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coems\OneDrive\Remesas 2025\Silverlink\Armadas\"/>
    </mc:Choice>
  </mc:AlternateContent>
  <xr:revisionPtr revIDLastSave="0" documentId="13_ncr:1_{2DAC0CE4-4409-4D4F-8413-5BA6E9F8649A}" xr6:coauthVersionLast="47" xr6:coauthVersionMax="47" xr10:uidLastSave="{00000000-0000-0000-0000-000000000000}"/>
  <bookViews>
    <workbookView xWindow="-120" yWindow="-120" windowWidth="29040" windowHeight="15840" xr2:uid="{00000000-000D-0000-FFFF-FFFF00000000}"/>
  </bookViews>
  <sheets>
    <sheet name="Reporte del libro" sheetId="1" r:id="rId1"/>
    <sheet name="Mayores contribuyentes" sheetId="5" r:id="rId2"/>
    <sheet name="Resumen del libro" sheetId="2" r:id="rId3"/>
  </sheets>
  <externalReferences>
    <externalReference r:id="rId4"/>
  </externalReferences>
  <definedNames>
    <definedName name="_xlnm._FilterDatabase" localSheetId="1" hidden="1">'Mayores contribuyentes'!$A$1:$B$481</definedName>
    <definedName name="_xlnm._FilterDatabase" localSheetId="0" hidden="1">'Reporte del libro'!$A$2:$N$1629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35" i="2" l="1"/>
  <c r="D34" i="2"/>
  <c r="D33" i="2"/>
  <c r="B2" i="5" a="1"/>
  <c r="B2" i="5" s="1"/>
  <c r="J1597" i="1"/>
  <c r="D36" i="2" s="1"/>
  <c r="P1399"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3" i="1"/>
  <c r="N3" i="5" a="1"/>
  <c r="N5" i="5" a="1"/>
  <c r="N2" i="5"/>
  <c r="N4" i="5" a="1"/>
  <c r="N4" i="5" l="1"/>
  <c r="N3" i="5"/>
  <c r="N5" i="5"/>
  <c r="O17" i="5"/>
  <c r="Q3" i="5"/>
  <c r="S2" i="5"/>
  <c r="B3" i="5" a="1"/>
  <c r="B3" i="5" s="1"/>
  <c r="B4" i="5" a="1"/>
  <c r="B4" i="5" s="1"/>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17" i="5" a="1"/>
  <c r="B17" i="5" s="1"/>
  <c r="B18" i="5" a="1"/>
  <c r="B18" i="5" s="1"/>
  <c r="B19" i="5" a="1"/>
  <c r="B19" i="5" s="1"/>
  <c r="B20" i="5" a="1"/>
  <c r="B20" i="5" s="1"/>
  <c r="B21" i="5" a="1"/>
  <c r="B21" i="5" s="1"/>
  <c r="B22" i="5" a="1"/>
  <c r="B22" i="5" s="1"/>
  <c r="B23" i="5" a="1"/>
  <c r="B23" i="5" s="1"/>
  <c r="B24" i="5" a="1"/>
  <c r="B24" i="5" s="1"/>
  <c r="B25" i="5" a="1"/>
  <c r="B25" i="5" s="1"/>
  <c r="B26" i="5" a="1"/>
  <c r="B26" i="5" s="1"/>
  <c r="B27" i="5" a="1"/>
  <c r="B27" i="5" s="1"/>
  <c r="B28" i="5" a="1"/>
  <c r="B28" i="5" s="1"/>
  <c r="B29" i="5" a="1"/>
  <c r="B29" i="5" s="1"/>
  <c r="B30" i="5" a="1"/>
  <c r="B30" i="5" s="1"/>
  <c r="B31" i="5" a="1"/>
  <c r="B31" i="5" s="1"/>
  <c r="D31" i="5" s="1"/>
  <c r="B32" i="5" a="1"/>
  <c r="B32" i="5" s="1"/>
  <c r="B33" i="5" a="1"/>
  <c r="B33" i="5" s="1"/>
  <c r="B34" i="5" a="1"/>
  <c r="B34" i="5" s="1"/>
  <c r="B35" i="5" a="1"/>
  <c r="B35" i="5" s="1"/>
  <c r="B36" i="5" a="1"/>
  <c r="B36" i="5" s="1"/>
  <c r="B37" i="5" a="1"/>
  <c r="B37" i="5" s="1"/>
  <c r="B38" i="5" a="1"/>
  <c r="B38" i="5" s="1"/>
  <c r="B39" i="5" a="1"/>
  <c r="B39" i="5" s="1"/>
  <c r="B40" i="5" a="1"/>
  <c r="B40" i="5" s="1"/>
  <c r="B41" i="5" a="1"/>
  <c r="B41" i="5" s="1"/>
  <c r="B42" i="5" a="1"/>
  <c r="B42" i="5" s="1"/>
  <c r="B43" i="5" a="1"/>
  <c r="B43" i="5" s="1"/>
  <c r="B44" i="5" a="1"/>
  <c r="B44" i="5" s="1"/>
  <c r="B45" i="5" a="1"/>
  <c r="B45" i="5" s="1"/>
  <c r="B46" i="5" a="1"/>
  <c r="B46" i="5" s="1"/>
  <c r="B47" i="5" a="1"/>
  <c r="B47" i="5" s="1"/>
  <c r="B48" i="5" a="1"/>
  <c r="B48" i="5" s="1"/>
  <c r="B49" i="5" a="1"/>
  <c r="B49" i="5" s="1"/>
  <c r="B50" i="5" a="1"/>
  <c r="B50" i="5" s="1"/>
  <c r="B51" i="5" a="1"/>
  <c r="B51" i="5" s="1"/>
  <c r="B52" i="5" a="1"/>
  <c r="B52" i="5" s="1"/>
  <c r="B53" i="5" a="1"/>
  <c r="B53" i="5" s="1"/>
  <c r="B54" i="5" a="1"/>
  <c r="B54" i="5" s="1"/>
  <c r="B55" i="5" a="1"/>
  <c r="B55" i="5" s="1"/>
  <c r="B56" i="5" a="1"/>
  <c r="B56" i="5" s="1"/>
  <c r="B57" i="5" a="1"/>
  <c r="B57" i="5" s="1"/>
  <c r="B58" i="5" a="1"/>
  <c r="B58" i="5" s="1"/>
  <c r="B59" i="5" a="1"/>
  <c r="B59" i="5" s="1"/>
  <c r="B60" i="5" a="1"/>
  <c r="B60" i="5" s="1"/>
  <c r="B61" i="5" a="1"/>
  <c r="B61" i="5" s="1"/>
  <c r="B62" i="5" a="1"/>
  <c r="B62" i="5" s="1"/>
  <c r="B63" i="5" a="1"/>
  <c r="B63" i="5" s="1"/>
  <c r="B64" i="5" a="1"/>
  <c r="B64" i="5" s="1"/>
  <c r="B65" i="5" a="1"/>
  <c r="B65" i="5" s="1"/>
  <c r="B66" i="5" a="1"/>
  <c r="B66" i="5" s="1"/>
  <c r="B67" i="5" a="1"/>
  <c r="B67" i="5" s="1"/>
  <c r="B68" i="5" a="1"/>
  <c r="B68" i="5" s="1"/>
  <c r="B69" i="5" a="1"/>
  <c r="B69" i="5" s="1"/>
  <c r="B70" i="5" a="1"/>
  <c r="B70" i="5" s="1"/>
  <c r="B71" i="5" a="1"/>
  <c r="B71" i="5" s="1"/>
  <c r="B72" i="5" a="1"/>
  <c r="B72" i="5" s="1"/>
  <c r="B73" i="5" a="1"/>
  <c r="B73" i="5" s="1"/>
  <c r="B74" i="5" a="1"/>
  <c r="B74" i="5" s="1"/>
  <c r="B75" i="5" a="1"/>
  <c r="B75" i="5" s="1"/>
  <c r="B76" i="5" a="1"/>
  <c r="B76" i="5" s="1"/>
  <c r="B77" i="5" a="1"/>
  <c r="B77" i="5" s="1"/>
  <c r="B78" i="5" a="1"/>
  <c r="B78" i="5" s="1"/>
  <c r="B79" i="5" a="1"/>
  <c r="B79" i="5" s="1"/>
  <c r="B80" i="5" a="1"/>
  <c r="B80" i="5" s="1"/>
  <c r="B81" i="5" a="1"/>
  <c r="B81" i="5" s="1"/>
  <c r="B82" i="5" a="1"/>
  <c r="B82" i="5" s="1"/>
  <c r="B83" i="5" a="1"/>
  <c r="B83" i="5" s="1"/>
  <c r="B84" i="5" a="1"/>
  <c r="B84" i="5" s="1"/>
  <c r="B85" i="5" a="1"/>
  <c r="B85" i="5" s="1"/>
  <c r="B86" i="5" a="1"/>
  <c r="B86" i="5" s="1"/>
  <c r="B87" i="5" a="1"/>
  <c r="B87" i="5" s="1"/>
  <c r="B88" i="5" a="1"/>
  <c r="B88" i="5" s="1"/>
  <c r="B89" i="5" a="1"/>
  <c r="B89" i="5" s="1"/>
  <c r="B90" i="5" a="1"/>
  <c r="B90" i="5" s="1"/>
  <c r="B91" i="5" a="1"/>
  <c r="B91" i="5" s="1"/>
  <c r="B92" i="5" a="1"/>
  <c r="B92" i="5" s="1"/>
  <c r="B93" i="5" a="1"/>
  <c r="B93" i="5" s="1"/>
  <c r="B94" i="5" a="1"/>
  <c r="B94" i="5" s="1"/>
  <c r="B95" i="5" a="1"/>
  <c r="B95" i="5" s="1"/>
  <c r="B96" i="5" a="1"/>
  <c r="B96" i="5" s="1"/>
  <c r="B97" i="5" a="1"/>
  <c r="B97" i="5" s="1"/>
  <c r="B98" i="5" a="1"/>
  <c r="B98" i="5" s="1"/>
  <c r="B99" i="5" a="1"/>
  <c r="B99" i="5" s="1"/>
  <c r="B100" i="5" a="1"/>
  <c r="B100" i="5" s="1"/>
  <c r="B101" i="5" a="1"/>
  <c r="B101" i="5" s="1"/>
  <c r="B102" i="5" a="1"/>
  <c r="B102" i="5" s="1"/>
  <c r="B103" i="5" a="1"/>
  <c r="B103" i="5" s="1"/>
  <c r="B104" i="5" a="1"/>
  <c r="B104" i="5" s="1"/>
  <c r="B105" i="5" a="1"/>
  <c r="B105" i="5" s="1"/>
  <c r="B106" i="5" a="1"/>
  <c r="B106" i="5" s="1"/>
  <c r="B107" i="5" a="1"/>
  <c r="B107" i="5" s="1"/>
  <c r="B108" i="5" a="1"/>
  <c r="B108" i="5" s="1"/>
  <c r="B109" i="5" a="1"/>
  <c r="B109" i="5" s="1"/>
  <c r="B110" i="5" a="1"/>
  <c r="B110" i="5" s="1"/>
  <c r="B111" i="5" a="1"/>
  <c r="B111" i="5" s="1"/>
  <c r="B112" i="5" a="1"/>
  <c r="B112" i="5" s="1"/>
  <c r="B113" i="5" a="1"/>
  <c r="B113" i="5" s="1"/>
  <c r="B114" i="5" a="1"/>
  <c r="B114" i="5" s="1"/>
  <c r="B115" i="5" a="1"/>
  <c r="B115" i="5" s="1"/>
  <c r="B116" i="5" a="1"/>
  <c r="B116" i="5" s="1"/>
  <c r="B117" i="5" a="1"/>
  <c r="B117" i="5" s="1"/>
  <c r="B118" i="5" a="1"/>
  <c r="B118" i="5" s="1"/>
  <c r="B119" i="5" a="1"/>
  <c r="B119" i="5" s="1"/>
  <c r="B120" i="5" a="1"/>
  <c r="B120" i="5" s="1"/>
  <c r="B121" i="5" a="1"/>
  <c r="B121" i="5" s="1"/>
  <c r="B122" i="5" a="1"/>
  <c r="B122" i="5" s="1"/>
  <c r="B123" i="5" a="1"/>
  <c r="B123" i="5" s="1"/>
  <c r="B124" i="5" a="1"/>
  <c r="B124" i="5" s="1"/>
  <c r="B125" i="5" a="1"/>
  <c r="B125" i="5" s="1"/>
  <c r="B126" i="5" a="1"/>
  <c r="B126" i="5" s="1"/>
  <c r="B127" i="5" a="1"/>
  <c r="B127" i="5" s="1"/>
  <c r="B128" i="5" a="1"/>
  <c r="B128" i="5" s="1"/>
  <c r="B129" i="5" a="1"/>
  <c r="B129" i="5" s="1"/>
  <c r="B130" i="5" a="1"/>
  <c r="B130" i="5" s="1"/>
  <c r="B131" i="5" a="1"/>
  <c r="B131" i="5" s="1"/>
  <c r="B132" i="5" a="1"/>
  <c r="B132" i="5" s="1"/>
  <c r="B133" i="5" a="1"/>
  <c r="B133" i="5" s="1"/>
  <c r="B134" i="5" a="1"/>
  <c r="B134" i="5" s="1"/>
  <c r="B135" i="5" a="1"/>
  <c r="B135" i="5" s="1"/>
  <c r="B136" i="5" a="1"/>
  <c r="B136" i="5" s="1"/>
  <c r="B137" i="5" a="1"/>
  <c r="B137" i="5" s="1"/>
  <c r="B138" i="5" a="1"/>
  <c r="B138" i="5" s="1"/>
  <c r="B139" i="5" a="1"/>
  <c r="B139" i="5" s="1"/>
  <c r="B140" i="5" a="1"/>
  <c r="B140" i="5" s="1"/>
  <c r="B141" i="5" a="1"/>
  <c r="B141" i="5" s="1"/>
  <c r="B142" i="5" a="1"/>
  <c r="B142" i="5" s="1"/>
  <c r="B143" i="5" a="1"/>
  <c r="B143" i="5" s="1"/>
  <c r="B144" i="5" a="1"/>
  <c r="B144" i="5" s="1"/>
  <c r="B145" i="5" a="1"/>
  <c r="B145" i="5" s="1"/>
  <c r="B146" i="5" a="1"/>
  <c r="B146" i="5" s="1"/>
  <c r="B147" i="5" a="1"/>
  <c r="B147" i="5" s="1"/>
  <c r="B148" i="5" a="1"/>
  <c r="B148" i="5" s="1"/>
  <c r="B149" i="5" a="1"/>
  <c r="B149" i="5" s="1"/>
  <c r="B150" i="5" a="1"/>
  <c r="B150" i="5" s="1"/>
  <c r="B151" i="5" a="1"/>
  <c r="B151" i="5" s="1"/>
  <c r="B152" i="5" a="1"/>
  <c r="B152" i="5" s="1"/>
  <c r="B153" i="5" a="1"/>
  <c r="B153" i="5" s="1"/>
  <c r="B154" i="5" a="1"/>
  <c r="B154" i="5" s="1"/>
  <c r="B155" i="5" a="1"/>
  <c r="B155" i="5" s="1"/>
  <c r="B156" i="5" a="1"/>
  <c r="B156" i="5" s="1"/>
  <c r="B157" i="5" a="1"/>
  <c r="B157" i="5" s="1"/>
  <c r="B158" i="5" a="1"/>
  <c r="B158" i="5" s="1"/>
  <c r="B159" i="5" a="1"/>
  <c r="B159" i="5" s="1"/>
  <c r="B160" i="5" a="1"/>
  <c r="B160" i="5" s="1"/>
  <c r="B161" i="5" a="1"/>
  <c r="B161" i="5" s="1"/>
  <c r="B162" i="5" a="1"/>
  <c r="B162" i="5" s="1"/>
  <c r="B163" i="5" a="1"/>
  <c r="B163" i="5" s="1"/>
  <c r="B164" i="5" a="1"/>
  <c r="B164" i="5" s="1"/>
  <c r="B165" i="5" a="1"/>
  <c r="B165" i="5" s="1"/>
  <c r="B166" i="5" a="1"/>
  <c r="B166" i="5" s="1"/>
  <c r="B167" i="5" a="1"/>
  <c r="B167" i="5" s="1"/>
  <c r="B168" i="5" a="1"/>
  <c r="B168" i="5" s="1"/>
  <c r="B169" i="5" a="1"/>
  <c r="B169" i="5" s="1"/>
  <c r="B170" i="5" a="1"/>
  <c r="B170" i="5" s="1"/>
  <c r="B171" i="5" a="1"/>
  <c r="B171" i="5" s="1"/>
  <c r="B172" i="5" a="1"/>
  <c r="B172" i="5" s="1"/>
  <c r="B173" i="5" a="1"/>
  <c r="B173" i="5" s="1"/>
  <c r="B174" i="5" a="1"/>
  <c r="B174" i="5" s="1"/>
  <c r="B175" i="5" a="1"/>
  <c r="B175" i="5" s="1"/>
  <c r="B176" i="5" a="1"/>
  <c r="B176" i="5" s="1"/>
  <c r="B177" i="5" a="1"/>
  <c r="B177" i="5" s="1"/>
  <c r="B178" i="5" a="1"/>
  <c r="B178" i="5" s="1"/>
  <c r="B179" i="5" a="1"/>
  <c r="B179" i="5" s="1"/>
  <c r="B180" i="5" a="1"/>
  <c r="B180" i="5" s="1"/>
  <c r="B181" i="5" a="1"/>
  <c r="B181" i="5" s="1"/>
  <c r="B182" i="5" a="1"/>
  <c r="B182" i="5" s="1"/>
  <c r="B183" i="5" a="1"/>
  <c r="B183" i="5" s="1"/>
  <c r="B184" i="5" a="1"/>
  <c r="B184" i="5" s="1"/>
  <c r="B185" i="5" a="1"/>
  <c r="B185" i="5" s="1"/>
  <c r="B186" i="5" a="1"/>
  <c r="B186" i="5" s="1"/>
  <c r="B187" i="5" a="1"/>
  <c r="B187" i="5" s="1"/>
  <c r="B188" i="5" a="1"/>
  <c r="B188" i="5" s="1"/>
  <c r="B189" i="5" a="1"/>
  <c r="B189" i="5" s="1"/>
  <c r="B190" i="5" a="1"/>
  <c r="B190" i="5" s="1"/>
  <c r="B191" i="5" a="1"/>
  <c r="B191" i="5" s="1"/>
  <c r="B192" i="5" a="1"/>
  <c r="B192" i="5" s="1"/>
  <c r="B193" i="5" a="1"/>
  <c r="B193" i="5" s="1"/>
  <c r="B194" i="5" a="1"/>
  <c r="B194" i="5" s="1"/>
  <c r="B195" i="5" a="1"/>
  <c r="B195" i="5" s="1"/>
  <c r="B196" i="5" a="1"/>
  <c r="B196" i="5" s="1"/>
  <c r="B197" i="5" a="1"/>
  <c r="B197" i="5" s="1"/>
  <c r="B198" i="5" a="1"/>
  <c r="B198" i="5" s="1"/>
  <c r="B199" i="5" a="1"/>
  <c r="B199" i="5" s="1"/>
  <c r="B200" i="5" a="1"/>
  <c r="B200" i="5" s="1"/>
  <c r="B201" i="5" a="1"/>
  <c r="B201" i="5" s="1"/>
  <c r="B202" i="5" a="1"/>
  <c r="B202" i="5" s="1"/>
  <c r="B203" i="5" a="1"/>
  <c r="B203" i="5" s="1"/>
  <c r="B204" i="5" a="1"/>
  <c r="B204" i="5" s="1"/>
  <c r="B205" i="5" a="1"/>
  <c r="B205" i="5" s="1"/>
  <c r="B206" i="5" a="1"/>
  <c r="B206" i="5" s="1"/>
  <c r="B207" i="5" a="1"/>
  <c r="B207" i="5" s="1"/>
  <c r="B208" i="5" a="1"/>
  <c r="B208" i="5" s="1"/>
  <c r="B209" i="5" a="1"/>
  <c r="B209" i="5" s="1"/>
  <c r="B210" i="5" a="1"/>
  <c r="B210" i="5" s="1"/>
  <c r="B211" i="5" a="1"/>
  <c r="B211" i="5" s="1"/>
  <c r="B212" i="5" a="1"/>
  <c r="B212" i="5" s="1"/>
  <c r="B213" i="5" a="1"/>
  <c r="B213" i="5" s="1"/>
  <c r="B214" i="5" a="1"/>
  <c r="B214" i="5" s="1"/>
  <c r="B215" i="5" a="1"/>
  <c r="B215" i="5" s="1"/>
  <c r="B216" i="5" a="1"/>
  <c r="B216" i="5" s="1"/>
  <c r="B217" i="5" a="1"/>
  <c r="B217" i="5" s="1"/>
  <c r="B218" i="5" a="1"/>
  <c r="B218" i="5" s="1"/>
  <c r="B219" i="5" a="1"/>
  <c r="B219" i="5" s="1"/>
  <c r="B220" i="5" a="1"/>
  <c r="B220" i="5" s="1"/>
  <c r="B221" i="5" a="1"/>
  <c r="B221" i="5" s="1"/>
  <c r="B222" i="5" a="1"/>
  <c r="B222" i="5" s="1"/>
  <c r="B223" i="5" a="1"/>
  <c r="B223" i="5" s="1"/>
  <c r="B224" i="5" a="1"/>
  <c r="B224" i="5" s="1"/>
  <c r="B225" i="5" a="1"/>
  <c r="B225" i="5" s="1"/>
  <c r="B226" i="5" a="1"/>
  <c r="B226" i="5" s="1"/>
  <c r="B227" i="5" a="1"/>
  <c r="B227" i="5" s="1"/>
  <c r="B228" i="5" a="1"/>
  <c r="B228" i="5" s="1"/>
  <c r="B229" i="5" a="1"/>
  <c r="B229" i="5" s="1"/>
  <c r="B230" i="5" a="1"/>
  <c r="B230" i="5" s="1"/>
  <c r="B231" i="5" a="1"/>
  <c r="B231" i="5" s="1"/>
  <c r="B232" i="5" a="1"/>
  <c r="B232" i="5" s="1"/>
  <c r="B233" i="5" a="1"/>
  <c r="B233" i="5" s="1"/>
  <c r="B234" i="5" a="1"/>
  <c r="B234" i="5" s="1"/>
  <c r="B235" i="5" a="1"/>
  <c r="B235" i="5" s="1"/>
  <c r="B236" i="5" a="1"/>
  <c r="B236" i="5" s="1"/>
  <c r="B237" i="5" a="1"/>
  <c r="B237" i="5" s="1"/>
  <c r="B238" i="5" a="1"/>
  <c r="B238" i="5" s="1"/>
  <c r="B239" i="5" a="1"/>
  <c r="B239" i="5" s="1"/>
  <c r="B240" i="5" a="1"/>
  <c r="B240" i="5" s="1"/>
  <c r="B241" i="5" a="1"/>
  <c r="B241" i="5" s="1"/>
  <c r="B242" i="5" a="1"/>
  <c r="B242" i="5" s="1"/>
  <c r="B243" i="5" a="1"/>
  <c r="B243" i="5" s="1"/>
  <c r="B244" i="5" a="1"/>
  <c r="B244" i="5" s="1"/>
  <c r="B245" i="5" a="1"/>
  <c r="B245" i="5" s="1"/>
  <c r="B246" i="5" a="1"/>
  <c r="B246" i="5" s="1"/>
  <c r="B247" i="5" a="1"/>
  <c r="B247" i="5" s="1"/>
  <c r="B248" i="5" a="1"/>
  <c r="B248" i="5" s="1"/>
  <c r="B249" i="5" a="1"/>
  <c r="B249" i="5" s="1"/>
  <c r="B250" i="5" a="1"/>
  <c r="B250" i="5" s="1"/>
  <c r="B251" i="5" a="1"/>
  <c r="B251" i="5" s="1"/>
  <c r="B252" i="5" a="1"/>
  <c r="B252" i="5" s="1"/>
  <c r="B253" i="5" a="1"/>
  <c r="B253" i="5" s="1"/>
  <c r="B254" i="5" a="1"/>
  <c r="B254" i="5" s="1"/>
  <c r="B255" i="5" a="1"/>
  <c r="B255" i="5" s="1"/>
  <c r="B256" i="5" a="1"/>
  <c r="B256" i="5" s="1"/>
  <c r="B257" i="5" a="1"/>
  <c r="B257" i="5" s="1"/>
  <c r="B258" i="5" a="1"/>
  <c r="B258" i="5" s="1"/>
  <c r="B259" i="5" a="1"/>
  <c r="B259" i="5" s="1"/>
  <c r="B260" i="5" a="1"/>
  <c r="B260" i="5" s="1"/>
  <c r="B261" i="5" a="1"/>
  <c r="B261" i="5" s="1"/>
  <c r="B262" i="5" a="1"/>
  <c r="B262" i="5" s="1"/>
  <c r="B263" i="5" a="1"/>
  <c r="B263" i="5" s="1"/>
  <c r="B264" i="5" a="1"/>
  <c r="B264" i="5" s="1"/>
  <c r="B265" i="5" a="1"/>
  <c r="B265" i="5" s="1"/>
  <c r="B266" i="5" a="1"/>
  <c r="B266" i="5" s="1"/>
  <c r="B267" i="5" a="1"/>
  <c r="B267" i="5" s="1"/>
  <c r="B268" i="5" a="1"/>
  <c r="B268" i="5" s="1"/>
  <c r="B269" i="5" a="1"/>
  <c r="B269" i="5" s="1"/>
  <c r="B270" i="5" a="1"/>
  <c r="B270" i="5" s="1"/>
  <c r="B271" i="5" a="1"/>
  <c r="B271" i="5" s="1"/>
  <c r="B272" i="5" a="1"/>
  <c r="B272" i="5" s="1"/>
  <c r="B273" i="5" a="1"/>
  <c r="B273" i="5" s="1"/>
  <c r="B274" i="5" a="1"/>
  <c r="B274" i="5" s="1"/>
  <c r="B275" i="5" a="1"/>
  <c r="B275" i="5" s="1"/>
  <c r="B276" i="5" a="1"/>
  <c r="B276" i="5" s="1"/>
  <c r="B277" i="5" a="1"/>
  <c r="B277" i="5" s="1"/>
  <c r="B278" i="5" a="1"/>
  <c r="B278" i="5" s="1"/>
  <c r="B279" i="5" a="1"/>
  <c r="B279" i="5" s="1"/>
  <c r="B280" i="5" a="1"/>
  <c r="B280" i="5" s="1"/>
  <c r="B281" i="5" a="1"/>
  <c r="B281" i="5" s="1"/>
  <c r="B282" i="5" a="1"/>
  <c r="B282" i="5" s="1"/>
  <c r="B283" i="5" a="1"/>
  <c r="B283" i="5" s="1"/>
  <c r="B284" i="5" a="1"/>
  <c r="B284" i="5" s="1"/>
  <c r="B285" i="5" a="1"/>
  <c r="B285" i="5" s="1"/>
  <c r="B286" i="5" a="1"/>
  <c r="B286" i="5" s="1"/>
  <c r="B287" i="5" a="1"/>
  <c r="B287" i="5" s="1"/>
  <c r="B288" i="5" a="1"/>
  <c r="B288" i="5" s="1"/>
  <c r="B289" i="5" a="1"/>
  <c r="B289" i="5" s="1"/>
  <c r="B290" i="5" a="1"/>
  <c r="B290" i="5" s="1"/>
  <c r="B291" i="5" a="1"/>
  <c r="B291" i="5" s="1"/>
  <c r="B292" i="5" a="1"/>
  <c r="B292" i="5" s="1"/>
  <c r="B293" i="5" a="1"/>
  <c r="B293" i="5" s="1"/>
  <c r="B294" i="5" a="1"/>
  <c r="B294" i="5" s="1"/>
  <c r="B295" i="5" a="1"/>
  <c r="B295" i="5" s="1"/>
  <c r="B296" i="5" a="1"/>
  <c r="B296" i="5" s="1"/>
  <c r="B297" i="5" a="1"/>
  <c r="B297" i="5" s="1"/>
  <c r="B298" i="5" a="1"/>
  <c r="B298" i="5" s="1"/>
  <c r="B299" i="5" a="1"/>
  <c r="B299" i="5" s="1"/>
  <c r="B300" i="5" a="1"/>
  <c r="B300" i="5" s="1"/>
  <c r="B301" i="5" a="1"/>
  <c r="B301" i="5" s="1"/>
  <c r="B302" i="5" a="1"/>
  <c r="B302" i="5" s="1"/>
  <c r="B303" i="5" a="1"/>
  <c r="B303" i="5" s="1"/>
  <c r="B304" i="5" a="1"/>
  <c r="B304" i="5" s="1"/>
  <c r="B305" i="5" a="1"/>
  <c r="B305" i="5" s="1"/>
  <c r="B306" i="5" a="1"/>
  <c r="B306" i="5" s="1"/>
  <c r="B307" i="5" a="1"/>
  <c r="B307" i="5" s="1"/>
  <c r="B308" i="5" a="1"/>
  <c r="B308" i="5" s="1"/>
  <c r="B309" i="5" a="1"/>
  <c r="B309" i="5" s="1"/>
  <c r="B310" i="5" a="1"/>
  <c r="B310" i="5" s="1"/>
  <c r="B311" i="5" a="1"/>
  <c r="B311" i="5" s="1"/>
  <c r="B312" i="5" a="1"/>
  <c r="B312" i="5" s="1"/>
  <c r="B313" i="5" a="1"/>
  <c r="B313" i="5" s="1"/>
  <c r="B314" i="5" a="1"/>
  <c r="B314" i="5" s="1"/>
  <c r="B315" i="5" a="1"/>
  <c r="B315" i="5" s="1"/>
  <c r="B316" i="5" a="1"/>
  <c r="B316" i="5" s="1"/>
  <c r="B317" i="5" a="1"/>
  <c r="B317" i="5" s="1"/>
  <c r="B318" i="5" a="1"/>
  <c r="B318" i="5" s="1"/>
  <c r="B319" i="5" a="1"/>
  <c r="B319" i="5" s="1"/>
  <c r="B320" i="5" a="1"/>
  <c r="B320" i="5" s="1"/>
  <c r="B321" i="5" a="1"/>
  <c r="B321" i="5" s="1"/>
  <c r="B322" i="5" a="1"/>
  <c r="B322" i="5" s="1"/>
  <c r="B323" i="5" a="1"/>
  <c r="B323" i="5" s="1"/>
  <c r="B324" i="5" a="1"/>
  <c r="B324" i="5" s="1"/>
  <c r="B325" i="5" a="1"/>
  <c r="B325" i="5" s="1"/>
  <c r="B326" i="5" a="1"/>
  <c r="B326" i="5" s="1"/>
  <c r="B327" i="5" a="1"/>
  <c r="B327" i="5" s="1"/>
  <c r="B328" i="5" a="1"/>
  <c r="B328" i="5" s="1"/>
  <c r="B329" i="5" a="1"/>
  <c r="B329" i="5" s="1"/>
  <c r="B330" i="5" a="1"/>
  <c r="B330" i="5" s="1"/>
  <c r="B331" i="5" a="1"/>
  <c r="B331" i="5" s="1"/>
  <c r="B332" i="5" a="1"/>
  <c r="B332" i="5" s="1"/>
  <c r="B333" i="5" a="1"/>
  <c r="B333" i="5" s="1"/>
  <c r="B334" i="5" a="1"/>
  <c r="B334" i="5" s="1"/>
  <c r="B335" i="5" a="1"/>
  <c r="B335" i="5" s="1"/>
  <c r="B336" i="5" a="1"/>
  <c r="B336" i="5" s="1"/>
  <c r="B337" i="5" a="1"/>
  <c r="B337" i="5" s="1"/>
  <c r="B338" i="5" a="1"/>
  <c r="B338" i="5" s="1"/>
  <c r="B339" i="5" a="1"/>
  <c r="B339" i="5" s="1"/>
  <c r="B340" i="5" a="1"/>
  <c r="B340" i="5" s="1"/>
  <c r="B341" i="5" a="1"/>
  <c r="B341" i="5" s="1"/>
  <c r="B342" i="5" a="1"/>
  <c r="B342" i="5" s="1"/>
  <c r="B343" i="5" a="1"/>
  <c r="B343" i="5" s="1"/>
  <c r="B344" i="5" a="1"/>
  <c r="B344" i="5" s="1"/>
  <c r="B345" i="5" a="1"/>
  <c r="B345" i="5" s="1"/>
  <c r="B346" i="5" a="1"/>
  <c r="B346" i="5" s="1"/>
  <c r="B347" i="5" a="1"/>
  <c r="B347" i="5" s="1"/>
  <c r="B348" i="5" a="1"/>
  <c r="B348" i="5" s="1"/>
  <c r="B349" i="5" a="1"/>
  <c r="B349" i="5" s="1"/>
  <c r="B350" i="5" a="1"/>
  <c r="B350" i="5" s="1"/>
  <c r="B351" i="5" a="1"/>
  <c r="B351" i="5" s="1"/>
  <c r="B352" i="5" a="1"/>
  <c r="B352" i="5" s="1"/>
  <c r="B353" i="5" a="1"/>
  <c r="B353" i="5" s="1"/>
  <c r="B354" i="5" a="1"/>
  <c r="B354" i="5" s="1"/>
  <c r="B355" i="5" a="1"/>
  <c r="B355" i="5" s="1"/>
  <c r="B356" i="5" a="1"/>
  <c r="B356" i="5" s="1"/>
  <c r="B357" i="5" a="1"/>
  <c r="B357" i="5" s="1"/>
  <c r="B358" i="5" a="1"/>
  <c r="B358" i="5" s="1"/>
  <c r="B359" i="5" a="1"/>
  <c r="B359" i="5" s="1"/>
  <c r="B360" i="5" a="1"/>
  <c r="B360" i="5" s="1"/>
  <c r="B361" i="5" a="1"/>
  <c r="B361" i="5" s="1"/>
  <c r="B362" i="5" a="1"/>
  <c r="B362" i="5" s="1"/>
  <c r="B363" i="5" a="1"/>
  <c r="B363" i="5" s="1"/>
  <c r="B364" i="5" a="1"/>
  <c r="B364" i="5" s="1"/>
  <c r="B365" i="5" a="1"/>
  <c r="B365" i="5" s="1"/>
  <c r="B366" i="5" a="1"/>
  <c r="B366" i="5" s="1"/>
  <c r="B367" i="5" a="1"/>
  <c r="B367" i="5" s="1"/>
  <c r="B368" i="5" a="1"/>
  <c r="B368" i="5" s="1"/>
  <c r="B369" i="5" a="1"/>
  <c r="B369" i="5" s="1"/>
  <c r="B370" i="5" a="1"/>
  <c r="B370" i="5" s="1"/>
  <c r="B371" i="5" a="1"/>
  <c r="B371" i="5" s="1"/>
  <c r="B372" i="5" a="1"/>
  <c r="B372" i="5" s="1"/>
  <c r="B373" i="5" a="1"/>
  <c r="B373" i="5" s="1"/>
  <c r="B374" i="5" a="1"/>
  <c r="B374" i="5" s="1"/>
  <c r="B375" i="5" a="1"/>
  <c r="B375" i="5" s="1"/>
  <c r="B376" i="5" a="1"/>
  <c r="B376" i="5" s="1"/>
  <c r="B377" i="5" a="1"/>
  <c r="B377" i="5" s="1"/>
  <c r="B378" i="5" a="1"/>
  <c r="B378" i="5" s="1"/>
  <c r="B379" i="5" a="1"/>
  <c r="B379" i="5" s="1"/>
  <c r="B380" i="5" a="1"/>
  <c r="B380" i="5" s="1"/>
  <c r="B381" i="5" a="1"/>
  <c r="B381" i="5" s="1"/>
  <c r="B382" i="5" a="1"/>
  <c r="B382" i="5" s="1"/>
  <c r="B383" i="5" a="1"/>
  <c r="B383" i="5" s="1"/>
  <c r="B384" i="5" a="1"/>
  <c r="B384" i="5" s="1"/>
  <c r="B385" i="5" a="1"/>
  <c r="B385" i="5" s="1"/>
  <c r="B386" i="5" a="1"/>
  <c r="B386" i="5" s="1"/>
  <c r="B387" i="5" a="1"/>
  <c r="B387" i="5" s="1"/>
  <c r="B388" i="5" a="1"/>
  <c r="B388" i="5" s="1"/>
  <c r="B389" i="5" a="1"/>
  <c r="B389" i="5" s="1"/>
  <c r="B390" i="5" a="1"/>
  <c r="B390" i="5" s="1"/>
  <c r="B391" i="5" a="1"/>
  <c r="B391" i="5" s="1"/>
  <c r="B392" i="5" a="1"/>
  <c r="B392" i="5" s="1"/>
  <c r="B393" i="5" a="1"/>
  <c r="B393" i="5" s="1"/>
  <c r="B394" i="5" a="1"/>
  <c r="B394" i="5" s="1"/>
  <c r="B395" i="5" a="1"/>
  <c r="B395" i="5" s="1"/>
  <c r="B396" i="5" a="1"/>
  <c r="B396" i="5" s="1"/>
  <c r="B397" i="5" a="1"/>
  <c r="B397" i="5" s="1"/>
  <c r="B398" i="5" a="1"/>
  <c r="B398" i="5" s="1"/>
  <c r="B399" i="5" a="1"/>
  <c r="B399" i="5" s="1"/>
  <c r="B400" i="5" a="1"/>
  <c r="B400" i="5" s="1"/>
  <c r="B401" i="5" a="1"/>
  <c r="B401" i="5" s="1"/>
  <c r="B402" i="5" a="1"/>
  <c r="B402" i="5" s="1"/>
  <c r="B403" i="5" a="1"/>
  <c r="B403" i="5" s="1"/>
  <c r="B404" i="5" a="1"/>
  <c r="B404" i="5" s="1"/>
  <c r="B405" i="5" a="1"/>
  <c r="B405" i="5" s="1"/>
  <c r="B406" i="5" a="1"/>
  <c r="B406" i="5" s="1"/>
  <c r="B407" i="5" a="1"/>
  <c r="B407" i="5" s="1"/>
  <c r="B408" i="5" a="1"/>
  <c r="B408" i="5" s="1"/>
  <c r="B409" i="5" a="1"/>
  <c r="B409" i="5" s="1"/>
  <c r="B410" i="5" a="1"/>
  <c r="B410" i="5" s="1"/>
  <c r="B411" i="5" a="1"/>
  <c r="B411" i="5" s="1"/>
  <c r="B412" i="5" a="1"/>
  <c r="B412" i="5" s="1"/>
  <c r="B413" i="5" a="1"/>
  <c r="B413" i="5" s="1"/>
  <c r="B414" i="5" a="1"/>
  <c r="B414" i="5" s="1"/>
  <c r="B415" i="5" a="1"/>
  <c r="B415" i="5" s="1"/>
  <c r="B416" i="5" a="1"/>
  <c r="B416" i="5" s="1"/>
  <c r="B417" i="5" a="1"/>
  <c r="B417" i="5" s="1"/>
  <c r="B418" i="5" a="1"/>
  <c r="B418" i="5" s="1"/>
  <c r="B419" i="5" a="1"/>
  <c r="B419" i="5" s="1"/>
  <c r="B420" i="5" a="1"/>
  <c r="B420" i="5" s="1"/>
  <c r="B421" i="5" a="1"/>
  <c r="B421" i="5" s="1"/>
  <c r="B422" i="5" a="1"/>
  <c r="B422" i="5" s="1"/>
  <c r="B423" i="5" a="1"/>
  <c r="B423" i="5" s="1"/>
  <c r="B424" i="5" a="1"/>
  <c r="B424" i="5" s="1"/>
  <c r="B425" i="5" a="1"/>
  <c r="B425" i="5" s="1"/>
  <c r="B426" i="5" a="1"/>
  <c r="B426" i="5" s="1"/>
  <c r="B427" i="5" a="1"/>
  <c r="B427" i="5" s="1"/>
  <c r="B428" i="5" a="1"/>
  <c r="B428" i="5" s="1"/>
  <c r="B429" i="5" a="1"/>
  <c r="B429" i="5" s="1"/>
  <c r="B430" i="5" a="1"/>
  <c r="B430" i="5" s="1"/>
  <c r="B431" i="5" a="1"/>
  <c r="B431" i="5" s="1"/>
  <c r="B432" i="5" a="1"/>
  <c r="B432" i="5" s="1"/>
  <c r="B433" i="5" a="1"/>
  <c r="B433" i="5" s="1"/>
  <c r="B434" i="5" a="1"/>
  <c r="B434" i="5" s="1"/>
  <c r="B435" i="5" a="1"/>
  <c r="B435" i="5" s="1"/>
  <c r="B436" i="5" a="1"/>
  <c r="B436" i="5" s="1"/>
  <c r="B437" i="5" a="1"/>
  <c r="B437" i="5" s="1"/>
  <c r="B438" i="5" a="1"/>
  <c r="B438" i="5" s="1"/>
  <c r="B439" i="5" a="1"/>
  <c r="B439" i="5" s="1"/>
  <c r="B440" i="5" a="1"/>
  <c r="B440" i="5" s="1"/>
  <c r="B441" i="5" a="1"/>
  <c r="B441" i="5" s="1"/>
  <c r="B442" i="5" a="1"/>
  <c r="B442" i="5" s="1"/>
  <c r="B443" i="5" a="1"/>
  <c r="B443" i="5" s="1"/>
  <c r="B444" i="5" a="1"/>
  <c r="B444" i="5" s="1"/>
  <c r="B445" i="5" a="1"/>
  <c r="B445" i="5" s="1"/>
  <c r="B446" i="5" a="1"/>
  <c r="B446" i="5" s="1"/>
  <c r="B447" i="5" a="1"/>
  <c r="B447" i="5" s="1"/>
  <c r="B448" i="5" a="1"/>
  <c r="B448" i="5" s="1"/>
  <c r="B449" i="5" a="1"/>
  <c r="B449" i="5" s="1"/>
  <c r="B450" i="5" a="1"/>
  <c r="B450" i="5" s="1"/>
  <c r="B451" i="5" a="1"/>
  <c r="B451" i="5" s="1"/>
  <c r="B452" i="5" a="1"/>
  <c r="B452" i="5" s="1"/>
  <c r="B453" i="5" a="1"/>
  <c r="B453" i="5" s="1"/>
  <c r="B454" i="5" a="1"/>
  <c r="B454" i="5" s="1"/>
  <c r="B455" i="5" a="1"/>
  <c r="B455" i="5" s="1"/>
  <c r="B456" i="5" a="1"/>
  <c r="B456" i="5" s="1"/>
  <c r="B457" i="5" a="1"/>
  <c r="B457" i="5" s="1"/>
  <c r="B458" i="5" a="1"/>
  <c r="B458" i="5" s="1"/>
  <c r="B459" i="5" a="1"/>
  <c r="B459" i="5" s="1"/>
  <c r="B460" i="5" a="1"/>
  <c r="B460" i="5" s="1"/>
  <c r="B461" i="5" a="1"/>
  <c r="B461" i="5" s="1"/>
  <c r="B462" i="5" a="1"/>
  <c r="B462" i="5" s="1"/>
  <c r="B463" i="5" a="1"/>
  <c r="B463" i="5" s="1"/>
  <c r="B464" i="5" a="1"/>
  <c r="B464" i="5" s="1"/>
  <c r="B465" i="5" a="1"/>
  <c r="B465" i="5" s="1"/>
  <c r="B466" i="5" a="1"/>
  <c r="B466" i="5" s="1"/>
  <c r="B467" i="5" a="1"/>
  <c r="B467" i="5" s="1"/>
  <c r="B468" i="5" a="1"/>
  <c r="B468" i="5" s="1"/>
  <c r="B469" i="5" a="1"/>
  <c r="B469" i="5" s="1"/>
  <c r="B470" i="5" a="1"/>
  <c r="B470" i="5" s="1"/>
  <c r="B471" i="5" a="1"/>
  <c r="B471" i="5" s="1"/>
  <c r="B472" i="5" a="1"/>
  <c r="B472" i="5" s="1"/>
  <c r="B473" i="5" a="1"/>
  <c r="B473" i="5" s="1"/>
  <c r="B474" i="5" a="1"/>
  <c r="B474" i="5" s="1"/>
  <c r="B475" i="5" a="1"/>
  <c r="B475" i="5" s="1"/>
  <c r="B476" i="5" a="1"/>
  <c r="B476" i="5" s="1"/>
  <c r="B477" i="5" a="1"/>
  <c r="B477" i="5" s="1"/>
  <c r="B478" i="5" a="1"/>
  <c r="B478" i="5" s="1"/>
  <c r="B479" i="5" a="1"/>
  <c r="B479" i="5" s="1"/>
  <c r="D8" i="2"/>
  <c r="B480" i="5" l="1"/>
  <c r="N6"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S5" i="5"/>
  <c r="S4" i="5"/>
  <c r="K1597" i="1"/>
  <c r="J1629" i="1"/>
  <c r="O9" i="1"/>
  <c r="P1315" i="1"/>
  <c r="Q1315" i="1"/>
  <c r="R1315" i="1"/>
  <c r="S1315" i="1"/>
  <c r="T1315" i="1"/>
  <c r="U1315" i="1"/>
  <c r="V1315" i="1"/>
  <c r="W1315" i="1"/>
  <c r="P1597" i="1"/>
  <c r="Q1597" i="1"/>
  <c r="Q1399" i="1"/>
  <c r="R1597" i="1"/>
  <c r="R1399" i="1"/>
  <c r="S1597" i="1"/>
  <c r="S1399" i="1"/>
  <c r="T1597" i="1"/>
  <c r="T1399" i="1"/>
  <c r="U1597" i="1"/>
  <c r="U1399" i="1"/>
  <c r="V1597" i="1"/>
  <c r="V1399" i="1"/>
  <c r="W1597" i="1"/>
  <c r="W1399" i="1"/>
  <c r="X1634" i="1"/>
  <c r="D15" i="2"/>
  <c r="D11" i="2"/>
  <c r="D21" i="2" l="1"/>
  <c r="E32" i="5"/>
  <c r="P3" i="5"/>
  <c r="L6" i="5"/>
  <c r="O6" i="5"/>
  <c r="E478" i="5"/>
  <c r="E470" i="5"/>
  <c r="E462" i="5"/>
  <c r="E454" i="5"/>
  <c r="E423" i="5"/>
  <c r="E376" i="5"/>
  <c r="E320" i="5"/>
  <c r="E280" i="5"/>
  <c r="E248" i="5"/>
  <c r="E477" i="5"/>
  <c r="E469" i="5"/>
  <c r="E461" i="5"/>
  <c r="E453" i="5"/>
  <c r="E446" i="5"/>
  <c r="E438" i="5"/>
  <c r="E430" i="5"/>
  <c r="E422" i="5"/>
  <c r="E414" i="5"/>
  <c r="E406" i="5"/>
  <c r="E398" i="5"/>
  <c r="E390" i="5"/>
  <c r="E382" i="5"/>
  <c r="E375" i="5"/>
  <c r="E367" i="5"/>
  <c r="E359" i="5"/>
  <c r="E351" i="5"/>
  <c r="E343" i="5"/>
  <c r="E335" i="5"/>
  <c r="E327" i="5"/>
  <c r="E319" i="5"/>
  <c r="E311" i="5"/>
  <c r="E303" i="5"/>
  <c r="E295" i="5"/>
  <c r="E287" i="5"/>
  <c r="E279" i="5"/>
  <c r="E271" i="5"/>
  <c r="E263" i="5"/>
  <c r="E255" i="5"/>
  <c r="E247" i="5"/>
  <c r="E239" i="5"/>
  <c r="E231" i="5"/>
  <c r="E223" i="5"/>
  <c r="E215" i="5"/>
  <c r="E207" i="5"/>
  <c r="E199" i="5"/>
  <c r="E191" i="5"/>
  <c r="E183" i="5"/>
  <c r="E175" i="5"/>
  <c r="E167" i="5"/>
  <c r="E159" i="5"/>
  <c r="E151" i="5"/>
  <c r="E143" i="5"/>
  <c r="E135" i="5"/>
  <c r="E127" i="5"/>
  <c r="E119" i="5"/>
  <c r="E111" i="5"/>
  <c r="E103" i="5"/>
  <c r="E95" i="5"/>
  <c r="E87" i="5"/>
  <c r="E79" i="5"/>
  <c r="E71" i="5"/>
  <c r="E63" i="5"/>
  <c r="E55" i="5"/>
  <c r="E47" i="5"/>
  <c r="E39" i="5"/>
  <c r="E31" i="5"/>
  <c r="E23" i="5"/>
  <c r="E15" i="5"/>
  <c r="E7" i="5"/>
  <c r="E407" i="5"/>
  <c r="E344" i="5"/>
  <c r="E304" i="5"/>
  <c r="E272" i="5"/>
  <c r="E476" i="5"/>
  <c r="E468" i="5"/>
  <c r="E460" i="5"/>
  <c r="E452" i="5"/>
  <c r="E445" i="5"/>
  <c r="E437" i="5"/>
  <c r="E429" i="5"/>
  <c r="E421" i="5"/>
  <c r="E413" i="5"/>
  <c r="E405" i="5"/>
  <c r="E397" i="5"/>
  <c r="E389" i="5"/>
  <c r="E381" i="5"/>
  <c r="E374" i="5"/>
  <c r="E366" i="5"/>
  <c r="E358" i="5"/>
  <c r="E350" i="5"/>
  <c r="E342" i="5"/>
  <c r="E334" i="5"/>
  <c r="E326" i="5"/>
  <c r="E318" i="5"/>
  <c r="E310" i="5"/>
  <c r="E302" i="5"/>
  <c r="E294" i="5"/>
  <c r="E286" i="5"/>
  <c r="E278" i="5"/>
  <c r="E270" i="5"/>
  <c r="E262" i="5"/>
  <c r="E254" i="5"/>
  <c r="E246" i="5"/>
  <c r="E238" i="5"/>
  <c r="E230" i="5"/>
  <c r="E222" i="5"/>
  <c r="E214" i="5"/>
  <c r="E206" i="5"/>
  <c r="E198" i="5"/>
  <c r="E190" i="5"/>
  <c r="E182" i="5"/>
  <c r="E174" i="5"/>
  <c r="E166" i="5"/>
  <c r="E158" i="5"/>
  <c r="E150" i="5"/>
  <c r="E142" i="5"/>
  <c r="E134" i="5"/>
  <c r="E126" i="5"/>
  <c r="E118" i="5"/>
  <c r="E110" i="5"/>
  <c r="E102" i="5"/>
  <c r="E94" i="5"/>
  <c r="E86" i="5"/>
  <c r="E78" i="5"/>
  <c r="E70" i="5"/>
  <c r="E62" i="5"/>
  <c r="E54" i="5"/>
  <c r="E46" i="5"/>
  <c r="E38" i="5"/>
  <c r="E30" i="5"/>
  <c r="E22" i="5"/>
  <c r="E14" i="5"/>
  <c r="E6" i="5"/>
  <c r="E415" i="5"/>
  <c r="E368" i="5"/>
  <c r="E312" i="5"/>
  <c r="E264" i="5"/>
  <c r="E475" i="5"/>
  <c r="E467" i="5"/>
  <c r="E459" i="5"/>
  <c r="E451" i="5"/>
  <c r="E444" i="5"/>
  <c r="E436" i="5"/>
  <c r="E428" i="5"/>
  <c r="E420" i="5"/>
  <c r="E412" i="5"/>
  <c r="E404" i="5"/>
  <c r="E396" i="5"/>
  <c r="E388" i="5"/>
  <c r="E380" i="5"/>
  <c r="E373" i="5"/>
  <c r="E365" i="5"/>
  <c r="E357" i="5"/>
  <c r="E349" i="5"/>
  <c r="E341" i="5"/>
  <c r="E333" i="5"/>
  <c r="E325" i="5"/>
  <c r="E317" i="5"/>
  <c r="E309" i="5"/>
  <c r="E301" i="5"/>
  <c r="E293" i="5"/>
  <c r="E285" i="5"/>
  <c r="E277" i="5"/>
  <c r="E269" i="5"/>
  <c r="E261" i="5"/>
  <c r="E253" i="5"/>
  <c r="E245" i="5"/>
  <c r="E237" i="5"/>
  <c r="E229" i="5"/>
  <c r="E221" i="5"/>
  <c r="E213" i="5"/>
  <c r="E205" i="5"/>
  <c r="E197" i="5"/>
  <c r="E189" i="5"/>
  <c r="E181" i="5"/>
  <c r="E173" i="5"/>
  <c r="E165" i="5"/>
  <c r="E157" i="5"/>
  <c r="E149" i="5"/>
  <c r="E141" i="5"/>
  <c r="E133" i="5"/>
  <c r="E125" i="5"/>
  <c r="E117" i="5"/>
  <c r="E109" i="5"/>
  <c r="E101" i="5"/>
  <c r="E93" i="5"/>
  <c r="E85" i="5"/>
  <c r="E77" i="5"/>
  <c r="E69" i="5"/>
  <c r="E61" i="5"/>
  <c r="E53" i="5"/>
  <c r="E45" i="5"/>
  <c r="E37" i="5"/>
  <c r="E29" i="5"/>
  <c r="E21" i="5"/>
  <c r="E13" i="5"/>
  <c r="E5" i="5"/>
  <c r="E391" i="5"/>
  <c r="E336" i="5"/>
  <c r="E296" i="5"/>
  <c r="E474" i="5"/>
  <c r="E466" i="5"/>
  <c r="E458" i="5"/>
  <c r="E450" i="5"/>
  <c r="E443" i="5"/>
  <c r="E435" i="5"/>
  <c r="E427" i="5"/>
  <c r="E419" i="5"/>
  <c r="E411" i="5"/>
  <c r="E403" i="5"/>
  <c r="E395" i="5"/>
  <c r="E387" i="5"/>
  <c r="E379" i="5"/>
  <c r="E372" i="5"/>
  <c r="E364" i="5"/>
  <c r="E356" i="5"/>
  <c r="E348" i="5"/>
  <c r="E340" i="5"/>
  <c r="E332" i="5"/>
  <c r="E324" i="5"/>
  <c r="E316" i="5"/>
  <c r="E308" i="5"/>
  <c r="E300" i="5"/>
  <c r="E292" i="5"/>
  <c r="E284" i="5"/>
  <c r="E276" i="5"/>
  <c r="E268" i="5"/>
  <c r="E260" i="5"/>
  <c r="E252" i="5"/>
  <c r="E244" i="5"/>
  <c r="E236" i="5"/>
  <c r="E228" i="5"/>
  <c r="E220" i="5"/>
  <c r="E212" i="5"/>
  <c r="E204" i="5"/>
  <c r="E196" i="5"/>
  <c r="E188" i="5"/>
  <c r="E180" i="5"/>
  <c r="E172" i="5"/>
  <c r="E164" i="5"/>
  <c r="E156" i="5"/>
  <c r="E148" i="5"/>
  <c r="E140" i="5"/>
  <c r="E132" i="5"/>
  <c r="E124" i="5"/>
  <c r="E116" i="5"/>
  <c r="E108" i="5"/>
  <c r="E100" i="5"/>
  <c r="E92" i="5"/>
  <c r="E84" i="5"/>
  <c r="E76" i="5"/>
  <c r="E68" i="5"/>
  <c r="E60" i="5"/>
  <c r="E52" i="5"/>
  <c r="E44" i="5"/>
  <c r="E36" i="5"/>
  <c r="E28" i="5"/>
  <c r="E20" i="5"/>
  <c r="E12" i="5"/>
  <c r="E4" i="5"/>
  <c r="E431" i="5"/>
  <c r="E352" i="5"/>
  <c r="E465" i="5"/>
  <c r="E457" i="5"/>
  <c r="E449" i="5"/>
  <c r="E442" i="5"/>
  <c r="E434" i="5"/>
  <c r="E426" i="5"/>
  <c r="E418" i="5"/>
  <c r="E410" i="5"/>
  <c r="E402" i="5"/>
  <c r="E394" i="5"/>
  <c r="E386" i="5"/>
  <c r="E378" i="5"/>
  <c r="E371" i="5"/>
  <c r="E363" i="5"/>
  <c r="E355" i="5"/>
  <c r="E347" i="5"/>
  <c r="E339" i="5"/>
  <c r="E331" i="5"/>
  <c r="E323" i="5"/>
  <c r="E315" i="5"/>
  <c r="E307" i="5"/>
  <c r="E299" i="5"/>
  <c r="E291" i="5"/>
  <c r="E283" i="5"/>
  <c r="E275" i="5"/>
  <c r="E267" i="5"/>
  <c r="E259" i="5"/>
  <c r="E251" i="5"/>
  <c r="E243" i="5"/>
  <c r="E235" i="5"/>
  <c r="E227" i="5"/>
  <c r="E219" i="5"/>
  <c r="E211" i="5"/>
  <c r="E203" i="5"/>
  <c r="E195" i="5"/>
  <c r="E187" i="5"/>
  <c r="E179" i="5"/>
  <c r="E171" i="5"/>
  <c r="E163" i="5"/>
  <c r="E155" i="5"/>
  <c r="E147" i="5"/>
  <c r="E139" i="5"/>
  <c r="E131" i="5"/>
  <c r="E123" i="5"/>
  <c r="E115" i="5"/>
  <c r="E107" i="5"/>
  <c r="E99" i="5"/>
  <c r="E91" i="5"/>
  <c r="E83" i="5"/>
  <c r="E75" i="5"/>
  <c r="E67" i="5"/>
  <c r="E59" i="5"/>
  <c r="E51" i="5"/>
  <c r="E43" i="5"/>
  <c r="E35" i="5"/>
  <c r="E27" i="5"/>
  <c r="E19" i="5"/>
  <c r="E11" i="5"/>
  <c r="E3" i="5"/>
  <c r="E399" i="5"/>
  <c r="E473" i="5"/>
  <c r="E472" i="5"/>
  <c r="E464" i="5"/>
  <c r="E456" i="5"/>
  <c r="E448" i="5"/>
  <c r="E441" i="5"/>
  <c r="E433" i="5"/>
  <c r="E425" i="5"/>
  <c r="E417" i="5"/>
  <c r="E409" i="5"/>
  <c r="E401" i="5"/>
  <c r="E393" i="5"/>
  <c r="E385" i="5"/>
  <c r="E370" i="5"/>
  <c r="E362" i="5"/>
  <c r="E354" i="5"/>
  <c r="E346" i="5"/>
  <c r="E338" i="5"/>
  <c r="E330" i="5"/>
  <c r="E322" i="5"/>
  <c r="E314" i="5"/>
  <c r="E306" i="5"/>
  <c r="E298" i="5"/>
  <c r="E290" i="5"/>
  <c r="E282" i="5"/>
  <c r="E274" i="5"/>
  <c r="E266" i="5"/>
  <c r="E258" i="5"/>
  <c r="E250" i="5"/>
  <c r="E242" i="5"/>
  <c r="E234" i="5"/>
  <c r="E226" i="5"/>
  <c r="E218" i="5"/>
  <c r="E210" i="5"/>
  <c r="E202" i="5"/>
  <c r="E194" i="5"/>
  <c r="E186" i="5"/>
  <c r="E178" i="5"/>
  <c r="E170" i="5"/>
  <c r="E162" i="5"/>
  <c r="E154" i="5"/>
  <c r="E146" i="5"/>
  <c r="E138" i="5"/>
  <c r="E130" i="5"/>
  <c r="E122" i="5"/>
  <c r="E114" i="5"/>
  <c r="E106" i="5"/>
  <c r="E98" i="5"/>
  <c r="E90" i="5"/>
  <c r="E82" i="5"/>
  <c r="E74" i="5"/>
  <c r="E66" i="5"/>
  <c r="E58" i="5"/>
  <c r="E50" i="5"/>
  <c r="E42" i="5"/>
  <c r="E34" i="5"/>
  <c r="E26" i="5"/>
  <c r="E18" i="5"/>
  <c r="E10" i="5"/>
  <c r="E2" i="5"/>
  <c r="E439" i="5"/>
  <c r="E360" i="5"/>
  <c r="E479" i="5"/>
  <c r="E471" i="5"/>
  <c r="E463" i="5"/>
  <c r="E455" i="5"/>
  <c r="E440" i="5"/>
  <c r="E432" i="5"/>
  <c r="E424" i="5"/>
  <c r="E416" i="5"/>
  <c r="E408" i="5"/>
  <c r="E400" i="5"/>
  <c r="E392" i="5"/>
  <c r="E384" i="5"/>
  <c r="E377" i="5"/>
  <c r="E369" i="5"/>
  <c r="E361" i="5"/>
  <c r="E353" i="5"/>
  <c r="E345" i="5"/>
  <c r="E337" i="5"/>
  <c r="E329" i="5"/>
  <c r="E321" i="5"/>
  <c r="E313" i="5"/>
  <c r="E305" i="5"/>
  <c r="E297" i="5"/>
  <c r="E289" i="5"/>
  <c r="E281" i="5"/>
  <c r="E273" i="5"/>
  <c r="E265" i="5"/>
  <c r="E257" i="5"/>
  <c r="E249" i="5"/>
  <c r="E241" i="5"/>
  <c r="E233" i="5"/>
  <c r="E225" i="5"/>
  <c r="E217" i="5"/>
  <c r="E209" i="5"/>
  <c r="E201" i="5"/>
  <c r="E193" i="5"/>
  <c r="E185" i="5"/>
  <c r="E177" i="5"/>
  <c r="E169" i="5"/>
  <c r="E161" i="5"/>
  <c r="E153" i="5"/>
  <c r="E145" i="5"/>
  <c r="E137" i="5"/>
  <c r="E129" i="5"/>
  <c r="E121" i="5"/>
  <c r="E113" i="5"/>
  <c r="E105" i="5"/>
  <c r="E97" i="5"/>
  <c r="E89" i="5"/>
  <c r="E81" i="5"/>
  <c r="E73" i="5"/>
  <c r="E65" i="5"/>
  <c r="E57" i="5"/>
  <c r="E49" i="5"/>
  <c r="E41" i="5"/>
  <c r="E33" i="5"/>
  <c r="E25" i="5"/>
  <c r="E17" i="5"/>
  <c r="E9" i="5"/>
  <c r="E447" i="5"/>
  <c r="E383" i="5"/>
  <c r="E328" i="5"/>
  <c r="E288" i="5"/>
  <c r="E256" i="5"/>
  <c r="E240" i="5"/>
  <c r="E232" i="5"/>
  <c r="E224" i="5"/>
  <c r="E216" i="5"/>
  <c r="E208" i="5"/>
  <c r="E200" i="5"/>
  <c r="E192" i="5"/>
  <c r="E184" i="5"/>
  <c r="E176" i="5"/>
  <c r="E168" i="5"/>
  <c r="E160" i="5"/>
  <c r="E152" i="5"/>
  <c r="E144" i="5"/>
  <c r="E136" i="5"/>
  <c r="E128" i="5"/>
  <c r="E120" i="5"/>
  <c r="E112" i="5"/>
  <c r="E104" i="5"/>
  <c r="E96" i="5"/>
  <c r="E88" i="5"/>
  <c r="E80" i="5"/>
  <c r="E72" i="5"/>
  <c r="E64" i="5"/>
  <c r="E56" i="5"/>
  <c r="E48" i="5"/>
  <c r="E40" i="5"/>
  <c r="E24" i="5"/>
  <c r="E16" i="5"/>
  <c r="E8" i="5"/>
  <c r="P2" i="5"/>
  <c r="S1634" i="1"/>
  <c r="R1634" i="1"/>
  <c r="V1634" i="1"/>
  <c r="Q1634" i="1"/>
  <c r="T1634" i="1"/>
  <c r="W1634" i="1"/>
  <c r="U1634" i="1"/>
  <c r="Y1315" i="1"/>
  <c r="P1634" i="1"/>
  <c r="O3" i="5"/>
  <c r="O4" i="5"/>
  <c r="P4" i="5"/>
  <c r="P5" i="5"/>
  <c r="Q6" i="5" s="1"/>
  <c r="O5" i="5"/>
  <c r="Q4" i="5" l="1"/>
  <c r="J13" i="5"/>
  <c r="J77" i="5"/>
  <c r="J141" i="5"/>
  <c r="J14" i="5"/>
  <c r="J7" i="5"/>
  <c r="J71" i="5"/>
  <c r="J135" i="5"/>
  <c r="I57" i="5"/>
  <c r="J64" i="5"/>
  <c r="J128" i="5"/>
  <c r="J29" i="5"/>
  <c r="J93" i="5"/>
  <c r="J157" i="5"/>
  <c r="J30" i="5"/>
  <c r="J23" i="5"/>
  <c r="J87" i="5"/>
  <c r="J151" i="5"/>
  <c r="J16" i="5"/>
  <c r="J80" i="5"/>
  <c r="J144" i="5"/>
  <c r="J9" i="5"/>
  <c r="J37" i="5"/>
  <c r="J101" i="5"/>
  <c r="J165" i="5"/>
  <c r="J38" i="5"/>
  <c r="J31" i="5"/>
  <c r="J95" i="5"/>
  <c r="J159" i="5"/>
  <c r="J24" i="5"/>
  <c r="J88" i="5"/>
  <c r="J2" i="5"/>
  <c r="J45" i="5"/>
  <c r="J109" i="5"/>
  <c r="J173" i="5"/>
  <c r="J46" i="5"/>
  <c r="I3" i="5"/>
  <c r="J53" i="5"/>
  <c r="I2" i="5"/>
  <c r="J61" i="5"/>
  <c r="J125" i="5"/>
  <c r="J5" i="5"/>
  <c r="J69" i="5"/>
  <c r="J133" i="5"/>
  <c r="J6" i="5"/>
  <c r="J70" i="5"/>
  <c r="J63" i="5"/>
  <c r="J127" i="5"/>
  <c r="J191" i="5"/>
  <c r="J56" i="5"/>
  <c r="J120" i="5"/>
  <c r="J184" i="5"/>
  <c r="J117" i="5"/>
  <c r="J39" i="5"/>
  <c r="J167" i="5"/>
  <c r="J96" i="5"/>
  <c r="J192" i="5"/>
  <c r="J65" i="5"/>
  <c r="J129" i="5"/>
  <c r="I237" i="5"/>
  <c r="J66" i="5"/>
  <c r="J11" i="5"/>
  <c r="J75" i="5"/>
  <c r="J139" i="5"/>
  <c r="J12" i="5"/>
  <c r="J76" i="5"/>
  <c r="J140" i="5"/>
  <c r="J142" i="5"/>
  <c r="J244" i="5"/>
  <c r="J308" i="5"/>
  <c r="J372" i="5"/>
  <c r="J436" i="5"/>
  <c r="I52" i="5"/>
  <c r="I117" i="5"/>
  <c r="I181" i="5"/>
  <c r="J229" i="5"/>
  <c r="J293" i="5"/>
  <c r="J206" i="5"/>
  <c r="J270" i="5"/>
  <c r="J334" i="5"/>
  <c r="J398" i="5"/>
  <c r="J462" i="5"/>
  <c r="I14" i="5"/>
  <c r="I79" i="5"/>
  <c r="I143" i="5"/>
  <c r="I207" i="5"/>
  <c r="I272" i="5"/>
  <c r="J199" i="5"/>
  <c r="J263" i="5"/>
  <c r="J327" i="5"/>
  <c r="J391" i="5"/>
  <c r="J455" i="5"/>
  <c r="I7" i="5"/>
  <c r="I72" i="5"/>
  <c r="I136" i="5"/>
  <c r="I200" i="5"/>
  <c r="I265" i="5"/>
  <c r="I329" i="5"/>
  <c r="I393" i="5"/>
  <c r="I457" i="5"/>
  <c r="J126" i="5"/>
  <c r="J240" i="5"/>
  <c r="J304" i="5"/>
  <c r="J368" i="5"/>
  <c r="J432" i="5"/>
  <c r="I48" i="5"/>
  <c r="I113" i="5"/>
  <c r="I177" i="5"/>
  <c r="J134" i="5"/>
  <c r="J242" i="5"/>
  <c r="J306" i="5"/>
  <c r="J370" i="5"/>
  <c r="J434" i="5"/>
  <c r="I50" i="5"/>
  <c r="I115" i="5"/>
  <c r="I179" i="5"/>
  <c r="J333" i="5"/>
  <c r="I164" i="5"/>
  <c r="I270" i="5"/>
  <c r="I349" i="5"/>
  <c r="I422" i="5"/>
  <c r="I394" i="5"/>
  <c r="J337" i="5"/>
  <c r="I166" i="5"/>
  <c r="I271" i="5"/>
  <c r="I350" i="5"/>
  <c r="I423" i="5"/>
  <c r="I458" i="5"/>
  <c r="J361" i="5"/>
  <c r="I19" i="5"/>
  <c r="I189" i="5"/>
  <c r="I284" i="5"/>
  <c r="I360" i="5"/>
  <c r="I434" i="5"/>
  <c r="J385" i="5"/>
  <c r="I43" i="5"/>
  <c r="I205" i="5"/>
  <c r="I295" i="5"/>
  <c r="I371" i="5"/>
  <c r="I444" i="5"/>
  <c r="J259" i="5"/>
  <c r="J451" i="5"/>
  <c r="I408" i="5"/>
  <c r="I291" i="5"/>
  <c r="J453" i="5"/>
  <c r="I245" i="5"/>
  <c r="I400" i="5"/>
  <c r="I474" i="5"/>
  <c r="J457" i="5"/>
  <c r="I246" i="5"/>
  <c r="I475" i="5"/>
  <c r="J149" i="5"/>
  <c r="J47" i="5"/>
  <c r="J175" i="5"/>
  <c r="J104" i="5"/>
  <c r="J73" i="5"/>
  <c r="J137" i="5"/>
  <c r="J10" i="5"/>
  <c r="J74" i="5"/>
  <c r="J19" i="5"/>
  <c r="J83" i="5"/>
  <c r="J147" i="5"/>
  <c r="J20" i="5"/>
  <c r="J84" i="5"/>
  <c r="J148" i="5"/>
  <c r="J174" i="5"/>
  <c r="J252" i="5"/>
  <c r="J316" i="5"/>
  <c r="J380" i="5"/>
  <c r="J444" i="5"/>
  <c r="I61" i="5"/>
  <c r="I125" i="5"/>
  <c r="J110" i="5"/>
  <c r="J237" i="5"/>
  <c r="J301" i="5"/>
  <c r="J214" i="5"/>
  <c r="J278" i="5"/>
  <c r="J342" i="5"/>
  <c r="J406" i="5"/>
  <c r="J470" i="5"/>
  <c r="I22" i="5"/>
  <c r="I87" i="5"/>
  <c r="I151" i="5"/>
  <c r="I215" i="5"/>
  <c r="I280" i="5"/>
  <c r="J207" i="5"/>
  <c r="J271" i="5"/>
  <c r="J335" i="5"/>
  <c r="J399" i="5"/>
  <c r="J463" i="5"/>
  <c r="I15" i="5"/>
  <c r="I80" i="5"/>
  <c r="I144" i="5"/>
  <c r="I208" i="5"/>
  <c r="I273" i="5"/>
  <c r="I337" i="5"/>
  <c r="I401" i="5"/>
  <c r="I465" i="5"/>
  <c r="J158" i="5"/>
  <c r="J248" i="5"/>
  <c r="J312" i="5"/>
  <c r="J376" i="5"/>
  <c r="J440" i="5"/>
  <c r="I56" i="5"/>
  <c r="I121" i="5"/>
  <c r="I185" i="5"/>
  <c r="J166" i="5"/>
  <c r="J250" i="5"/>
  <c r="J314" i="5"/>
  <c r="J378" i="5"/>
  <c r="J442" i="5"/>
  <c r="I59" i="5"/>
  <c r="I123" i="5"/>
  <c r="I187" i="5"/>
  <c r="J355" i="5"/>
  <c r="I13" i="5"/>
  <c r="I186" i="5"/>
  <c r="I282" i="5"/>
  <c r="I358" i="5"/>
  <c r="I431" i="5"/>
  <c r="I448" i="5"/>
  <c r="J357" i="5"/>
  <c r="I17" i="5"/>
  <c r="I188" i="5"/>
  <c r="I283" i="5"/>
  <c r="I359" i="5"/>
  <c r="I432" i="5"/>
  <c r="J381" i="5"/>
  <c r="I41" i="5"/>
  <c r="I204" i="5"/>
  <c r="I294" i="5"/>
  <c r="I370" i="5"/>
  <c r="I443" i="5"/>
  <c r="J241" i="5"/>
  <c r="J193" i="5"/>
  <c r="J405" i="5"/>
  <c r="I66" i="5"/>
  <c r="I219" i="5"/>
  <c r="I307" i="5"/>
  <c r="I380" i="5"/>
  <c r="I453" i="5"/>
  <c r="I162" i="5"/>
  <c r="J291" i="5"/>
  <c r="J473" i="5"/>
  <c r="I154" i="5"/>
  <c r="I266" i="5"/>
  <c r="I344" i="5"/>
  <c r="I418" i="5"/>
  <c r="I339" i="5"/>
  <c r="J297" i="5"/>
  <c r="J475" i="5"/>
  <c r="I134" i="5"/>
  <c r="I255" i="5"/>
  <c r="I336" i="5"/>
  <c r="I410" i="5"/>
  <c r="J299" i="5"/>
  <c r="J477" i="5"/>
  <c r="I138" i="5"/>
  <c r="I258" i="5"/>
  <c r="I338" i="5"/>
  <c r="I411" i="5"/>
  <c r="J417" i="5"/>
  <c r="I212" i="5"/>
  <c r="J181" i="5"/>
  <c r="J55" i="5"/>
  <c r="J183" i="5"/>
  <c r="J112" i="5"/>
  <c r="J17" i="5"/>
  <c r="J81" i="5"/>
  <c r="J145" i="5"/>
  <c r="J18" i="5"/>
  <c r="J82" i="5"/>
  <c r="J27" i="5"/>
  <c r="J91" i="5"/>
  <c r="J155" i="5"/>
  <c r="J28" i="5"/>
  <c r="J92" i="5"/>
  <c r="J156" i="5"/>
  <c r="J196" i="5"/>
  <c r="J260" i="5"/>
  <c r="J324" i="5"/>
  <c r="J388" i="5"/>
  <c r="J452" i="5"/>
  <c r="I4" i="5"/>
  <c r="I69" i="5"/>
  <c r="I133" i="5"/>
  <c r="J146" i="5"/>
  <c r="J245" i="5"/>
  <c r="J309" i="5"/>
  <c r="J222" i="5"/>
  <c r="J286" i="5"/>
  <c r="J350" i="5"/>
  <c r="J414" i="5"/>
  <c r="J478" i="5"/>
  <c r="I30" i="5"/>
  <c r="I95" i="5"/>
  <c r="I159" i="5"/>
  <c r="I223" i="5"/>
  <c r="I288" i="5"/>
  <c r="J215" i="5"/>
  <c r="J279" i="5"/>
  <c r="J343" i="5"/>
  <c r="J407" i="5"/>
  <c r="J471" i="5"/>
  <c r="I23" i="5"/>
  <c r="I88" i="5"/>
  <c r="I152" i="5"/>
  <c r="I216" i="5"/>
  <c r="I281" i="5"/>
  <c r="I345" i="5"/>
  <c r="I409" i="5"/>
  <c r="I473" i="5"/>
  <c r="J190" i="5"/>
  <c r="J256" i="5"/>
  <c r="J320" i="5"/>
  <c r="J384" i="5"/>
  <c r="J448" i="5"/>
  <c r="I65" i="5"/>
  <c r="I129" i="5"/>
  <c r="I193" i="5"/>
  <c r="J194" i="5"/>
  <c r="J258" i="5"/>
  <c r="J322" i="5"/>
  <c r="J386" i="5"/>
  <c r="J450" i="5"/>
  <c r="I67" i="5"/>
  <c r="I131" i="5"/>
  <c r="I195" i="5"/>
  <c r="J377" i="5"/>
  <c r="I35" i="5"/>
  <c r="I202" i="5"/>
  <c r="I292" i="5"/>
  <c r="I367" i="5"/>
  <c r="I440" i="5"/>
  <c r="J379" i="5"/>
  <c r="I37" i="5"/>
  <c r="I203" i="5"/>
  <c r="I293" i="5"/>
  <c r="I368" i="5"/>
  <c r="I442" i="5"/>
  <c r="J170" i="5"/>
  <c r="J403" i="5"/>
  <c r="I62" i="5"/>
  <c r="I218" i="5"/>
  <c r="I306" i="5"/>
  <c r="I379" i="5"/>
  <c r="I452" i="5"/>
  <c r="I53" i="5"/>
  <c r="J225" i="5"/>
  <c r="J427" i="5"/>
  <c r="I86" i="5"/>
  <c r="I230" i="5"/>
  <c r="I316" i="5"/>
  <c r="I389" i="5"/>
  <c r="I462" i="5"/>
  <c r="I269" i="5"/>
  <c r="J323" i="5"/>
  <c r="I174" i="5"/>
  <c r="I276" i="5"/>
  <c r="I354" i="5"/>
  <c r="I427" i="5"/>
  <c r="I384" i="5"/>
  <c r="J325" i="5"/>
  <c r="I156" i="5"/>
  <c r="I267" i="5"/>
  <c r="I346" i="5"/>
  <c r="I419" i="5"/>
  <c r="J329" i="5"/>
  <c r="I158" i="5"/>
  <c r="I268" i="5"/>
  <c r="I347" i="5"/>
  <c r="I420" i="5"/>
  <c r="J437" i="5"/>
  <c r="I259" i="5"/>
  <c r="J189" i="5"/>
  <c r="J79" i="5"/>
  <c r="J8" i="5"/>
  <c r="J136" i="5"/>
  <c r="J25" i="5"/>
  <c r="J89" i="5"/>
  <c r="J153" i="5"/>
  <c r="J26" i="5"/>
  <c r="J90" i="5"/>
  <c r="J35" i="5"/>
  <c r="J99" i="5"/>
  <c r="J163" i="5"/>
  <c r="J36" i="5"/>
  <c r="J100" i="5"/>
  <c r="J164" i="5"/>
  <c r="J204" i="5"/>
  <c r="J268" i="5"/>
  <c r="J332" i="5"/>
  <c r="J396" i="5"/>
  <c r="J460" i="5"/>
  <c r="I12" i="5"/>
  <c r="I77" i="5"/>
  <c r="I141" i="5"/>
  <c r="J178" i="5"/>
  <c r="J253" i="5"/>
  <c r="J317" i="5"/>
  <c r="J230" i="5"/>
  <c r="J294" i="5"/>
  <c r="J358" i="5"/>
  <c r="J422" i="5"/>
  <c r="I38" i="5"/>
  <c r="I103" i="5"/>
  <c r="I167" i="5"/>
  <c r="I231" i="5"/>
  <c r="I296" i="5"/>
  <c r="J223" i="5"/>
  <c r="J287" i="5"/>
  <c r="J351" i="5"/>
  <c r="J415" i="5"/>
  <c r="J479" i="5"/>
  <c r="I31" i="5"/>
  <c r="I96" i="5"/>
  <c r="I160" i="5"/>
  <c r="I224" i="5"/>
  <c r="I289" i="5"/>
  <c r="I353" i="5"/>
  <c r="I417" i="5"/>
  <c r="J200" i="5"/>
  <c r="J264" i="5"/>
  <c r="J328" i="5"/>
  <c r="J392" i="5"/>
  <c r="J456" i="5"/>
  <c r="I8" i="5"/>
  <c r="I73" i="5"/>
  <c r="I137" i="5"/>
  <c r="I201" i="5"/>
  <c r="J202" i="5"/>
  <c r="J266" i="5"/>
  <c r="J330" i="5"/>
  <c r="J394" i="5"/>
  <c r="J458" i="5"/>
  <c r="I10" i="5"/>
  <c r="I75" i="5"/>
  <c r="I139" i="5"/>
  <c r="J138" i="5"/>
  <c r="J397" i="5"/>
  <c r="I58" i="5"/>
  <c r="I213" i="5"/>
  <c r="I302" i="5"/>
  <c r="I376" i="5"/>
  <c r="I450" i="5"/>
  <c r="J305" i="5"/>
  <c r="J162" i="5"/>
  <c r="J401" i="5"/>
  <c r="I60" i="5"/>
  <c r="I214" i="5"/>
  <c r="I303" i="5"/>
  <c r="I378" i="5"/>
  <c r="I451" i="5"/>
  <c r="J130" i="5"/>
  <c r="J219" i="5"/>
  <c r="J425" i="5"/>
  <c r="I84" i="5"/>
  <c r="I229" i="5"/>
  <c r="I315" i="5"/>
  <c r="I388" i="5"/>
  <c r="I461" i="5"/>
  <c r="I198" i="5"/>
  <c r="J257" i="5"/>
  <c r="J449" i="5"/>
  <c r="I108" i="5"/>
  <c r="I243" i="5"/>
  <c r="I325" i="5"/>
  <c r="I398" i="5"/>
  <c r="I471" i="5"/>
  <c r="I330" i="5"/>
  <c r="J345" i="5"/>
  <c r="I25" i="5"/>
  <c r="I194" i="5"/>
  <c r="I286" i="5"/>
  <c r="I363" i="5"/>
  <c r="I436" i="5"/>
  <c r="I439" i="5"/>
  <c r="J347" i="5"/>
  <c r="I5" i="5"/>
  <c r="I178" i="5"/>
  <c r="I277" i="5"/>
  <c r="I355" i="5"/>
  <c r="I428" i="5"/>
  <c r="J349" i="5"/>
  <c r="I9" i="5"/>
  <c r="I180" i="5"/>
  <c r="I278" i="5"/>
  <c r="I356" i="5"/>
  <c r="I429" i="5"/>
  <c r="J459" i="5"/>
  <c r="I320" i="5"/>
  <c r="I365" i="5"/>
  <c r="I254" i="5"/>
  <c r="I402" i="5"/>
  <c r="J22" i="5"/>
  <c r="J103" i="5"/>
  <c r="J32" i="5"/>
  <c r="J152" i="5"/>
  <c r="J33" i="5"/>
  <c r="J97" i="5"/>
  <c r="J161" i="5"/>
  <c r="J34" i="5"/>
  <c r="J98" i="5"/>
  <c r="J43" i="5"/>
  <c r="J107" i="5"/>
  <c r="J171" i="5"/>
  <c r="J44" i="5"/>
  <c r="J108" i="5"/>
  <c r="J172" i="5"/>
  <c r="J212" i="5"/>
  <c r="J276" i="5"/>
  <c r="J340" i="5"/>
  <c r="J404" i="5"/>
  <c r="J468" i="5"/>
  <c r="I20" i="5"/>
  <c r="I85" i="5"/>
  <c r="I149" i="5"/>
  <c r="J197" i="5"/>
  <c r="J261" i="5"/>
  <c r="J118" i="5"/>
  <c r="J238" i="5"/>
  <c r="J302" i="5"/>
  <c r="J366" i="5"/>
  <c r="J430" i="5"/>
  <c r="I46" i="5"/>
  <c r="I111" i="5"/>
  <c r="I175" i="5"/>
  <c r="I240" i="5"/>
  <c r="I304" i="5"/>
  <c r="J231" i="5"/>
  <c r="J295" i="5"/>
  <c r="J359" i="5"/>
  <c r="J423" i="5"/>
  <c r="I39" i="5"/>
  <c r="I104" i="5"/>
  <c r="I168" i="5"/>
  <c r="I232" i="5"/>
  <c r="I297" i="5"/>
  <c r="I361" i="5"/>
  <c r="I425" i="5"/>
  <c r="J208" i="5"/>
  <c r="J272" i="5"/>
  <c r="J336" i="5"/>
  <c r="J400" i="5"/>
  <c r="J464" i="5"/>
  <c r="I16" i="5"/>
  <c r="I81" i="5"/>
  <c r="I145" i="5"/>
  <c r="I209" i="5"/>
  <c r="J210" i="5"/>
  <c r="J274" i="5"/>
  <c r="J338" i="5"/>
  <c r="J402" i="5"/>
  <c r="J466" i="5"/>
  <c r="I18" i="5"/>
  <c r="I83" i="5"/>
  <c r="I147" i="5"/>
  <c r="J211" i="5"/>
  <c r="J419" i="5"/>
  <c r="I78" i="5"/>
  <c r="I227" i="5"/>
  <c r="I312" i="5"/>
  <c r="I386" i="5"/>
  <c r="I459" i="5"/>
  <c r="I98" i="5"/>
  <c r="J217" i="5"/>
  <c r="J421" i="5"/>
  <c r="I82" i="5"/>
  <c r="I228" i="5"/>
  <c r="I314" i="5"/>
  <c r="I387" i="5"/>
  <c r="I460" i="5"/>
  <c r="I182" i="5"/>
  <c r="J251" i="5"/>
  <c r="J445" i="5"/>
  <c r="I106" i="5"/>
  <c r="I242" i="5"/>
  <c r="I324" i="5"/>
  <c r="I397" i="5"/>
  <c r="I470" i="5"/>
  <c r="I247" i="5"/>
  <c r="J289" i="5"/>
  <c r="J469" i="5"/>
  <c r="I130" i="5"/>
  <c r="I253" i="5"/>
  <c r="I334" i="5"/>
  <c r="I407" i="5"/>
  <c r="I403" i="5"/>
  <c r="J365" i="5"/>
  <c r="I45" i="5"/>
  <c r="I206" i="5"/>
  <c r="I298" i="5"/>
  <c r="I372" i="5"/>
  <c r="I445" i="5"/>
  <c r="J369" i="5"/>
  <c r="I27" i="5"/>
  <c r="I196" i="5"/>
  <c r="I287" i="5"/>
  <c r="I364" i="5"/>
  <c r="I437" i="5"/>
  <c r="I76" i="5"/>
  <c r="J371" i="5"/>
  <c r="I29" i="5"/>
  <c r="I197" i="5"/>
  <c r="I290" i="5"/>
  <c r="I438" i="5"/>
  <c r="I375" i="5"/>
  <c r="I335" i="5"/>
  <c r="I140" i="5"/>
  <c r="J54" i="5"/>
  <c r="J111" i="5"/>
  <c r="J40" i="5"/>
  <c r="J160" i="5"/>
  <c r="J41" i="5"/>
  <c r="J105" i="5"/>
  <c r="J169" i="5"/>
  <c r="J42" i="5"/>
  <c r="J106" i="5"/>
  <c r="J51" i="5"/>
  <c r="J115" i="5"/>
  <c r="J179" i="5"/>
  <c r="J52" i="5"/>
  <c r="J116" i="5"/>
  <c r="J180" i="5"/>
  <c r="J220" i="5"/>
  <c r="J284" i="5"/>
  <c r="J348" i="5"/>
  <c r="J412" i="5"/>
  <c r="J476" i="5"/>
  <c r="I28" i="5"/>
  <c r="I93" i="5"/>
  <c r="I157" i="5"/>
  <c r="J205" i="5"/>
  <c r="J269" i="5"/>
  <c r="J150" i="5"/>
  <c r="J246" i="5"/>
  <c r="J310" i="5"/>
  <c r="J374" i="5"/>
  <c r="J438" i="5"/>
  <c r="I54" i="5"/>
  <c r="I119" i="5"/>
  <c r="I183" i="5"/>
  <c r="I248" i="5"/>
  <c r="J122" i="5"/>
  <c r="J239" i="5"/>
  <c r="J303" i="5"/>
  <c r="J367" i="5"/>
  <c r="J431" i="5"/>
  <c r="I47" i="5"/>
  <c r="I112" i="5"/>
  <c r="I176" i="5"/>
  <c r="I241" i="5"/>
  <c r="I305" i="5"/>
  <c r="I369" i="5"/>
  <c r="I433" i="5"/>
  <c r="J216" i="5"/>
  <c r="J280" i="5"/>
  <c r="J344" i="5"/>
  <c r="J408" i="5"/>
  <c r="J472" i="5"/>
  <c r="I24" i="5"/>
  <c r="I89" i="5"/>
  <c r="I153" i="5"/>
  <c r="I217" i="5"/>
  <c r="J218" i="5"/>
  <c r="J282" i="5"/>
  <c r="J346" i="5"/>
  <c r="J410" i="5"/>
  <c r="J474" i="5"/>
  <c r="I26" i="5"/>
  <c r="I91" i="5"/>
  <c r="I155" i="5"/>
  <c r="J243" i="5"/>
  <c r="J441" i="5"/>
  <c r="I100" i="5"/>
  <c r="I238" i="5"/>
  <c r="I322" i="5"/>
  <c r="I395" i="5"/>
  <c r="I468" i="5"/>
  <c r="I236" i="5"/>
  <c r="J249" i="5"/>
  <c r="J443" i="5"/>
  <c r="I102" i="5"/>
  <c r="I239" i="5"/>
  <c r="I323" i="5"/>
  <c r="I396" i="5"/>
  <c r="I469" i="5"/>
  <c r="I279" i="5"/>
  <c r="J283" i="5"/>
  <c r="J467" i="5"/>
  <c r="I126" i="5"/>
  <c r="I252" i="5"/>
  <c r="I333" i="5"/>
  <c r="I406" i="5"/>
  <c r="I479" i="5"/>
  <c r="I311" i="5"/>
  <c r="J321" i="5"/>
  <c r="I150" i="5"/>
  <c r="I263" i="5"/>
  <c r="I343" i="5"/>
  <c r="I416" i="5"/>
  <c r="I467" i="5"/>
  <c r="J387" i="5"/>
  <c r="I68" i="5"/>
  <c r="I220" i="5"/>
  <c r="I308" i="5"/>
  <c r="I381" i="5"/>
  <c r="I454" i="5"/>
  <c r="J273" i="5"/>
  <c r="J78" i="5"/>
  <c r="J389" i="5"/>
  <c r="I49" i="5"/>
  <c r="I210" i="5"/>
  <c r="I299" i="5"/>
  <c r="I373" i="5"/>
  <c r="I446" i="5"/>
  <c r="J94" i="5"/>
  <c r="J393" i="5"/>
  <c r="I51" i="5"/>
  <c r="I211" i="5"/>
  <c r="I300" i="5"/>
  <c r="I374" i="5"/>
  <c r="I447" i="5"/>
  <c r="J331" i="5"/>
  <c r="I430" i="5"/>
  <c r="I476" i="5"/>
  <c r="J209" i="5"/>
  <c r="I132" i="5"/>
  <c r="J265" i="5"/>
  <c r="I114" i="5"/>
  <c r="I327" i="5"/>
  <c r="J267" i="5"/>
  <c r="I116" i="5"/>
  <c r="I328" i="5"/>
  <c r="J395" i="5"/>
  <c r="J21" i="5"/>
  <c r="J62" i="5"/>
  <c r="J119" i="5"/>
  <c r="J48" i="5"/>
  <c r="J168" i="5"/>
  <c r="J49" i="5"/>
  <c r="J113" i="5"/>
  <c r="J177" i="5"/>
  <c r="J50" i="5"/>
  <c r="J114" i="5"/>
  <c r="J59" i="5"/>
  <c r="J123" i="5"/>
  <c r="J187" i="5"/>
  <c r="J60" i="5"/>
  <c r="J124" i="5"/>
  <c r="J188" i="5"/>
  <c r="J228" i="5"/>
  <c r="J292" i="5"/>
  <c r="J356" i="5"/>
  <c r="J420" i="5"/>
  <c r="I36" i="5"/>
  <c r="I101" i="5"/>
  <c r="I165" i="5"/>
  <c r="J213" i="5"/>
  <c r="J277" i="5"/>
  <c r="J182" i="5"/>
  <c r="J254" i="5"/>
  <c r="J318" i="5"/>
  <c r="J382" i="5"/>
  <c r="J446" i="5"/>
  <c r="I63" i="5"/>
  <c r="I127" i="5"/>
  <c r="I191" i="5"/>
  <c r="I256" i="5"/>
  <c r="J154" i="5"/>
  <c r="J247" i="5"/>
  <c r="J311" i="5"/>
  <c r="J375" i="5"/>
  <c r="J439" i="5"/>
  <c r="I55" i="5"/>
  <c r="I120" i="5"/>
  <c r="I184" i="5"/>
  <c r="I249" i="5"/>
  <c r="I313" i="5"/>
  <c r="I377" i="5"/>
  <c r="I441" i="5"/>
  <c r="J224" i="5"/>
  <c r="J288" i="5"/>
  <c r="J352" i="5"/>
  <c r="J416" i="5"/>
  <c r="I32" i="5"/>
  <c r="I97" i="5"/>
  <c r="I161" i="5"/>
  <c r="I225" i="5"/>
  <c r="J226" i="5"/>
  <c r="J290" i="5"/>
  <c r="J354" i="5"/>
  <c r="J418" i="5"/>
  <c r="I34" i="5"/>
  <c r="I99" i="5"/>
  <c r="I163" i="5"/>
  <c r="J275" i="5"/>
  <c r="J461" i="5"/>
  <c r="I122" i="5"/>
  <c r="I250" i="5"/>
  <c r="I331" i="5"/>
  <c r="I404" i="5"/>
  <c r="I477" i="5"/>
  <c r="I301" i="5"/>
  <c r="J281" i="5"/>
  <c r="J465" i="5"/>
  <c r="I124" i="5"/>
  <c r="I251" i="5"/>
  <c r="I332" i="5"/>
  <c r="I405" i="5"/>
  <c r="I478" i="5"/>
  <c r="I357" i="5"/>
  <c r="J315" i="5"/>
  <c r="I148" i="5"/>
  <c r="I262" i="5"/>
  <c r="I342" i="5"/>
  <c r="I415" i="5"/>
  <c r="I366" i="5"/>
  <c r="J341" i="5"/>
  <c r="I172" i="5"/>
  <c r="I275" i="5"/>
  <c r="I352" i="5"/>
  <c r="I426" i="5"/>
  <c r="J195" i="5"/>
  <c r="J409" i="5"/>
  <c r="I90" i="5"/>
  <c r="I233" i="5"/>
  <c r="I317" i="5"/>
  <c r="I390" i="5"/>
  <c r="I463" i="5"/>
  <c r="I118" i="5"/>
  <c r="J201" i="5"/>
  <c r="J411" i="5"/>
  <c r="I70" i="5"/>
  <c r="I221" i="5"/>
  <c r="I309" i="5"/>
  <c r="I382" i="5"/>
  <c r="I455" i="5"/>
  <c r="J203" i="5"/>
  <c r="J413" i="5"/>
  <c r="I74" i="5"/>
  <c r="I222" i="5"/>
  <c r="I310" i="5"/>
  <c r="I383" i="5"/>
  <c r="I456" i="5"/>
  <c r="J353" i="5"/>
  <c r="I11" i="5"/>
  <c r="J85" i="5"/>
  <c r="J15" i="5"/>
  <c r="J143" i="5"/>
  <c r="J72" i="5"/>
  <c r="J176" i="5"/>
  <c r="J57" i="5"/>
  <c r="J121" i="5"/>
  <c r="J185" i="5"/>
  <c r="J58" i="5"/>
  <c r="J3" i="5"/>
  <c r="J67" i="5"/>
  <c r="J131" i="5"/>
  <c r="J4" i="5"/>
  <c r="J68" i="5"/>
  <c r="J132" i="5"/>
  <c r="J102" i="5"/>
  <c r="J236" i="5"/>
  <c r="J300" i="5"/>
  <c r="J364" i="5"/>
  <c r="J428" i="5"/>
  <c r="I44" i="5"/>
  <c r="I109" i="5"/>
  <c r="I173" i="5"/>
  <c r="J221" i="5"/>
  <c r="J285" i="5"/>
  <c r="J198" i="5"/>
  <c r="J262" i="5"/>
  <c r="J326" i="5"/>
  <c r="J390" i="5"/>
  <c r="J454" i="5"/>
  <c r="I6" i="5"/>
  <c r="I71" i="5"/>
  <c r="I135" i="5"/>
  <c r="I199" i="5"/>
  <c r="I264" i="5"/>
  <c r="J186" i="5"/>
  <c r="J255" i="5"/>
  <c r="J319" i="5"/>
  <c r="J383" i="5"/>
  <c r="J447" i="5"/>
  <c r="I64" i="5"/>
  <c r="I128" i="5"/>
  <c r="I192" i="5"/>
  <c r="I257" i="5"/>
  <c r="I321" i="5"/>
  <c r="I385" i="5"/>
  <c r="I449" i="5"/>
  <c r="J232" i="5"/>
  <c r="J296" i="5"/>
  <c r="J360" i="5"/>
  <c r="J424" i="5"/>
  <c r="I40" i="5"/>
  <c r="I105" i="5"/>
  <c r="I169" i="5"/>
  <c r="J86" i="5"/>
  <c r="J234" i="5"/>
  <c r="J298" i="5"/>
  <c r="J362" i="5"/>
  <c r="J426" i="5"/>
  <c r="I42" i="5"/>
  <c r="I107" i="5"/>
  <c r="I171" i="5"/>
  <c r="J307" i="5"/>
  <c r="I142" i="5"/>
  <c r="I260" i="5"/>
  <c r="I340" i="5"/>
  <c r="I413" i="5"/>
  <c r="I348" i="5"/>
  <c r="J313" i="5"/>
  <c r="I146" i="5"/>
  <c r="I261" i="5"/>
  <c r="I341" i="5"/>
  <c r="I414" i="5"/>
  <c r="I412" i="5"/>
  <c r="J339" i="5"/>
  <c r="I170" i="5"/>
  <c r="I274" i="5"/>
  <c r="I351" i="5"/>
  <c r="I424" i="5"/>
  <c r="I421" i="5"/>
  <c r="J363" i="5"/>
  <c r="I21" i="5"/>
  <c r="I190" i="5"/>
  <c r="I285" i="5"/>
  <c r="I362" i="5"/>
  <c r="I435" i="5"/>
  <c r="J227" i="5"/>
  <c r="J429" i="5"/>
  <c r="I110" i="5"/>
  <c r="I244" i="5"/>
  <c r="I326" i="5"/>
  <c r="I399" i="5"/>
  <c r="I472" i="5"/>
  <c r="I226" i="5"/>
  <c r="J233" i="5"/>
  <c r="J433" i="5"/>
  <c r="I92" i="5"/>
  <c r="I234" i="5"/>
  <c r="I318" i="5"/>
  <c r="I391" i="5"/>
  <c r="I464" i="5"/>
  <c r="J235" i="5"/>
  <c r="J435" i="5"/>
  <c r="I94" i="5"/>
  <c r="I235" i="5"/>
  <c r="I319" i="5"/>
  <c r="I392" i="5"/>
  <c r="I466" i="5"/>
  <c r="J373" i="5"/>
  <c r="I33" i="5"/>
  <c r="Q5" i="5"/>
  <c r="Y1634" i="1"/>
  <c r="Y163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<sst xmlns="http://schemas.openxmlformats.org/spreadsheetml/2006/main" count="6832" uniqueCount="1821">
  <si>
    <t>Nombre</t>
  </si>
  <si>
    <t>fecha</t>
  </si>
  <si>
    <t>dueño de recua</t>
  </si>
  <si>
    <t>Pago de indulto (7%)</t>
  </si>
  <si>
    <t>Cargo</t>
  </si>
  <si>
    <t>Capitán</t>
  </si>
  <si>
    <t>Diego de Iglesias</t>
  </si>
  <si>
    <t>50 marcos de plata labrada</t>
  </si>
  <si>
    <t>1r</t>
  </si>
  <si>
    <t>811 marcos de plata labrada</t>
  </si>
  <si>
    <t>Valor (pesos de a 8)</t>
  </si>
  <si>
    <t>Total (pesos de a 8)</t>
  </si>
  <si>
    <t>Alferez</t>
  </si>
  <si>
    <t>Valerio de Mena</t>
  </si>
  <si>
    <t>900 marcos de plata labrada</t>
  </si>
  <si>
    <t>126 marcos de plata labrada</t>
  </si>
  <si>
    <t>pesos en reales</t>
  </si>
  <si>
    <t>1v</t>
  </si>
  <si>
    <t>249 marcos de plata labrada</t>
  </si>
  <si>
    <t>Juan de Bracamonte</t>
  </si>
  <si>
    <t>10 barras de plata y 189 marcos</t>
  </si>
  <si>
    <t>2r</t>
  </si>
  <si>
    <t>2 barras de plata y 413 marcos de plata</t>
  </si>
  <si>
    <t>3 cajones de reales / 2000 pesos</t>
  </si>
  <si>
    <t>6 cajones de reales / 2000 pesos</t>
  </si>
  <si>
    <t>5 cajones de reales / 2000</t>
  </si>
  <si>
    <t>200 marcos de plata labrada</t>
  </si>
  <si>
    <t>4 barras de plata con 860 marcos</t>
  </si>
  <si>
    <t>9 cajones de reales / 2000 pesos</t>
  </si>
  <si>
    <t>640 marcos de plata labrada</t>
  </si>
  <si>
    <t>Jeronimo Chavez</t>
  </si>
  <si>
    <t>22 barras de plata con 3649 marcos de plata</t>
  </si>
  <si>
    <t>10 cajones de reales / 2000 pesos</t>
  </si>
  <si>
    <t>4 barretones quintados</t>
  </si>
  <si>
    <t>208 marcos de plata labrada</t>
  </si>
  <si>
    <t>33 marcos de plata labrada</t>
  </si>
  <si>
    <t>2v</t>
  </si>
  <si>
    <t>2r-2v</t>
  </si>
  <si>
    <t>Pedro Ortiz de Mendoza</t>
  </si>
  <si>
    <t>250 marcos de plata labrada</t>
  </si>
  <si>
    <t>4 cajones de reales / 2000 pesos</t>
  </si>
  <si>
    <t>2v-3r</t>
  </si>
  <si>
    <t>68 barras de plata con 13141 marcos</t>
  </si>
  <si>
    <t>1200 marcos de plata labrada</t>
  </si>
  <si>
    <t>20 cajones de reales / 2000 pesos</t>
  </si>
  <si>
    <t>Juan de Chiquillejo</t>
  </si>
  <si>
    <t>21 barras de plata con 3981 marcos de plata</t>
  </si>
  <si>
    <t>3r</t>
  </si>
  <si>
    <t>24 barras de plata con 4746 marcos</t>
  </si>
  <si>
    <t>21 barras de plata con 4260 marcos de plata</t>
  </si>
  <si>
    <t>3v</t>
  </si>
  <si>
    <t>45 barras de plata con 8801 marcos de plata</t>
  </si>
  <si>
    <t>11 cajones de reales / 2000 pesos</t>
  </si>
  <si>
    <t>404 marcos de plata labrada</t>
  </si>
  <si>
    <t>100 marcos de plata labrada</t>
  </si>
  <si>
    <t>21 barras de plata con 4037 marcos de plata</t>
  </si>
  <si>
    <t>392 marcos de plata labrada</t>
  </si>
  <si>
    <t>70 marcos de plata labrada</t>
  </si>
  <si>
    <t>120 marcos de plata labrada</t>
  </si>
  <si>
    <t xml:space="preserve">en reales </t>
  </si>
  <si>
    <t>27 barras y un barreton con 4204 marcos de plata</t>
  </si>
  <si>
    <t>4 cajas en reales</t>
  </si>
  <si>
    <t>800 marcos de plata labrada</t>
  </si>
  <si>
    <t>4r</t>
  </si>
  <si>
    <t>21 barras de plata con 4192 marcos</t>
  </si>
  <si>
    <t>2143 marcos de plata labrada</t>
  </si>
  <si>
    <t>14 cajones de reales / 2000 pesos</t>
  </si>
  <si>
    <t>Juan Esteban Nieto</t>
  </si>
  <si>
    <t>5 barras de plata con 795 marcos</t>
  </si>
  <si>
    <t>12 cajones de reales / 2000 pesos</t>
  </si>
  <si>
    <t>400 marcos de plata labrada</t>
  </si>
  <si>
    <t>180 marcos de plata labrada</t>
  </si>
  <si>
    <t>7 barras de plata con 1504 marcos</t>
  </si>
  <si>
    <t>2 cajones de reales / 2000 pesos</t>
  </si>
  <si>
    <t>4v</t>
  </si>
  <si>
    <t>Juan de Santa Maria</t>
  </si>
  <si>
    <t>28 barras de plata con 6230 marcos</t>
  </si>
  <si>
    <t>Tambien, se paso en esta recua 4 cajones numerados para la Compañía de Jesus de la ciudad de Orduña</t>
  </si>
  <si>
    <t>Diego Galan</t>
  </si>
  <si>
    <t>14 barras de plata con 2753 marcos</t>
  </si>
  <si>
    <t>4v-5r</t>
  </si>
  <si>
    <t>32 barras de plata con 6357 marcos</t>
  </si>
  <si>
    <t>8 cajones de reales / 2000 pesos</t>
  </si>
  <si>
    <t>160 marcos de plata labrada</t>
  </si>
  <si>
    <t>5r</t>
  </si>
  <si>
    <t>42 barras con 8037 marcos</t>
  </si>
  <si>
    <t>Gregorio Blanco</t>
  </si>
  <si>
    <t>2 barras y un barreton de plata con 417 marcos</t>
  </si>
  <si>
    <t>429 marcos de plata labrada</t>
  </si>
  <si>
    <t>97 marcos de plata labrada</t>
  </si>
  <si>
    <t>32 cajones de reales / 2000 pesos</t>
  </si>
  <si>
    <t>19 barras de plata con 3189 marcos</t>
  </si>
  <si>
    <t>8 barras de plata con 1771 marcos</t>
  </si>
  <si>
    <t>Pedro Lozano</t>
  </si>
  <si>
    <t>53 barras de plata con 10387 marcos</t>
  </si>
  <si>
    <t>5v</t>
  </si>
  <si>
    <t>6r</t>
  </si>
  <si>
    <t>Joseph Macias</t>
  </si>
  <si>
    <t>5 barras de plata con 1057 marcos</t>
  </si>
  <si>
    <t>510 marcos de plata labrada</t>
  </si>
  <si>
    <t>15 barras de plata con 3183 marcos</t>
  </si>
  <si>
    <t>1237 marcos de plata labrada</t>
  </si>
  <si>
    <t>13 cajones de reales / 2000 pesos</t>
  </si>
  <si>
    <t>1 barra de plata con 226 marcos</t>
  </si>
  <si>
    <t>6v</t>
  </si>
  <si>
    <t>12 barras de plata con 2234 marcos</t>
  </si>
  <si>
    <t>2 cajas de reales / 2500 pesos</t>
  </si>
  <si>
    <t>8 barras de plata con 1680 marcos</t>
  </si>
  <si>
    <t>40 marcos de plata labrada</t>
  </si>
  <si>
    <t>13 barras de plata con 2218 marcos</t>
  </si>
  <si>
    <t>7r</t>
  </si>
  <si>
    <t>4 barras de plata con 867 marcos</t>
  </si>
  <si>
    <t>194 marcos de plata labrada</t>
  </si>
  <si>
    <t>1 cajon de reales / 2000 pesos</t>
  </si>
  <si>
    <t>1 barra de plata con 162 marcos</t>
  </si>
  <si>
    <t>40 barras de plata con 7350 marcos</t>
  </si>
  <si>
    <t>17 cajones de reales / 2000 pesos</t>
  </si>
  <si>
    <t>323 marcos de plata labrada</t>
  </si>
  <si>
    <t>610 marcos de plata labrada</t>
  </si>
  <si>
    <t>7v</t>
  </si>
  <si>
    <t>17 barras de plata con 3472 marcos</t>
  </si>
  <si>
    <t>980 marcos de plata labrada</t>
  </si>
  <si>
    <t>30 marcos de plata labrada</t>
  </si>
  <si>
    <t>27 barras de plata con 4628 marcos</t>
  </si>
  <si>
    <t>2 barras de plata con 248 marcos</t>
  </si>
  <si>
    <t>8r</t>
  </si>
  <si>
    <t>18 barras de plata con 3809</t>
  </si>
  <si>
    <t>1 barra (modona o moclona?) con 119 marcos</t>
  </si>
  <si>
    <t>500 marcos de plata labrada</t>
  </si>
  <si>
    <t>Pedro Ignacio Diez</t>
  </si>
  <si>
    <t xml:space="preserve">16 barras de plata con 3604 marcos </t>
  </si>
  <si>
    <t>350 marcos de plata labrada</t>
  </si>
  <si>
    <t>8v</t>
  </si>
  <si>
    <t>5 barras de plata con 892 marcos</t>
  </si>
  <si>
    <t xml:space="preserve">230 marcos de plata labrada </t>
  </si>
  <si>
    <t>6 barras de plata con 1301 marcos</t>
  </si>
  <si>
    <t>Juan Esteban Bautista</t>
  </si>
  <si>
    <t>130 marcos de plata labrada</t>
  </si>
  <si>
    <t>9r</t>
  </si>
  <si>
    <t>Luis de Haro</t>
  </si>
  <si>
    <t>20 barras de plata con 3959 marcos</t>
  </si>
  <si>
    <t>16 cajones de reales / 2000 pesos</t>
  </si>
  <si>
    <t>1984 marcos de plata labrada</t>
  </si>
  <si>
    <t>1 barreton con 80 marcos</t>
  </si>
  <si>
    <t>Juan de Tejada</t>
  </si>
  <si>
    <t>212 marcos de plata labrada</t>
  </si>
  <si>
    <t>1 barra de plata con 173 marcos</t>
  </si>
  <si>
    <t>479 marcos de plata labrada</t>
  </si>
  <si>
    <t>80 marcos de plata labrada</t>
  </si>
  <si>
    <t>6 barras de plata con 1186 marcos</t>
  </si>
  <si>
    <t>1 barra de plata con 177 marcos</t>
  </si>
  <si>
    <t>9v</t>
  </si>
  <si>
    <t>10r</t>
  </si>
  <si>
    <t>172 marcos de plata en dos piezas de ropas</t>
  </si>
  <si>
    <t>1 barra de plata con 119 marcos</t>
  </si>
  <si>
    <t>2 barras de plata con 424 marcos</t>
  </si>
  <si>
    <t>En una pieza de ropa, 50 marcos de plata</t>
  </si>
  <si>
    <t>Jeronimo Andique</t>
  </si>
  <si>
    <t>8 cajas de reales / 2500 pesos</t>
  </si>
  <si>
    <t>10v</t>
  </si>
  <si>
    <t>4 barras de plata y 2 barretones con 1030 marcos</t>
  </si>
  <si>
    <t>En dos envoltorios de la cama</t>
  </si>
  <si>
    <t>112 marcos de plata labrada</t>
  </si>
  <si>
    <t>2 barras de plata con 357 marcos</t>
  </si>
  <si>
    <t>10v-11r</t>
  </si>
  <si>
    <t>Jorge Antonio de Prado</t>
  </si>
  <si>
    <t>35 barras de plata con 6168 marcos</t>
  </si>
  <si>
    <t>En 6 piezas y un baul, 1400 marcos de plata labrada</t>
  </si>
  <si>
    <t>20 marcos de plata labrada</t>
  </si>
  <si>
    <t>11r</t>
  </si>
  <si>
    <t>13 barras de plata con 2719 marcos</t>
  </si>
  <si>
    <t>1 pozuelo de plata labrada con 300 marcos</t>
  </si>
  <si>
    <t>Juan Ramos y Jorge Antonio</t>
  </si>
  <si>
    <t>4 barras de plata con 737 marcos</t>
  </si>
  <si>
    <t>11v</t>
  </si>
  <si>
    <t>14 barras de plata con 3092 marcos</t>
  </si>
  <si>
    <t>8 barras de plata con 1290 marcos</t>
  </si>
  <si>
    <t>En la cama</t>
  </si>
  <si>
    <t>10 barras de plata con 1703 marcos</t>
  </si>
  <si>
    <t>12r</t>
  </si>
  <si>
    <t>Gabriel de Segura</t>
  </si>
  <si>
    <t>30 barras de plata con 6374 marcos</t>
  </si>
  <si>
    <t>6 piezas de plata labrada con 1100 marcos</t>
  </si>
  <si>
    <t>3 barras de plata con 559 marcos</t>
  </si>
  <si>
    <t>Maria de Guzman</t>
  </si>
  <si>
    <t>5 barras de plata con 1091 marcos</t>
  </si>
  <si>
    <t>12v</t>
  </si>
  <si>
    <t>6 barras de plata con 1333 marcos</t>
  </si>
  <si>
    <t>2 cajones de plata labrada con 425 marcos</t>
  </si>
  <si>
    <t>Manuel Eugenio</t>
  </si>
  <si>
    <t>4 cajones de plata labrada con 900 marcos</t>
  </si>
  <si>
    <t>En la cama, 40 marcos de plata labrada</t>
  </si>
  <si>
    <t>En 2 piezas de ropa, 100 marcos de plata</t>
  </si>
  <si>
    <t>1 barra de plata con 210 marcos</t>
  </si>
  <si>
    <t>48 tercios de lana de vicuña a 75 pesos</t>
  </si>
  <si>
    <t>Diego de Escobar</t>
  </si>
  <si>
    <t>17 barras de plata con 3293 marcos</t>
  </si>
  <si>
    <t>6 cajones de plata labrada con 1200 marcos</t>
  </si>
  <si>
    <t>13r</t>
  </si>
  <si>
    <t>47 barras de plata con 8769 marcos</t>
  </si>
  <si>
    <t>2 pozuelos de plata labrada con 200 marcos cada uno</t>
  </si>
  <si>
    <t>Alonso Gales</t>
  </si>
  <si>
    <t>6 barras de plata con 977 marcos</t>
  </si>
  <si>
    <t>No consigna</t>
  </si>
  <si>
    <t>9 barras de plata con 1868 marcos</t>
  </si>
  <si>
    <t>1 pozuelo de plata labrada con 270 marcos</t>
  </si>
  <si>
    <t>13v</t>
  </si>
  <si>
    <t>7 barras de plata con 1556 marcos</t>
  </si>
  <si>
    <t>660 marcos de plata labrada</t>
  </si>
  <si>
    <t>en una cama, en reales</t>
  </si>
  <si>
    <t>8 barras de plata con 1604 marcos</t>
  </si>
  <si>
    <t>7 cajas de reales / 2500 pesos</t>
  </si>
  <si>
    <t>140 marcos de plata labrada</t>
  </si>
  <si>
    <t>6 barras de plata con 1016 marcos</t>
  </si>
  <si>
    <t>12 barras de plata con 2049 marcos</t>
  </si>
  <si>
    <t>14r</t>
  </si>
  <si>
    <t>2 barras de plata con 405 marcos</t>
  </si>
  <si>
    <t>320 marcos de plata labrada</t>
  </si>
  <si>
    <t>11 barras de plata con 2211 marcos</t>
  </si>
  <si>
    <t>En 3 petacas y un cajon, 645 marcos</t>
  </si>
  <si>
    <t>6 barras de plata con 1065 marcos</t>
  </si>
  <si>
    <t>en una petaca y cama, 700 pesos</t>
  </si>
  <si>
    <t>En una cama, 40 marcos de plata</t>
  </si>
  <si>
    <t>2 cajones de plata labrada con 400 marcos</t>
  </si>
  <si>
    <t>14v</t>
  </si>
  <si>
    <t>2 barras y 2 barretones con 404 marcos</t>
  </si>
  <si>
    <t>288 marcos de plata labrada</t>
  </si>
  <si>
    <t>4 barras de plata con 766 marcos</t>
  </si>
  <si>
    <t>22 barras de plata y barretones con 3641 marcos</t>
  </si>
  <si>
    <t>8 cajones de plata labrada con 1609 marcos</t>
  </si>
  <si>
    <t>15 cajones de reales / 2000 pesos</t>
  </si>
  <si>
    <t>Un cajon con 1800 pesos</t>
  </si>
  <si>
    <t>258 marcos de plata labrada</t>
  </si>
  <si>
    <t>15r</t>
  </si>
  <si>
    <t>17 barras y barretones con 2676 marcos</t>
  </si>
  <si>
    <t>1050 marcos de plata labrada</t>
  </si>
  <si>
    <t>33 cajones de reales / 2000 pesos</t>
  </si>
  <si>
    <t>16 barras y barretones con 2015 marcos</t>
  </si>
  <si>
    <t>7 cajones de reales / 2000 pesos</t>
  </si>
  <si>
    <t>397 marcos de plata labrada</t>
  </si>
  <si>
    <t>En un baul, 72 marcos de plata labrada</t>
  </si>
  <si>
    <t>en la cama, 1 barra con 105 marcos</t>
  </si>
  <si>
    <t>72 barras y 5 barretones con 16262 marcos</t>
  </si>
  <si>
    <t>15v</t>
  </si>
  <si>
    <t>3 barras de plata con 642 marcos</t>
  </si>
  <si>
    <t>En petacas, 160 marcos de plata labrada</t>
  </si>
  <si>
    <t>5 barras y un barreton de plata con 1043 marcos</t>
  </si>
  <si>
    <t>En 3 petacas, 464 marcos de plata labrada</t>
  </si>
  <si>
    <t>16r</t>
  </si>
  <si>
    <t>4 piezas y un baul con 1400 marcos de plata labrada</t>
  </si>
  <si>
    <t>22 barras de plata con 4469 marcos de plata</t>
  </si>
  <si>
    <t>137 marcos en dos piezas de su ropa</t>
  </si>
  <si>
    <t>En la cama, 42 marcos de plata labrada</t>
  </si>
  <si>
    <t>16v</t>
  </si>
  <si>
    <t>6 barras de plata con 1254 marcos</t>
  </si>
  <si>
    <t>450 marcos de plata labrada</t>
  </si>
  <si>
    <t>66 marcos de plata labrada</t>
  </si>
  <si>
    <t>padre lector de San Francisco</t>
  </si>
  <si>
    <t>17r</t>
  </si>
  <si>
    <t>3 barras de plata con 631 marcos</t>
  </si>
  <si>
    <t>4 piezas con 800 marcos de plata labrada</t>
  </si>
  <si>
    <t>En petaquillas, 400 pesos</t>
  </si>
  <si>
    <t>9 barras de plata con 1611 marcos</t>
  </si>
  <si>
    <t>2 medios pozuelos con 400 marcos de plata labrada</t>
  </si>
  <si>
    <t>5 barras de plata con 1093 marcos</t>
  </si>
  <si>
    <t>222 marcos de plata labrada</t>
  </si>
  <si>
    <t>17v</t>
  </si>
  <si>
    <t>Jorge de Andrade</t>
  </si>
  <si>
    <t>1 barra con 165 marcos</t>
  </si>
  <si>
    <t>45 marcos de plata labrada</t>
  </si>
  <si>
    <t>Jeronimo de Chavez</t>
  </si>
  <si>
    <t>60 barras y 2 barretones con 11730 marcos</t>
  </si>
  <si>
    <t>18r</t>
  </si>
  <si>
    <t>7 barras de plata con 1073 marcos</t>
  </si>
  <si>
    <t>23 barras y un barreton con 3886 marcos</t>
  </si>
  <si>
    <t>60 marcos de plata labrada</t>
  </si>
  <si>
    <t>Un cajon de plata labrada con 200 marcos</t>
  </si>
  <si>
    <t>18v</t>
  </si>
  <si>
    <t xml:space="preserve">16 barras de plata con 3343 marcos </t>
  </si>
  <si>
    <t>En 5 baules, 2 camas y una petaca: 1200 marcos de plata labrada</t>
  </si>
  <si>
    <t>50 de piedras vezales</t>
  </si>
  <si>
    <t>20 barras de plata con 4196 marcos</t>
  </si>
  <si>
    <t>940 marcos de plata labrada</t>
  </si>
  <si>
    <t>Juan Collado</t>
  </si>
  <si>
    <t>6 barras de plata con 1351 marcos</t>
  </si>
  <si>
    <t>4 cajones de plata labrada con 1400 marcos</t>
  </si>
  <si>
    <t>19r</t>
  </si>
  <si>
    <t>15 marcos de plata labrada</t>
  </si>
  <si>
    <t>Juan de Dios Tamayo</t>
  </si>
  <si>
    <t>Juan de Dios Trejo</t>
  </si>
  <si>
    <t>118 marcos de plata labrada</t>
  </si>
  <si>
    <t>19v</t>
  </si>
  <si>
    <t>43 barras de plata con 8224 marcos</t>
  </si>
  <si>
    <t>19 cajones de reales / 2000 pesos</t>
  </si>
  <si>
    <t>4 piezas con su ropa y 760 marcos de plata</t>
  </si>
  <si>
    <t>2 barras de plata con 336 marcos</t>
  </si>
  <si>
    <t>Los 500 pesos los manifestó después y señaló que los llevaba en las petaquillas</t>
  </si>
  <si>
    <t>12 barras de plata con 2339 marcos</t>
  </si>
  <si>
    <t>2 piezas y en ellas 320 marcos de plata labrada</t>
  </si>
  <si>
    <t>20r</t>
  </si>
  <si>
    <t>1 barra y 1 barreton con 267 marcos</t>
  </si>
  <si>
    <t>330 marcos de plata labrada</t>
  </si>
  <si>
    <t>29 barras de plata con 5994 marcos</t>
  </si>
  <si>
    <t>2 pozuelos de plata labrada con 400 marcos cada uno</t>
  </si>
  <si>
    <t>25 barras de plata con 4951 marcos</t>
  </si>
  <si>
    <t>473 marcos de plata labrada</t>
  </si>
  <si>
    <t>20v</t>
  </si>
  <si>
    <t>6 barras de plata con 1356 marcos</t>
  </si>
  <si>
    <t>Los 1000 pesos estaban dentro del cajón de Gabriel Nuño Vero</t>
  </si>
  <si>
    <t>11 barras y barretones de plata con 1867 marcos</t>
  </si>
  <si>
    <t>Los 1000 pesos estaban dentro del cajón de Pedro de Urrutia</t>
  </si>
  <si>
    <t>alferez Pedro de Trejo</t>
  </si>
  <si>
    <t>6 cajas de reales / 2500 pesos</t>
  </si>
  <si>
    <t>2 barretones quintados en su ropa dentro de una pieza con 120 marcos</t>
  </si>
  <si>
    <t>En una lampara: 50 marcos de plata labrada</t>
  </si>
  <si>
    <t>21r</t>
  </si>
  <si>
    <t>90 barras de plata con 16112 marcos</t>
  </si>
  <si>
    <t>34 pozuelos con 200 marcos de plata labrada cada uno</t>
  </si>
  <si>
    <t>1 pieza con 100 marcos de plata labrada</t>
  </si>
  <si>
    <t>9 barras de plata con 1536 marcos</t>
  </si>
  <si>
    <t>360 marcos de plata labrada</t>
  </si>
  <si>
    <t>en la cama: 30 marcos de plata labrada</t>
  </si>
  <si>
    <t>5 cajones de reales / 2000 pesos</t>
  </si>
  <si>
    <t>21v</t>
  </si>
  <si>
    <t>1 barra de plata con 217 marcos</t>
  </si>
  <si>
    <t>340 marcos de plata labrada</t>
  </si>
  <si>
    <t>28 barras de plata con 5009 marcos</t>
  </si>
  <si>
    <t>30 cajones de plata labrada con 6132 marcos</t>
  </si>
  <si>
    <t>158 marcos de plata labrada</t>
  </si>
  <si>
    <t>En la cama, en reales</t>
  </si>
  <si>
    <t>22r</t>
  </si>
  <si>
    <t>Diego Felipe</t>
  </si>
  <si>
    <t>5 barras de plata con 647 marcos</t>
  </si>
  <si>
    <t>Los 60 marcos de plata labrada estaban en la petaca de Sebastián de Cantos</t>
  </si>
  <si>
    <t>4 barras de plata con 2526 marcos</t>
  </si>
  <si>
    <t>Una custodia</t>
  </si>
  <si>
    <t>22v</t>
  </si>
  <si>
    <t>14 barras de plata con 2358 marcos</t>
  </si>
  <si>
    <t>En un pozuelo y tres camas, 700 marcos de plata labrada</t>
  </si>
  <si>
    <t>478 marcos de plata labrada</t>
  </si>
  <si>
    <t>1 barra de plata con 222 marcos</t>
  </si>
  <si>
    <t>6 marcos de plata labrada</t>
  </si>
  <si>
    <t>3 barras de plata con 511 marcos</t>
  </si>
  <si>
    <t>23r</t>
  </si>
  <si>
    <t>3 barras y 1 barreton con 763 marcos</t>
  </si>
  <si>
    <t>en la cama, 46 marcos de plata labrada</t>
  </si>
  <si>
    <t>10 barras de plata con 2063 marcos</t>
  </si>
  <si>
    <t>30 barras de plata con5755 marcos</t>
  </si>
  <si>
    <t>En 4 medios pozuelos: 800 marcos de plata labrada</t>
  </si>
  <si>
    <t>23v</t>
  </si>
  <si>
    <t>18 barras de plata con 3921 marcos</t>
  </si>
  <si>
    <t>4 sacas de tercio de lana de vicuña a 75 pesos el tercio</t>
  </si>
  <si>
    <t>6 barras de plata con 1031 marcos</t>
  </si>
  <si>
    <t>3 pozuelos con 724 marcos de plata labrada</t>
  </si>
  <si>
    <t>18 barras de plata con 3774 marcos</t>
  </si>
  <si>
    <t>24r</t>
  </si>
  <si>
    <t>1 barra de plata con 197 marcos</t>
  </si>
  <si>
    <t>2 barras de plata con 472 marcos</t>
  </si>
  <si>
    <t>11 barras de plata con 2459 marcos</t>
  </si>
  <si>
    <t>En 3 pozuelos de a tercio: 930 marcos de plata labrada</t>
  </si>
  <si>
    <t>24v</t>
  </si>
  <si>
    <t>30 barras de plata con 6328 marcos</t>
  </si>
  <si>
    <t>En 20 pozuelos y una lampara: 890 marcos de plata labrada</t>
  </si>
  <si>
    <t>12 barras de plata con 1698 marcos</t>
  </si>
  <si>
    <t>1 pozuelo y 1 cajoncito: 300 marcos de plata labrada</t>
  </si>
  <si>
    <t>24v-25r</t>
  </si>
  <si>
    <t>10 barras de plata con 2207 marcos</t>
  </si>
  <si>
    <t>25r</t>
  </si>
  <si>
    <t>3 barras de plata con 582 marcos</t>
  </si>
  <si>
    <t>1806 marcos de plata labrada</t>
  </si>
  <si>
    <t>3 tercios de saca de lana de vicuña (75 pesos cada tercio)</t>
  </si>
  <si>
    <t>6 barras de plata con 1106 marcos</t>
  </si>
  <si>
    <t>3 pozuelos y una petaca con 770 marcos de plata labrada</t>
  </si>
  <si>
    <t>25v</t>
  </si>
  <si>
    <t>47 marcos de plata labrada</t>
  </si>
  <si>
    <t>4 barras de plata con 701 marcos</t>
  </si>
  <si>
    <t>26r</t>
  </si>
  <si>
    <t>26 barras de plata con 4363 marcos</t>
  </si>
  <si>
    <t>9 medios pozuelos con 1816 marcos de plata labrada</t>
  </si>
  <si>
    <t>179 marcos de plata labrada</t>
  </si>
  <si>
    <t>1 barra y 1 barreton con 290 marcos</t>
  </si>
  <si>
    <t>9 barras de plata con 1643 marcos</t>
  </si>
  <si>
    <t>26v</t>
  </si>
  <si>
    <t>7 barras de plata con 1162 marcos</t>
  </si>
  <si>
    <t>40 barras de plata con 8172 marcos</t>
  </si>
  <si>
    <t>26 cajones de plata labrada con 8471 marcos</t>
  </si>
  <si>
    <t>Se le rebajaron 1000 pesos a los 157142 pesos que trajo de permiso para la enfermeria del convento de San Francisco como consta de la orden del prior y consules de Lima</t>
  </si>
  <si>
    <t>27r</t>
  </si>
  <si>
    <t>10 barras de plata con 1443 marcos</t>
  </si>
  <si>
    <t>17 pozuelos y petacas con 2765 marcos de plata labrada</t>
  </si>
  <si>
    <t>2 piezas con piedras</t>
  </si>
  <si>
    <t xml:space="preserve">14 barras de plata con 2426 marcos </t>
  </si>
  <si>
    <t>384 marcos de plata labrada</t>
  </si>
  <si>
    <t>27v</t>
  </si>
  <si>
    <t>792 marcos de plata labrada</t>
  </si>
  <si>
    <t>En una petaca de ropa: un barreton con 76 marcos</t>
  </si>
  <si>
    <t>2 barras de plata con 356 marcos</t>
  </si>
  <si>
    <t>13 barras de plata con 2075 marcos</t>
  </si>
  <si>
    <t>88 marcos de plata labrada</t>
  </si>
  <si>
    <t>28r</t>
  </si>
  <si>
    <t>5 barras de plata con 1027 marcos</t>
  </si>
  <si>
    <t>1060 marcos de plata labrada</t>
  </si>
  <si>
    <t>19 marcos de plata labrada</t>
  </si>
  <si>
    <t>36 barras de plata con 7832 marcos</t>
  </si>
  <si>
    <t>2000 marcos de plata labrada</t>
  </si>
  <si>
    <t>28v</t>
  </si>
  <si>
    <t>136 marcos de plata labrada</t>
  </si>
  <si>
    <t>En una petaca de Santiago de Talledo, 35 marcos de plata labrada</t>
  </si>
  <si>
    <t>29r</t>
  </si>
  <si>
    <t>3 barras y 2 barretones de plata con 549 marcos</t>
  </si>
  <si>
    <t>4 cajas de reales / 2500 pesos</t>
  </si>
  <si>
    <t>En 4 cajones: 1100 marcos de plata labrada</t>
  </si>
  <si>
    <t>29v</t>
  </si>
  <si>
    <t>9 barras de plata con 1883 marcos</t>
  </si>
  <si>
    <t>Unas arañas de plata: 20 marcos de plata labrada</t>
  </si>
  <si>
    <t xml:space="preserve">5 barras de plata con 1000 marcos </t>
  </si>
  <si>
    <t>480 marcos de plata labrada</t>
  </si>
  <si>
    <t>10 barras de plata con 1985 marcos</t>
  </si>
  <si>
    <t>690 marcos de plata labrada</t>
  </si>
  <si>
    <t>30r</t>
  </si>
  <si>
    <t>104 marcos de plata labrada</t>
  </si>
  <si>
    <t>150 marcos de plata labrada</t>
  </si>
  <si>
    <t>2 barras de plata con 438 marcos</t>
  </si>
  <si>
    <t>30v</t>
  </si>
  <si>
    <t>42 barras de plata con 8367 marcos</t>
  </si>
  <si>
    <t>En 3 piezas y 1 pozuelo: 1230 marcos de plata labrada</t>
  </si>
  <si>
    <t>23 barras y un barreton con 4829 marcos</t>
  </si>
  <si>
    <t>23 cajones de reales / 2000 pesos</t>
  </si>
  <si>
    <t>En 4 baules: 285 marcos de plata labrada</t>
  </si>
  <si>
    <t>31r</t>
  </si>
  <si>
    <t>En un baul, 200 pesos en reales</t>
  </si>
  <si>
    <t>24 barras de plata con 4992 marcos</t>
  </si>
  <si>
    <t>13 barras de plata con 2228 marcos</t>
  </si>
  <si>
    <t>40 barras de plata con 7098 marcos</t>
  </si>
  <si>
    <t>2 cajas en reales / 2200 pesos</t>
  </si>
  <si>
    <t>331 marcos de plata labrada</t>
  </si>
  <si>
    <t>31v</t>
  </si>
  <si>
    <t>41 barras de plata con 7890 marcos</t>
  </si>
  <si>
    <t>1644 marcos de plata labrada</t>
  </si>
  <si>
    <t>En 8 cajones: 19 barretones quintados con 1328 marcos</t>
  </si>
  <si>
    <t>En 8 cajones: en reales</t>
  </si>
  <si>
    <t>825 marcos de plata labrada</t>
  </si>
  <si>
    <t>6 barras de plata con 1307 marcos</t>
  </si>
  <si>
    <t>32r</t>
  </si>
  <si>
    <t>En una pieza, 184 marcos de plata labrada</t>
  </si>
  <si>
    <t>En una cama, 132 marcos de plata labrada</t>
  </si>
  <si>
    <t>76 libras de piedras vezales avalbadas</t>
  </si>
  <si>
    <t>32 libras de lana de vicuña</t>
  </si>
  <si>
    <t>En una pieza, 300 marcos de plata labrada</t>
  </si>
  <si>
    <t>32r-32v</t>
  </si>
  <si>
    <t>33 barras de plata con 6750 marcos</t>
  </si>
  <si>
    <t>1000 marcos de plata labrada</t>
  </si>
  <si>
    <t>109 marcos de plata labrada</t>
  </si>
  <si>
    <t>32v</t>
  </si>
  <si>
    <t>196 marcos de plata labrada</t>
  </si>
  <si>
    <t>855 marcos de plata labrada</t>
  </si>
  <si>
    <t>14 barras de plata con 2583 marcos</t>
  </si>
  <si>
    <t>33r</t>
  </si>
  <si>
    <t>5 barras de plata con 856 marcos</t>
  </si>
  <si>
    <t>9 barras de plata con 1873 marcos</t>
  </si>
  <si>
    <t>1100 marcos de plata labrada en 3 cajones</t>
  </si>
  <si>
    <t>Juan Tamayo</t>
  </si>
  <si>
    <t>66 barras y 14 barretones quintados con 13673 marcos</t>
  </si>
  <si>
    <t>1700 pesos en un cajon</t>
  </si>
  <si>
    <t>Diego Pacheco</t>
  </si>
  <si>
    <t>16 barras de plata con 2864 marcos</t>
  </si>
  <si>
    <t>33v</t>
  </si>
  <si>
    <t>6 barras de plata con 1135 marcos</t>
  </si>
  <si>
    <t>380 marcos de plata labrada en 2 cajones</t>
  </si>
  <si>
    <t xml:space="preserve">175 marcos de plata labrada </t>
  </si>
  <si>
    <t>3 barras de plata con 599 marcos</t>
  </si>
  <si>
    <t>570 marcos de plata labrada</t>
  </si>
  <si>
    <t>34r</t>
  </si>
  <si>
    <t>88 barras con 15680 marcos</t>
  </si>
  <si>
    <t>28 cajones de reales / 2000 pesos</t>
  </si>
  <si>
    <t>1000 pesos en un cajon</t>
  </si>
  <si>
    <t>3000 pesos que importan para medicina del hospital San Juan de Dios</t>
  </si>
  <si>
    <t>19 barras de plata con 3950 marcos</t>
  </si>
  <si>
    <t>32 barras de plata con 6196 marcos</t>
  </si>
  <si>
    <t>34v</t>
  </si>
  <si>
    <t>4 barras de plata con 782 marcos</t>
  </si>
  <si>
    <t>600 marcos de plata labrada</t>
  </si>
  <si>
    <t>8 barras de plata con 1678 marcos</t>
  </si>
  <si>
    <t>18 barras de plata con 3608 marcos</t>
  </si>
  <si>
    <t>356 pesos en reales</t>
  </si>
  <si>
    <t>58 marcos de plata labrada en una cama</t>
  </si>
  <si>
    <t>35r</t>
  </si>
  <si>
    <t>5 barras de plata con 1060 marcos</t>
  </si>
  <si>
    <t>1874 pesos en 2 piezas de ropa</t>
  </si>
  <si>
    <t>9 marcos de plata en 2 piezas de ropa</t>
  </si>
  <si>
    <t>26 barras de plata con 3950 marcos</t>
  </si>
  <si>
    <t>en una lampara en un cajoncillo 40 marcos</t>
  </si>
  <si>
    <t>35v</t>
  </si>
  <si>
    <t>12 barras de plata con 2258 marcos</t>
  </si>
  <si>
    <t>173 marcos de plata labrada en 2 petacas y 59 de ellos en un barreton quintado</t>
  </si>
  <si>
    <t>300 pesos en reales</t>
  </si>
  <si>
    <t>21 marcos de plata labrada</t>
  </si>
  <si>
    <t>22 barras de plata con 4301 marcos</t>
  </si>
  <si>
    <t>36r</t>
  </si>
  <si>
    <t>el alferez Juan de Vargas</t>
  </si>
  <si>
    <t>54 barras de plata con 10904 marcos</t>
  </si>
  <si>
    <t>700 pesos en dos baules</t>
  </si>
  <si>
    <t>Manuel de Santa Maria</t>
  </si>
  <si>
    <t>10 barras de plata con 2320 marcos</t>
  </si>
  <si>
    <t>300 marcos de plata labrada</t>
  </si>
  <si>
    <t>36v</t>
  </si>
  <si>
    <t>16 barras de plata con 3202 marcos</t>
  </si>
  <si>
    <t>37 barras de plata con 7331 marcos</t>
  </si>
  <si>
    <t>37r</t>
  </si>
  <si>
    <t>2 barras de plata con 451 marcos</t>
  </si>
  <si>
    <t>en una pieza 400 marcos de plata labrada</t>
  </si>
  <si>
    <t>32 barras de plata con 6717 marcos</t>
  </si>
  <si>
    <t>2500 pesos en un cajon</t>
  </si>
  <si>
    <t>37v</t>
  </si>
  <si>
    <t>41 barras de plata con 8345 marcos</t>
  </si>
  <si>
    <t>3 barretones quintados con 204 marcos</t>
  </si>
  <si>
    <t>4550 pesos en reales</t>
  </si>
  <si>
    <t>5 barras de plata con 1013 marcos</t>
  </si>
  <si>
    <t>38r</t>
  </si>
  <si>
    <t>45 barras de plata con 9051 marcos de plata</t>
  </si>
  <si>
    <t>6 barretones con 579 marcos</t>
  </si>
  <si>
    <t>1185 marcos en 6 cajones de plata labrada</t>
  </si>
  <si>
    <t>6 barras de plata con 1200 marcos</t>
  </si>
  <si>
    <t>4 barras de plata con 745 marcos</t>
  </si>
  <si>
    <t>11 barras de plata con 1716 marcos</t>
  </si>
  <si>
    <t>268 marcos de plata labrada</t>
  </si>
  <si>
    <t>4 barras de plata con 698 marcos</t>
  </si>
  <si>
    <t>1150 marcos de plata labrada en 2 piezas</t>
  </si>
  <si>
    <t>1110 marcos de plata labrada</t>
  </si>
  <si>
    <t>4 barretones de los de arriba en un cajon</t>
  </si>
  <si>
    <t xml:space="preserve">53 barras y 4 barretones con 9749 marcos </t>
  </si>
  <si>
    <t>38v</t>
  </si>
  <si>
    <t>39r</t>
  </si>
  <si>
    <t>En 8 cajones de reales / 2500 pesos</t>
  </si>
  <si>
    <t>en 2 pozuelos, 400 marcos de plata labrada</t>
  </si>
  <si>
    <t>2 barras de plata con 403 marcos</t>
  </si>
  <si>
    <t>62 barras y barretones de plata con 7519 marcos</t>
  </si>
  <si>
    <t>224 marcos de plata labrada en 11 cajones, otro con 400 marcos, 2 baules de atercio y uno de carga. En total son 4251 marcos de plata labrada</t>
  </si>
  <si>
    <t>39v</t>
  </si>
  <si>
    <t>888 marcos de plata labrada</t>
  </si>
  <si>
    <t>4 barras y 2 barretones con 927 marcos</t>
  </si>
  <si>
    <t>1070 pesos en reales de contado</t>
  </si>
  <si>
    <t>1 barra de plata con 194 marcos</t>
  </si>
  <si>
    <t>2 barras y 2 barretones con 474 marcos</t>
  </si>
  <si>
    <t>40r</t>
  </si>
  <si>
    <t>11 barras de plata con 1649 marcos</t>
  </si>
  <si>
    <t>9650 pesos en 6 cajones</t>
  </si>
  <si>
    <t>620 marcos de plata labrada</t>
  </si>
  <si>
    <t>un cajon con 270 marcos de plata labrada</t>
  </si>
  <si>
    <t>En 22 cajones de reales / 2500 pesos</t>
  </si>
  <si>
    <t>23 barras de plata con 4357 marcos</t>
  </si>
  <si>
    <t>En un baul, 170 marcos de plata labrada</t>
  </si>
  <si>
    <t>25 marcos de plata labrada. Y de los 200 pesos, le cobro el capitan Juan Ramos 14 pesos por el 7% por no haberlos pagado en Panama por no saber lo que era liquido como refiere la licencia y boleta n° 257.</t>
  </si>
  <si>
    <t>40v</t>
  </si>
  <si>
    <t>14 marcos de plata labrada en las petaquillas</t>
  </si>
  <si>
    <t>100 pesos en reales</t>
  </si>
  <si>
    <t>Juan de Collado</t>
  </si>
  <si>
    <t>1 barra de plata con 139 marcos en la cama</t>
  </si>
  <si>
    <t>35 marcos de plata en un barril con su ropa</t>
  </si>
  <si>
    <t>450 pesos en reales de contado</t>
  </si>
  <si>
    <t>265 marcos de plata labrada</t>
  </si>
  <si>
    <t>41r</t>
  </si>
  <si>
    <t>2600 pesos en reales de contado</t>
  </si>
  <si>
    <t>en un 1 cajon, 2500 pesos en reales</t>
  </si>
  <si>
    <t>720 marcos de plata labrada</t>
  </si>
  <si>
    <t>29 barras y barretones de plata con 5462 marcos</t>
  </si>
  <si>
    <t>en reales en la cama</t>
  </si>
  <si>
    <t>41v</t>
  </si>
  <si>
    <t>40 barras y barretones de plata con 7291 marcos</t>
  </si>
  <si>
    <t>En un baul y dos camas, 147 marcos de plata labrada</t>
  </si>
  <si>
    <t>13 barras y barretones con 2075 marcos</t>
  </si>
  <si>
    <t>225 marcos de plata labrada</t>
  </si>
  <si>
    <t>42r</t>
  </si>
  <si>
    <t>39 barras de plata con 7626 marcos</t>
  </si>
  <si>
    <t>145 marcos de plata labrada en tres cajones</t>
  </si>
  <si>
    <t>29 barras de plata con 3960 marcos</t>
  </si>
  <si>
    <t>42v</t>
  </si>
  <si>
    <t>en 3 cajones, 604 marcos de plata labrada</t>
  </si>
  <si>
    <t>106 barras de plata con 15178 marcos</t>
  </si>
  <si>
    <t>En 3 cajones de reales / 2250 pesos</t>
  </si>
  <si>
    <t>187 marcos de plata labrada</t>
  </si>
  <si>
    <t>1 barra de plata con 209 marcos de los cuales que monto 1672 pesos y se rebajaron 500 pesos que son para cera del Santisimo Sacramento del Callao por disposicion del prior y consules de Lima</t>
  </si>
  <si>
    <t>43r</t>
  </si>
  <si>
    <t>10 barras de plata con 1837 marcos</t>
  </si>
  <si>
    <t>600 pesos de reales en 2 petacas</t>
  </si>
  <si>
    <t xml:space="preserve">500 pesos en reales    </t>
  </si>
  <si>
    <t>32 barras de plata con 8066 marcos</t>
  </si>
  <si>
    <t>1 barra de plata</t>
  </si>
  <si>
    <t>43v</t>
  </si>
  <si>
    <t>4 barras de plata con 788 marcos</t>
  </si>
  <si>
    <t>195 marcos de plata labrada</t>
  </si>
  <si>
    <t>800 pesos en reales en una petaca</t>
  </si>
  <si>
    <t>24 marcos de plata labrada</t>
  </si>
  <si>
    <t>44r</t>
  </si>
  <si>
    <t>Isabel de Espinosa</t>
  </si>
  <si>
    <t>5 barras de plata y 1 barreton con 1117 marcos</t>
  </si>
  <si>
    <t>416 marcos de plata labrada en piezas de su ropa y 100 de ellos en las de Francisco Muñiz de Araujo</t>
  </si>
  <si>
    <t>4 barras de plata y un barreton con 777 marcos</t>
  </si>
  <si>
    <t>en 2 baules, 268 marcos de plata labrada</t>
  </si>
  <si>
    <t>en reales de contado</t>
  </si>
  <si>
    <t>reales de contado</t>
  </si>
  <si>
    <t>44v</t>
  </si>
  <si>
    <t xml:space="preserve">9 barras de plata con 1913 marcos </t>
  </si>
  <si>
    <t>205 marcos de plata labrada</t>
  </si>
  <si>
    <t>1900 pesos en un cajon</t>
  </si>
  <si>
    <t>209 marcos de plata labrada</t>
  </si>
  <si>
    <t>22 barras de plata con 3791 marcos</t>
  </si>
  <si>
    <t>2400 marcos de plata labrada</t>
  </si>
  <si>
    <t>117 marcos de plata labrada en una pieza</t>
  </si>
  <si>
    <t>45r</t>
  </si>
  <si>
    <t>10 barras de plata con 2167 marcos</t>
  </si>
  <si>
    <t>165 marcos de plata labrada</t>
  </si>
  <si>
    <t>1 barra y 2 barretones con 240 marcos</t>
  </si>
  <si>
    <t>576 marcos de plata labrada</t>
  </si>
  <si>
    <t>15 barras de plata con 3018 marcos</t>
  </si>
  <si>
    <t>229 marcos de plata labrada en 2 piezas de su ropa</t>
  </si>
  <si>
    <t>455 pesos en reales en la cama</t>
  </si>
  <si>
    <t>45v</t>
  </si>
  <si>
    <t>8 barras de plata con 1710 marcos</t>
  </si>
  <si>
    <t>en un cajon 1950 pesos</t>
  </si>
  <si>
    <t>4200 pesos en 2 cajones</t>
  </si>
  <si>
    <t>800 pesos en  reales en piezas de Francisco Navarro</t>
  </si>
  <si>
    <t>25 marcos de plata labrada en dichas piezas</t>
  </si>
  <si>
    <t>46r</t>
  </si>
  <si>
    <t>en reales</t>
  </si>
  <si>
    <t>22 marcos de plata labrada</t>
  </si>
  <si>
    <t>5 barras de plata con 1087 marcos</t>
  </si>
  <si>
    <t>16 barras de plata con 3203 marcos</t>
  </si>
  <si>
    <t>244 marcos de plata labrada en una cama</t>
  </si>
  <si>
    <t>46v</t>
  </si>
  <si>
    <t>8 barras de plata con 1279 marcos</t>
  </si>
  <si>
    <t>370 marcos de plata labrada</t>
  </si>
  <si>
    <t>22 barras de plata con 4657 marcos</t>
  </si>
  <si>
    <t>en una pieza, 92 marcos</t>
  </si>
  <si>
    <t>47r</t>
  </si>
  <si>
    <t>1 barra de plata con 200 marcos</t>
  </si>
  <si>
    <t>580 marcos de plata labrada</t>
  </si>
  <si>
    <t>50 libras de lana de vicuña habil</t>
  </si>
  <si>
    <t>en una petaca, 165 marcos de plata labrada</t>
  </si>
  <si>
    <t>47v</t>
  </si>
  <si>
    <t>64 barras y barretones con 11662 marcos</t>
  </si>
  <si>
    <t>210 marcos de plata labrada en un cajon</t>
  </si>
  <si>
    <t>1 barra de plata con 150 marcos en un colchon</t>
  </si>
  <si>
    <t>16 marcos de plata labrada en dos piezas</t>
  </si>
  <si>
    <t>48r</t>
  </si>
  <si>
    <t>56 barras de plata con 10271 marcos</t>
  </si>
  <si>
    <t>6 pozuelos de plata labrada y dos petacas con 1600 marcos</t>
  </si>
  <si>
    <t>Entre su ropa se hallo un barreton con 60 marcos</t>
  </si>
  <si>
    <t>48v</t>
  </si>
  <si>
    <t>220 marcos de plata labrada</t>
  </si>
  <si>
    <t>55 barras de plata con 11669 marcos</t>
  </si>
  <si>
    <t>5 barras de plata con 872 marcos</t>
  </si>
  <si>
    <t>En una cama, petaquillas, una lampara y una custodia, 800 marcos de plata labrada</t>
  </si>
  <si>
    <t>49r</t>
  </si>
  <si>
    <t>1 barra de plata con 186 marcos</t>
  </si>
  <si>
    <t>3 barras y 1 barreton con 664 marcos</t>
  </si>
  <si>
    <t>90 marcos de plata labrada</t>
  </si>
  <si>
    <t>1 barra de plata con 152 marcos</t>
  </si>
  <si>
    <t>49v</t>
  </si>
  <si>
    <t>4 barras de plata con 748 marcos</t>
  </si>
  <si>
    <t>700 marcos de plata labrada</t>
  </si>
  <si>
    <t>1 barra de plata con 225 marcos</t>
  </si>
  <si>
    <t>50r</t>
  </si>
  <si>
    <t>9 barras de plata con 1871 marcos</t>
  </si>
  <si>
    <t>398 marcos de plata labrada</t>
  </si>
  <si>
    <t>19 barras de plata con 3832 marcos</t>
  </si>
  <si>
    <t>25 barras y barretones con 3916 marcos</t>
  </si>
  <si>
    <t>50v</t>
  </si>
  <si>
    <t>57 barras de plata con 12055 marcos</t>
  </si>
  <si>
    <t>2 barras de plata con 440 marcos</t>
  </si>
  <si>
    <t>9 barras de plata con 1891 marcos</t>
  </si>
  <si>
    <t xml:space="preserve">Se hallaron en 4 cajones, 1600 marcos de </t>
  </si>
  <si>
    <t xml:space="preserve">en 4 pozuelos, 660 marcos </t>
  </si>
  <si>
    <t>en 1 pozuelo, 224 marcos</t>
  </si>
  <si>
    <t>5 marcos de plata labrada</t>
  </si>
  <si>
    <t>53 marcos de plata labrada</t>
  </si>
  <si>
    <t>En un cajon, 2590 pesos</t>
  </si>
  <si>
    <t>36 marcos de plata labrada</t>
  </si>
  <si>
    <t>51r</t>
  </si>
  <si>
    <t>2 cajas en reales / 2500 pesos</t>
  </si>
  <si>
    <t>17 marcos de plata labrada</t>
  </si>
  <si>
    <t>81 marcos de plata labrada que se hallaron en una petaca</t>
  </si>
  <si>
    <t>51v</t>
  </si>
  <si>
    <t>35 marcos de plata en 2 piezas</t>
  </si>
  <si>
    <t>156 marcos de plata labrada</t>
  </si>
  <si>
    <t>52r</t>
  </si>
  <si>
    <t>7 barras de plata con 1376 marcos</t>
  </si>
  <si>
    <t>en una lampara, 30 marcos</t>
  </si>
  <si>
    <t>1400 marcos de plata labrada</t>
  </si>
  <si>
    <t>204 marcos en un cajon</t>
  </si>
  <si>
    <t>211 marcos de plata labrada</t>
  </si>
  <si>
    <t>licenciado</t>
  </si>
  <si>
    <t>52v</t>
  </si>
  <si>
    <t>22 barras de plata con 3975 marcos</t>
  </si>
  <si>
    <t>760 marcos de plata labrada</t>
  </si>
  <si>
    <t>en un baul, 154 marcos de plata labrada</t>
  </si>
  <si>
    <t>1 barreton con 57 marcos</t>
  </si>
  <si>
    <t>capitan</t>
  </si>
  <si>
    <t>11 barras de plata con 2049 marcos</t>
  </si>
  <si>
    <t>53r</t>
  </si>
  <si>
    <t>9 barras de plata con 1816 marcos</t>
  </si>
  <si>
    <t>151 marcos de plata</t>
  </si>
  <si>
    <t>En una petaca de su ropa de vestir, 130 marcos de plata labrada</t>
  </si>
  <si>
    <t>53v</t>
  </si>
  <si>
    <t>Se les verifica la boleta que el comisario de Panama consigno a cada uno de los que pasaron a  Portobelo</t>
  </si>
  <si>
    <t>7 barras de plata con 1297 marcos</t>
  </si>
  <si>
    <t>en un baul de su ropa hubo 32 marcos de plata labrada</t>
  </si>
  <si>
    <t>en dos petacas de su ropa, 900 pesos</t>
  </si>
  <si>
    <t>12 marcos de plata labrada</t>
  </si>
  <si>
    <t>54r</t>
  </si>
  <si>
    <t>21 barras de plata con 3918 marcos</t>
  </si>
  <si>
    <t>852 marcos de plata labrada</t>
  </si>
  <si>
    <t>3 barras de plata con 472 marcos</t>
  </si>
  <si>
    <t>10 barras de plata con 1570 marcos</t>
  </si>
  <si>
    <t>54v</t>
  </si>
  <si>
    <t>Aguirre señala que 30 marcos de plata que declaro anteriormente que trajo del comisario de Panama venian de mas en una barra</t>
  </si>
  <si>
    <t>Aguirre declaró que los 9778 pesos de dos partidas anteriores le pertenecen realmente a Antonio Centeno Machado</t>
  </si>
  <si>
    <t>6 barras de plata con 1000 marcos</t>
  </si>
  <si>
    <t>1 barra de plata con 211 marcos</t>
  </si>
  <si>
    <t>55r</t>
  </si>
  <si>
    <t>56 marcos de plata labrada en una petaca de Pedro Rondon</t>
  </si>
  <si>
    <t>2 barras de plata con 428 marcos</t>
  </si>
  <si>
    <t>8 barras de plata con 1372 marcos</t>
  </si>
  <si>
    <t>55v</t>
  </si>
  <si>
    <t>43 barras de plata con 7158 marcos</t>
  </si>
  <si>
    <t>69 cajones de reales / 2000 pesos</t>
  </si>
  <si>
    <t>en 9 cajones pozuelos, 1323 marcos</t>
  </si>
  <si>
    <t>en 4 cajoncillos, 250 marcos</t>
  </si>
  <si>
    <t>Alonso de Rivera</t>
  </si>
  <si>
    <t>17 cajas de reales / 2500 pesos</t>
  </si>
  <si>
    <t>2 barras de plata con 431 marcos</t>
  </si>
  <si>
    <t>190 marcos de plata labrada</t>
  </si>
  <si>
    <t>293 marcos de plata labrada</t>
  </si>
  <si>
    <t>Jeronimo Embique</t>
  </si>
  <si>
    <t>22 barras de plata con 4345 marcos</t>
  </si>
  <si>
    <t>1610 marcos de plata labrada</t>
  </si>
  <si>
    <t>56r</t>
  </si>
  <si>
    <t>16 barras de plata con 3409 marcos</t>
  </si>
  <si>
    <t>216 marcos de plata labrada</t>
  </si>
  <si>
    <t>680 marcos de plata labrada en 3 cajones</t>
  </si>
  <si>
    <t>3 barras de plata con 578 marcos</t>
  </si>
  <si>
    <t>546 marcos de plata labrada</t>
  </si>
  <si>
    <t>en 2 fuentes, 28 marcos de plata</t>
  </si>
  <si>
    <t>56v</t>
  </si>
  <si>
    <t>Diego de Escoria</t>
  </si>
  <si>
    <t>1136 marcos de plata labrada</t>
  </si>
  <si>
    <t>Esta cantidad viene por cuenta de Mateo de Montoya</t>
  </si>
  <si>
    <t>3 barras de plata con 653 marcos</t>
  </si>
  <si>
    <t>Esta cantidad viene por cuenta de Manuel de Farfan</t>
  </si>
  <si>
    <t>32 cajas de reales / 2500 pesos</t>
  </si>
  <si>
    <t>57r</t>
  </si>
  <si>
    <t>2 barras de plata con 277 marcos</t>
  </si>
  <si>
    <t>5 barras de plata con 958 marcos</t>
  </si>
  <si>
    <t>1696 marcos de plata labrada en 8 cajones</t>
  </si>
  <si>
    <t>57v</t>
  </si>
  <si>
    <t>12 barras de plata con 2051 marcos</t>
  </si>
  <si>
    <t>29 barras de plata con 5679 marcos</t>
  </si>
  <si>
    <t>Vino menos una barra de 137 marcos de las que contiene esta licencia y lo que pago de contado de ella de indulto, por haberse perdido despues de haberla sacado, se le abona en la siguiente de Pedro de Lascurain</t>
  </si>
  <si>
    <t>Se rebajaron 1096 pesos por el valor de la barra de la partida de arriba.</t>
  </si>
  <si>
    <t>58r</t>
  </si>
  <si>
    <t>14 barras y barretones de plata con 2599 marcos</t>
  </si>
  <si>
    <t>50 barras de plata con 8933 marcos</t>
  </si>
  <si>
    <t>48 cajones de reales / 2000 pesos</t>
  </si>
  <si>
    <t>También pasó un cajon y un baul con la marca del margen que en la licencia señala que fueron reconocidos en Lima por el prior y consules que los remite con algunas curiosidades el virrey del Peru.</t>
  </si>
  <si>
    <t>oficial real</t>
  </si>
  <si>
    <t>Esta cantidad pertenece al convento de monjas bernardas del Santisimo Sacramento de Madrid y se los remite el administrador de las rentas y encomiendas que poseen en la provincia de Quito</t>
  </si>
  <si>
    <t>58v</t>
  </si>
  <si>
    <t>47 barras de plata con 8885 marcos</t>
  </si>
  <si>
    <t>9 cajas de reales / 2500 pesos</t>
  </si>
  <si>
    <t>44 barras y barretones con 7936 marcos</t>
  </si>
  <si>
    <t>en un pozuelo, 350 marcos de plata labrada</t>
  </si>
  <si>
    <t>1 barra de plata con 203 marcos</t>
  </si>
  <si>
    <t>59r</t>
  </si>
  <si>
    <t>66 barras y barretones con 8597 marcos</t>
  </si>
  <si>
    <t>2800 marcos de plata labrada</t>
  </si>
  <si>
    <t>800 pesos en la cama de Juan de Riaño</t>
  </si>
  <si>
    <t>59v</t>
  </si>
  <si>
    <t>7 barras de plata con 1049 marcos</t>
  </si>
  <si>
    <t>en la cama en reales de contado</t>
  </si>
  <si>
    <t>14 barras de plata con 2221 marcos</t>
  </si>
  <si>
    <t>1613 marcos de plata labrada</t>
  </si>
  <si>
    <t>77 marcos de una lampara</t>
  </si>
  <si>
    <t>60r</t>
  </si>
  <si>
    <t>Aunque vinieron 4000 pesos, 1200 de ellos los habia de traer en dos baules y una cama cuyo despacho se le dio licencia pasada</t>
  </si>
  <si>
    <t>40 libras de piedras vezares</t>
  </si>
  <si>
    <t xml:space="preserve">1 barra de plata con 168 marcos </t>
  </si>
  <si>
    <t>56 marcos y un barreton con 33 marcos, y 23 marcos de plata labrada</t>
  </si>
  <si>
    <t>60v</t>
  </si>
  <si>
    <t>6 barras de plata con 813 marcos</t>
  </si>
  <si>
    <t>135 marcos de plata labrada</t>
  </si>
  <si>
    <t>61r</t>
  </si>
  <si>
    <t>3 barras de plata con 655 marcos</t>
  </si>
  <si>
    <t>Gabriel de Carcamo</t>
  </si>
  <si>
    <t>182 marcos de plata labrada</t>
  </si>
  <si>
    <t>Juan Ramos</t>
  </si>
  <si>
    <t>61v</t>
  </si>
  <si>
    <t>240 marcos de plata labrada</t>
  </si>
  <si>
    <t>850 pesos en su cama</t>
  </si>
  <si>
    <t>Ignacio Manuel</t>
  </si>
  <si>
    <t>72 barras de plata con 12887 marcos</t>
  </si>
  <si>
    <t>También pasó dos cajones forrados en jerga para el canonigo de Valladolid que asiste en Roma y otro para el procurador general del Compañía de Jesús de Sevilla</t>
  </si>
  <si>
    <t>62r</t>
  </si>
  <si>
    <t>Juan Esteban</t>
  </si>
  <si>
    <t>52 marcos de plata labrada</t>
  </si>
  <si>
    <t>Juan Esteban Pardo</t>
  </si>
  <si>
    <t>7 arrobas de cordobanes en un fardo</t>
  </si>
  <si>
    <t>62v</t>
  </si>
  <si>
    <t>144 marcos de plata labrada</t>
  </si>
  <si>
    <t>62v-63r</t>
  </si>
  <si>
    <t>33 barras de plata con 5752 marcos</t>
  </si>
  <si>
    <t>20 barras de plata con 4373 marcos</t>
  </si>
  <si>
    <t>63r</t>
  </si>
  <si>
    <t>en pieza de Juan Zedillo, 600 pesos</t>
  </si>
  <si>
    <t>En pieza de Juan de Valdez, 97 marcos de plata labrada</t>
  </si>
  <si>
    <t>100 pesos en petaquillas</t>
  </si>
  <si>
    <t>en dos cajones, 2550 pesos cada uno</t>
  </si>
  <si>
    <t>63v</t>
  </si>
  <si>
    <t>un cajon de 2500 pesos</t>
  </si>
  <si>
    <t>1 barra de plata con 189 marcos</t>
  </si>
  <si>
    <t>18 barras de plata con 3427 marcos</t>
  </si>
  <si>
    <t>64r</t>
  </si>
  <si>
    <t xml:space="preserve">1 barra de plata con 137 marcos </t>
  </si>
  <si>
    <t>18 cajas de reales / 2500 pesos</t>
  </si>
  <si>
    <t>64v</t>
  </si>
  <si>
    <t>1 caja de reales / 2500 pesos</t>
  </si>
  <si>
    <t>padre maestro</t>
  </si>
  <si>
    <t>3 barras de plata con 512 marcos</t>
  </si>
  <si>
    <t>65r</t>
  </si>
  <si>
    <t>364 marcos de plata labrada en dos cajones</t>
  </si>
  <si>
    <t>5 barras de plata con 734 marcos</t>
  </si>
  <si>
    <t>9 barras de plata con 1940 marcos</t>
  </si>
  <si>
    <t>5 barras de plata con 1318 marcos</t>
  </si>
  <si>
    <t>65v</t>
  </si>
  <si>
    <t>oidor de Valladolid</t>
  </si>
  <si>
    <t>2 barras de plata con 414 marcos</t>
  </si>
  <si>
    <t>doctor</t>
  </si>
  <si>
    <t>1 barra de plata con 224 marcos</t>
  </si>
  <si>
    <t>66r</t>
  </si>
  <si>
    <t>2 barras y 1 barreton con 529 marcos</t>
  </si>
  <si>
    <t>271 marcos de plata labrada</t>
  </si>
  <si>
    <t>en un cajon, 2100 pesos</t>
  </si>
  <si>
    <t>66v</t>
  </si>
  <si>
    <t>en una petaca</t>
  </si>
  <si>
    <t>en dos cajones, 2025 pesos cada uno</t>
  </si>
  <si>
    <t>2 barras de plata con 434 marcos</t>
  </si>
  <si>
    <t>67r</t>
  </si>
  <si>
    <t>4 barras de plata con 794 marcos</t>
  </si>
  <si>
    <t>4 barras de plata con 779 marcos</t>
  </si>
  <si>
    <t>800 pesos que vinieron demás en los 4 cajones anteriormente citados</t>
  </si>
  <si>
    <t>67v</t>
  </si>
  <si>
    <t>201 marcos de plata labrada</t>
  </si>
  <si>
    <t>18 barras de plata con 4002 marcos</t>
  </si>
  <si>
    <t>30 barras de plata con 6078 marcos</t>
  </si>
  <si>
    <t>692 marcos de plata labrada</t>
  </si>
  <si>
    <t>24 cajones de reales / 2000 pesos</t>
  </si>
  <si>
    <t>68r</t>
  </si>
  <si>
    <t>68 barras de plata con 11464 marcos</t>
  </si>
  <si>
    <t>3012 marcos de plata labrada</t>
  </si>
  <si>
    <t>3 tercios de lana de vicuña</t>
  </si>
  <si>
    <t>Juan de Dios</t>
  </si>
  <si>
    <t>32 barras y barretones de plata con 4093 marcos</t>
  </si>
  <si>
    <t>18 cajones de reales / 2000 pesos</t>
  </si>
  <si>
    <t>en petaquillas</t>
  </si>
  <si>
    <t>68v</t>
  </si>
  <si>
    <t>3 barras de plata con 678 marcos</t>
  </si>
  <si>
    <t xml:space="preserve">244 marcos de plata labrada </t>
  </si>
  <si>
    <t>1 barra de plata con 171 marcos</t>
  </si>
  <si>
    <t>286 marcos de plata labrada</t>
  </si>
  <si>
    <t>25 marcos de plata labrada</t>
  </si>
  <si>
    <t>69r</t>
  </si>
  <si>
    <t>alferez</t>
  </si>
  <si>
    <t>una barra de plata con 214 marcos</t>
  </si>
  <si>
    <t>12 barras y barretones de plata con 1955 marcos</t>
  </si>
  <si>
    <t>69v</t>
  </si>
  <si>
    <t>2 barras y 2 barretones con 543 marcos</t>
  </si>
  <si>
    <t>6 barras de plata con 772 marcos</t>
  </si>
  <si>
    <t>8 tercios de lana de vicuña</t>
  </si>
  <si>
    <t>Joseph Enriquez</t>
  </si>
  <si>
    <t>170 marcos de plata labrada</t>
  </si>
  <si>
    <t>70r</t>
  </si>
  <si>
    <t>1 barra de plata con 193 marcos</t>
  </si>
  <si>
    <t>70v</t>
  </si>
  <si>
    <t>mulas de caballeria</t>
  </si>
  <si>
    <t>71r</t>
  </si>
  <si>
    <t>12 barras de plata con 2065 marcos</t>
  </si>
  <si>
    <t>460 marcos de plata labrada</t>
  </si>
  <si>
    <t>125 marcos de plata labrada</t>
  </si>
  <si>
    <t>8 barras de plata con 1170 marcos</t>
  </si>
  <si>
    <t>71v</t>
  </si>
  <si>
    <t>96 marcos de plata labrada</t>
  </si>
  <si>
    <t>700 pesos que son de cuenta de Antonio Centeno</t>
  </si>
  <si>
    <t>padre jesuita del colegio de Panama</t>
  </si>
  <si>
    <t>280 pesos que remitio con Bernardino de Oñagoitia para la compra de ornamentos</t>
  </si>
  <si>
    <t>72r</t>
  </si>
  <si>
    <t xml:space="preserve">capitan </t>
  </si>
  <si>
    <t>54 barras y barretones con 9910 marcos</t>
  </si>
  <si>
    <t>72v</t>
  </si>
  <si>
    <t>1 barra de plata con 175 marcos</t>
  </si>
  <si>
    <t>42 cargas de cacao</t>
  </si>
  <si>
    <t>32 barras de plata con 5399 marcos</t>
  </si>
  <si>
    <t>33 frazadas de lana de vicuña</t>
  </si>
  <si>
    <t>73r</t>
  </si>
  <si>
    <t>10 barras de plata con 2367 marcos</t>
  </si>
  <si>
    <t>73v</t>
  </si>
  <si>
    <t>2 barretones de plata con 127 marcos</t>
  </si>
  <si>
    <t>42 platillos de plata con 88 marcos</t>
  </si>
  <si>
    <t>2 barras de plata con 416 marcos</t>
  </si>
  <si>
    <t>344 marcos de plata labrada</t>
  </si>
  <si>
    <t>74r</t>
  </si>
  <si>
    <t>4 barras de plata con 849 marcos</t>
  </si>
  <si>
    <t>18 barras y barretones con 3743 marcos</t>
  </si>
  <si>
    <t>6 sacas de lana de vicuña</t>
  </si>
  <si>
    <t>74v</t>
  </si>
  <si>
    <t>en un cajon, 2300 pesos</t>
  </si>
  <si>
    <t>42 marcos de plata labrada</t>
  </si>
  <si>
    <t>1 barreton con 99 marcos</t>
  </si>
  <si>
    <t>10 marcos de plata labrada</t>
  </si>
  <si>
    <t>75r</t>
  </si>
  <si>
    <t>9 barras de plata con 1803 marcos</t>
  </si>
  <si>
    <t>102 marcos de plata labrada</t>
  </si>
  <si>
    <t>661 marcos de plata labrada</t>
  </si>
  <si>
    <t>12 barras de plata con 2353 marcos</t>
  </si>
  <si>
    <t>75v</t>
  </si>
  <si>
    <t>10 cajas de reales / 2500 pesos</t>
  </si>
  <si>
    <t>en otro cajon, 1416 pesos</t>
  </si>
  <si>
    <t>73 marcos de plata labrada</t>
  </si>
  <si>
    <t>en un cajon, 1700 pesos</t>
  </si>
  <si>
    <t>76r</t>
  </si>
  <si>
    <t>7 barras de plata con 1206 marcos</t>
  </si>
  <si>
    <t>Se rebajaron de los cajones de reales 7700 pesos por ser del indulto del hueco de armada a armada para los sueldos que este comercio paga, en Portobelo, a las siguientes personas: Antonio de Landecho (2750 pesos), Pedro de Ipinarrieta (650 pesos), Diego de Vargas (100 pesos) y al capitan Pedro Ames Alcedo (4200 pesos).</t>
  </si>
  <si>
    <t>76v</t>
  </si>
  <si>
    <t>en dos cajones, 4400 pesos</t>
  </si>
  <si>
    <t>420 marcos de plata labrada</t>
  </si>
  <si>
    <t>92 marcos de plata labrada</t>
  </si>
  <si>
    <t>77r</t>
  </si>
  <si>
    <t>Jeronimo de Endique</t>
  </si>
  <si>
    <t>2 barras de plata con 315 marcos</t>
  </si>
  <si>
    <t>1 barra moclona con 111 marcos</t>
  </si>
  <si>
    <t>77v</t>
  </si>
  <si>
    <t>1 barra de plata con 109 marcos</t>
  </si>
  <si>
    <t>2 barras de plata con 459 marcos</t>
  </si>
  <si>
    <t>278 marcos de plata labrada</t>
  </si>
  <si>
    <t>26 zurrones de cacao de carga</t>
  </si>
  <si>
    <t>8 arrobas de cordobanes</t>
  </si>
  <si>
    <t>110 marcos de plata labrada</t>
  </si>
  <si>
    <t>78r</t>
  </si>
  <si>
    <t>10 barras de plata con 1727 marcos</t>
  </si>
  <si>
    <t>56 marcos de plata labrada en una petaca de su ropa</t>
  </si>
  <si>
    <t>3 barras de plata con 657 marcos</t>
  </si>
  <si>
    <t>315 marcos de plata labrada en 22 tercios de baules camas y cajones en que no hubo cosa que deba contribuir</t>
  </si>
  <si>
    <t>78v</t>
  </si>
  <si>
    <t>79r</t>
  </si>
  <si>
    <t>9 barras de plata con 1889 marcos</t>
  </si>
  <si>
    <t>36 cajones de reales / 2000 pesos</t>
  </si>
  <si>
    <t>en un cajon, 2500 pesos</t>
  </si>
  <si>
    <t>79v</t>
  </si>
  <si>
    <t xml:space="preserve">padre </t>
  </si>
  <si>
    <t>El comisarion de Panama entero la cantidad de 10,4 pesos por cuanto eran para las medicinas del hospital San Juan de Dios</t>
  </si>
  <si>
    <t>padre lector</t>
  </si>
  <si>
    <t>80r</t>
  </si>
  <si>
    <t>padre maestro dominico</t>
  </si>
  <si>
    <t xml:space="preserve">380 marcos de plata labrada </t>
  </si>
  <si>
    <t>factor</t>
  </si>
  <si>
    <t>44 marcos de plata labrada</t>
  </si>
  <si>
    <t>80v</t>
  </si>
  <si>
    <t>14 tercios de lana de vicuña</t>
  </si>
  <si>
    <t>12 cargas de cacao</t>
  </si>
  <si>
    <t>81r</t>
  </si>
  <si>
    <t>Pedro de Trejo e Ignacio Manuel</t>
  </si>
  <si>
    <t>85 barras y barretones de plata con 14284 marcos</t>
  </si>
  <si>
    <t>55 cajones de reales / 2000 pesos</t>
  </si>
  <si>
    <t>Se rebajaron 2500 pesos de los cajones en reales para costear los aletos que remite al rey el virrey del Peru del resto de 3500 pesos que se entregaron para dicho efecto según instrucción del virrey firmada en 9 de agosto de este año</t>
  </si>
  <si>
    <t>62 marcos de plata labrada en una arpillera</t>
  </si>
  <si>
    <t>Los paso por mano de Juan de Ocaña</t>
  </si>
  <si>
    <t>81v</t>
  </si>
  <si>
    <t xml:space="preserve">3 cargas y media de cacao </t>
  </si>
  <si>
    <t>no dice</t>
  </si>
  <si>
    <t>10 barras de plata con 2196 marcos</t>
  </si>
  <si>
    <t>380 marcos de plata labrada</t>
  </si>
  <si>
    <t>Asimismo paso 3 barras de plata con 524 marcos para remitir a España para la canonizacion de San Francisco Solano como consta del recado que exhibio al comisario de Panama y constar de la instrucción de los señores prior y consules.</t>
  </si>
  <si>
    <t>20 fardos de lana de vicuña a 75 pesos cada una</t>
  </si>
  <si>
    <t>La razon se saco del libro mayor de Panama por haberse perdido la licencia.</t>
  </si>
  <si>
    <t>82r</t>
  </si>
  <si>
    <t>17 barras de plata con 2828 marcos</t>
  </si>
  <si>
    <t>616 marcos de plata labrada</t>
  </si>
  <si>
    <t>1 barreton de plata con 59 marcos</t>
  </si>
  <si>
    <t>82v</t>
  </si>
  <si>
    <t>Sus mulas</t>
  </si>
  <si>
    <t>83r</t>
  </si>
  <si>
    <t>83v</t>
  </si>
  <si>
    <t>76 marcos de plata labrada</t>
  </si>
  <si>
    <t>22 zurrones de cacao en 24 cargas a 20 pesos la carga</t>
  </si>
  <si>
    <t>Antonio de Torres</t>
  </si>
  <si>
    <t>84r</t>
  </si>
  <si>
    <t>16 fardos de codobanes a 12 pesos</t>
  </si>
  <si>
    <t>8 fardos de cordobanes a 12 pesos el fardo</t>
  </si>
  <si>
    <t>46 marcos de plata labrada</t>
  </si>
  <si>
    <t>8 marcos de plata labrada</t>
  </si>
  <si>
    <t>84v</t>
  </si>
  <si>
    <t>5 zurrones de cacao</t>
  </si>
  <si>
    <t>85r</t>
  </si>
  <si>
    <t>Antonio Tarife</t>
  </si>
  <si>
    <t>223 marcos de plata labrada</t>
  </si>
  <si>
    <t xml:space="preserve">2 zurrones de cacao regulados en dos cargas </t>
  </si>
  <si>
    <t>85v</t>
  </si>
  <si>
    <t>34 marcos de plata labrada</t>
  </si>
  <si>
    <t>Gabriel Segura</t>
  </si>
  <si>
    <t>86r</t>
  </si>
  <si>
    <t>Juan de Vega</t>
  </si>
  <si>
    <t>69 marcos de plata labrada</t>
  </si>
  <si>
    <t>37 marcos de plata labrada</t>
  </si>
  <si>
    <t>86v</t>
  </si>
  <si>
    <t>4 marcos de plata labrada</t>
  </si>
  <si>
    <t>32 marcos de plata labrada</t>
  </si>
  <si>
    <t>3 cargas de vino, una de lana fistola y 5 cajones de jarros de nata</t>
  </si>
  <si>
    <t>87r</t>
  </si>
  <si>
    <t>2684 castellanos de oro quintado</t>
  </si>
  <si>
    <t>2420 castellanos de oro</t>
  </si>
  <si>
    <t>3131 castellanos de oro</t>
  </si>
  <si>
    <t>1000 castellanos de oro</t>
  </si>
  <si>
    <t>2346 castellanos de oro</t>
  </si>
  <si>
    <t>87v</t>
  </si>
  <si>
    <t>2921 castellanos</t>
  </si>
  <si>
    <t>1400 castellanos</t>
  </si>
  <si>
    <t>2976 castellanos</t>
  </si>
  <si>
    <t>6402 castellanos</t>
  </si>
  <si>
    <t>88r</t>
  </si>
  <si>
    <t>7948 castellanos</t>
  </si>
  <si>
    <t>1600 castellanos</t>
  </si>
  <si>
    <t>1422 castellanos</t>
  </si>
  <si>
    <t>5025 castellanos</t>
  </si>
  <si>
    <t>1382 castellanos</t>
  </si>
  <si>
    <t>5960 castellanos</t>
  </si>
  <si>
    <t>88v</t>
  </si>
  <si>
    <t>4832 castellanos</t>
  </si>
  <si>
    <t>15722 castellanos</t>
  </si>
  <si>
    <t>500 castellanos</t>
  </si>
  <si>
    <t>1284 castellanos</t>
  </si>
  <si>
    <t>1150 castellanos</t>
  </si>
  <si>
    <t>6752 castellanos</t>
  </si>
  <si>
    <t>89r</t>
  </si>
  <si>
    <t>1046 castellanos</t>
  </si>
  <si>
    <t>11000 castellanos</t>
  </si>
  <si>
    <t>7500 castellanos</t>
  </si>
  <si>
    <t>1208 castellanos</t>
  </si>
  <si>
    <t>2206 castellanos</t>
  </si>
  <si>
    <t>5996 castellanos</t>
  </si>
  <si>
    <t>89v</t>
  </si>
  <si>
    <t>1250 doblones a 4 pesos cada uno y 984 castellanos de oro</t>
  </si>
  <si>
    <t>789 castellanos</t>
  </si>
  <si>
    <t>1596 castellanos</t>
  </si>
  <si>
    <t>4000 castellanos</t>
  </si>
  <si>
    <t>8000 castellanos</t>
  </si>
  <si>
    <t>90r</t>
  </si>
  <si>
    <t>984 castellanos</t>
  </si>
  <si>
    <t>9284 castellanos</t>
  </si>
  <si>
    <t>672 castellanos</t>
  </si>
  <si>
    <t>1540 castellanos</t>
  </si>
  <si>
    <t>2500 castellanos</t>
  </si>
  <si>
    <t>90v</t>
  </si>
  <si>
    <t>20 libras de oro quintado apreciado a 250 pesos la libra</t>
  </si>
  <si>
    <t>10045 castellanos</t>
  </si>
  <si>
    <t>1300 castellanos</t>
  </si>
  <si>
    <t>2002 castellanos</t>
  </si>
  <si>
    <t>5 tejos y dos pedazos de oro quintado</t>
  </si>
  <si>
    <t>91r</t>
  </si>
  <si>
    <t>diferentes piezas de oro quintado</t>
  </si>
  <si>
    <t>12 piezas de oro quintado</t>
  </si>
  <si>
    <t>Castellanos se aprecian a 20 reales cada uno</t>
  </si>
  <si>
    <t>2800 castellanos</t>
  </si>
  <si>
    <t>263 castellanos</t>
  </si>
  <si>
    <t>Otra tinta anotado despues</t>
  </si>
  <si>
    <t>3210 castellanos</t>
  </si>
  <si>
    <t>15042 castellanos</t>
  </si>
  <si>
    <t>91v</t>
  </si>
  <si>
    <t>1500 castellanos</t>
  </si>
  <si>
    <t>5188 castellanos</t>
  </si>
  <si>
    <t>1639 castellanos</t>
  </si>
  <si>
    <t>14000 pesos de oro corriente</t>
  </si>
  <si>
    <t>1200 pesos de oro corriente</t>
  </si>
  <si>
    <t>1764 castellanos</t>
  </si>
  <si>
    <t>Diego de la Quintana</t>
  </si>
  <si>
    <t>4665 castellanos</t>
  </si>
  <si>
    <t>xx oro quintado</t>
  </si>
  <si>
    <t>92r</t>
  </si>
  <si>
    <t>100 sacas de lana de vicuña a 75 pesos cada una</t>
  </si>
  <si>
    <t>86 tercios de lana de vicuña a 75 pesos</t>
  </si>
  <si>
    <t>17 tercios de lana de vicuña</t>
  </si>
  <si>
    <t>92v</t>
  </si>
  <si>
    <t>19 sacas de lana</t>
  </si>
  <si>
    <t>48 currones de cacao a 20 pesos la carga que son 72</t>
  </si>
  <si>
    <t>26 currones (39 cargas de cacao)</t>
  </si>
  <si>
    <t>4 tercios de lana</t>
  </si>
  <si>
    <t>4 cargas y media de cacao</t>
  </si>
  <si>
    <t>111 cargas de cacao</t>
  </si>
  <si>
    <t>93r</t>
  </si>
  <si>
    <t>23 tercios de lana</t>
  </si>
  <si>
    <t>7 cargas y media de cacao</t>
  </si>
  <si>
    <t>52 sacas de lana</t>
  </si>
  <si>
    <t>6 tercios de lana</t>
  </si>
  <si>
    <t>40 sacas de lana</t>
  </si>
  <si>
    <t>93v</t>
  </si>
  <si>
    <t>90 cargas de cacao</t>
  </si>
  <si>
    <t>30 cargas de cacao</t>
  </si>
  <si>
    <t>32 tercios de lana</t>
  </si>
  <si>
    <t>28 tercios de lana</t>
  </si>
  <si>
    <t>94r</t>
  </si>
  <si>
    <t>31 cargas de lana de vicuña</t>
  </si>
  <si>
    <t>94v</t>
  </si>
  <si>
    <t>20 sacas de lana</t>
  </si>
  <si>
    <t>27 cargas de cacao</t>
  </si>
  <si>
    <t>19 tercios de lana</t>
  </si>
  <si>
    <t>21 sacas de lana</t>
  </si>
  <si>
    <t>42 sacas de lana</t>
  </si>
  <si>
    <t>95r</t>
  </si>
  <si>
    <t>50 frazadas de lana de vicuña regulados a 75 pesos cada una</t>
  </si>
  <si>
    <t>8 cargas y media de cacao</t>
  </si>
  <si>
    <t>95v</t>
  </si>
  <si>
    <t xml:space="preserve">58 tercios de lana </t>
  </si>
  <si>
    <t>96r</t>
  </si>
  <si>
    <t>85 tercios de lana</t>
  </si>
  <si>
    <t>2 sacas de lana</t>
  </si>
  <si>
    <t>36 cargas de cacao</t>
  </si>
  <si>
    <t>450 cargas de cacao</t>
  </si>
  <si>
    <t>10 cargas y media de cacao</t>
  </si>
  <si>
    <t>84 tercios de lana</t>
  </si>
  <si>
    <t>6 ¡libras? De cordobanes a 12…</t>
  </si>
  <si>
    <t>97r</t>
  </si>
  <si>
    <t>97v</t>
  </si>
  <si>
    <t>3 cargas de cacao</t>
  </si>
  <si>
    <t>184 cargas y media de cacao</t>
  </si>
  <si>
    <t>99 cargas y media de cacao</t>
  </si>
  <si>
    <t>304 cargas y media de cacao</t>
  </si>
  <si>
    <t>98r</t>
  </si>
  <si>
    <t>7 de cordobanes</t>
  </si>
  <si>
    <t>1 carga y media de cacao</t>
  </si>
  <si>
    <t>98v</t>
  </si>
  <si>
    <t>1239 cargas de cacao</t>
  </si>
  <si>
    <t>1724 y medio cargas de cacao</t>
  </si>
  <si>
    <t>99v</t>
  </si>
  <si>
    <t>100 de cordobanes</t>
  </si>
  <si>
    <t>63 cargas de cacao</t>
  </si>
  <si>
    <t>100r</t>
  </si>
  <si>
    <t>481 marcos de plata labrada</t>
  </si>
  <si>
    <t>Juan de Carcamo</t>
  </si>
  <si>
    <t xml:space="preserve">56 marcos de plata labrada </t>
  </si>
  <si>
    <t>100v</t>
  </si>
  <si>
    <t>84 cargas de cacao</t>
  </si>
  <si>
    <t>Se le perdio la licencia de su pago en la casa de Cruces por ello se saco razon en el libro de Panama</t>
  </si>
  <si>
    <t>101r</t>
  </si>
  <si>
    <t>446 marcos de plata labrada</t>
  </si>
  <si>
    <t>Tambien perdio su licencia por ello se saco del libro de Pedro de Ames</t>
  </si>
  <si>
    <t>22 sacas de lana</t>
  </si>
  <si>
    <t>2 cajitas de jarros de Chile</t>
  </si>
  <si>
    <t>101v</t>
  </si>
  <si>
    <t>Paso en diferentes veces, según el libro de Pedro de Amens</t>
  </si>
  <si>
    <t>82 cajones de añil a 100 pesos cada uno</t>
  </si>
  <si>
    <t>26 fardos de lana de vicuña dobles</t>
  </si>
  <si>
    <t>8 currones de cacao</t>
  </si>
  <si>
    <t>13 sacas de lana</t>
  </si>
  <si>
    <t>sargento</t>
  </si>
  <si>
    <t>Joseph de la Cruz</t>
  </si>
  <si>
    <t xml:space="preserve">8 de cordobanes a 12 </t>
  </si>
  <si>
    <t>102r</t>
  </si>
  <si>
    <t>Por 100 pesos mas que trajo</t>
  </si>
  <si>
    <t>Diego de Quintana</t>
  </si>
  <si>
    <t>2 barras de plata con 421 marcos</t>
  </si>
  <si>
    <t>102v</t>
  </si>
  <si>
    <t>Diego Bernal</t>
  </si>
  <si>
    <t>5 cargas de cacao</t>
  </si>
  <si>
    <t>2 fardos de lana de vicuña</t>
  </si>
  <si>
    <t>103r</t>
  </si>
  <si>
    <t>No pagó indulto por cuanto se trataban de limosnas</t>
  </si>
  <si>
    <t>3 marcos de plata labrada</t>
  </si>
  <si>
    <t>Los pesos son para ornamentos de iglesia y por ser pobre el capitan Francisco de Velaochaga pago por el</t>
  </si>
  <si>
    <t>103v</t>
  </si>
  <si>
    <t>25 1/2 cargas de cacao</t>
  </si>
  <si>
    <t>4 sacas de lana de vicuña</t>
  </si>
  <si>
    <t>104r</t>
  </si>
  <si>
    <t>79 1/2 cargas de cacao</t>
  </si>
  <si>
    <t>Domingo Antonio de Lara es defensor general del juzgado de bienes de difuntos del Peru</t>
  </si>
  <si>
    <t xml:space="preserve">16 de cordobanes </t>
  </si>
  <si>
    <t>104v</t>
  </si>
  <si>
    <t>6 1/2 cargas de cacao</t>
  </si>
  <si>
    <t>6 fardos de lana de vicuña</t>
  </si>
  <si>
    <t>Marcelo de Quintana</t>
  </si>
  <si>
    <t xml:space="preserve">3 fardos de cordobanes con 12 </t>
  </si>
  <si>
    <t xml:space="preserve">104v </t>
  </si>
  <si>
    <t>20 de cordobanes</t>
  </si>
  <si>
    <t>105r</t>
  </si>
  <si>
    <t>105v</t>
  </si>
  <si>
    <t>El señor obispo de Panama, doctor Lucas de Piedra Hita, remitio con Diego de la Trinidad la cantidad de 250 pesos para comprar un manto y otras cosas para Nuestra Señora de la Concepcion según despacho de 29/11 y no pago indulto.</t>
  </si>
  <si>
    <t>106r</t>
  </si>
  <si>
    <t>123 barras y barretones con 18 053 marcos</t>
  </si>
  <si>
    <t>Esta cantidad viene por la cuenta de la Santa Cruzada</t>
  </si>
  <si>
    <t>60 cajones de reales / 2000 pesos</t>
  </si>
  <si>
    <t>116 barras de plata con 18 017 marcos</t>
  </si>
  <si>
    <t>Esta cantidad viene por cuenta de la Santa Cruzada de Lima</t>
  </si>
  <si>
    <t>53 barras de plata con 8329 marcos</t>
  </si>
  <si>
    <t>23 barras de plata con 1490 marcos</t>
  </si>
  <si>
    <t>18 barras de plata con 2571 marcos</t>
  </si>
  <si>
    <t>Esta cantidad viene por cuenta de los Santos Lugares de Jerusalen</t>
  </si>
  <si>
    <t>Esta cantidad viene por cuenta de oficios</t>
  </si>
  <si>
    <t>Esta cantidad viene por cuenta de la media anata</t>
  </si>
  <si>
    <t>3 barras de plata con 348 marcos</t>
  </si>
  <si>
    <t>168 barras de plata con 24 288 marcos</t>
  </si>
  <si>
    <t>156 barras de plata con 19996 marcos</t>
  </si>
  <si>
    <t>106v</t>
  </si>
  <si>
    <t>55 barras de plata con 7117 marcos</t>
  </si>
  <si>
    <t>28 barras de plata con 3784 marcos</t>
  </si>
  <si>
    <t>113 barras de plata con 15 891 marcos</t>
  </si>
  <si>
    <t>esta cantidad viene por cuenta de la capilla real</t>
  </si>
  <si>
    <t>Esta cantidad viene por cuenta a la mina del Almaden</t>
  </si>
  <si>
    <t>153 barras con 21174 marcos</t>
  </si>
  <si>
    <t>Esta cantidad viene por cuenta de la caja real de Lima</t>
  </si>
  <si>
    <t>70 cajones de reales / 2000 pesos</t>
  </si>
  <si>
    <t>78 barras con 8635 marcos</t>
  </si>
  <si>
    <t>5 barras con 562 marcos</t>
  </si>
  <si>
    <t>14 barras con 2019 marcos</t>
  </si>
  <si>
    <t>7 barras con 892 marcos</t>
  </si>
  <si>
    <t>15 barras con 1376 marcos</t>
  </si>
  <si>
    <t>11 barras con 1396 marcos</t>
  </si>
  <si>
    <t>45 barras con 6316 marcos</t>
  </si>
  <si>
    <t>Esta cantidad viene por cuenta de rebajas</t>
  </si>
  <si>
    <t>Esta cantidad viene por cuenta a oficios del Consejo</t>
  </si>
  <si>
    <t>Esta cantidad viene por cuenta a redencion de cautivos</t>
  </si>
  <si>
    <t>Esta cantidad viene por cuenta a la marquesa de Caderetia</t>
  </si>
  <si>
    <t>Esta cantidad viene por cuenta  al marques de Hinojosa</t>
  </si>
  <si>
    <t>Esta cantidad viene por cuenta al duque de Alba</t>
  </si>
  <si>
    <t>Esta cantidad viene por cuenta a los señores del Consejo</t>
  </si>
  <si>
    <t>114 barras con 15943 marcos</t>
  </si>
  <si>
    <t>94 barras con 11144 marcos</t>
  </si>
  <si>
    <t>2 barras de plata con 183 marcos</t>
  </si>
  <si>
    <t>Esta cantidad viene por cuenta de oficios vendidos</t>
  </si>
  <si>
    <t>26 cajones de reales / 2000 pesos</t>
  </si>
  <si>
    <t>84 cajones de reales / 2000 pesos</t>
  </si>
  <si>
    <t>En diversas cajas</t>
  </si>
  <si>
    <t>Esta cantidad viene por cuenta de redencion de cautivos</t>
  </si>
  <si>
    <t xml:space="preserve">Total </t>
  </si>
  <si>
    <t>Tesoro del rey (en reales de contado)</t>
  </si>
  <si>
    <t>Tesoro del Rey (en marcos de plata)</t>
  </si>
  <si>
    <t>Suma 1</t>
  </si>
  <si>
    <t>Suma 2</t>
  </si>
  <si>
    <t>Suma 3</t>
  </si>
  <si>
    <t>Suma 4</t>
  </si>
  <si>
    <t>Casi 3 veces la contribucion</t>
  </si>
  <si>
    <t>"Razon de las boletas que han venido de oro quintado" (que pagan el medio por ciento)</t>
  </si>
  <si>
    <t>"Razon de las licencias que se an despachado desde que llego la armada al puerto de Perico y ciudad de Panama del cargo y administracion del capitan Francisco de Velaochaga, comisario por el comercio en ella, del cacao, lana de vicuña y otras cosas concucidas por Cruces y rio de Chagre desde dicho dia hasta oy 8 de henero de 1679 que las entrego don Florian Davila, comisario en dicho sitio" (pago del 7%)</t>
  </si>
  <si>
    <t>"Relacion de las recuas que passan a Portovelo con el real thesoro de s. m. para entregar a los jueces oficiales reales"</t>
  </si>
  <si>
    <t>"Boletas despachas por don Pedro de Ames Alcedo, comisario por el comercio del Peru, y razon de la plata que pasa a Portobelo del cargo de su administracion"</t>
  </si>
  <si>
    <t>Las partidas indica paso tal cosa a Portobello. En ocasiones indican que el impuesto ya la pago "como pareze de la boleta n° 11". Y se alude al libro mayor de Panama y a boletas entregadas por el comisario de Panama.</t>
  </si>
  <si>
    <t>"Borrador de la contribucion de los 350 000 pesos con que el comercio del Peru sirve a su Majestad a cargo del capitan Juan Ramos de Assu" (1678).</t>
  </si>
  <si>
    <t>Tipo de producto</t>
  </si>
  <si>
    <t>cantidad</t>
  </si>
  <si>
    <t>Cordobanes</t>
  </si>
  <si>
    <t>Cacao</t>
  </si>
  <si>
    <t>Piezas de oro</t>
  </si>
  <si>
    <t>Varios</t>
  </si>
  <si>
    <t>cacao</t>
  </si>
  <si>
    <t>Jarros de Chile</t>
  </si>
  <si>
    <t>Tinta añil</t>
  </si>
  <si>
    <t>Guerrero, Juan Bautista</t>
  </si>
  <si>
    <t>Levario, Juan Bautista de</t>
  </si>
  <si>
    <t>Fernández, Juan Francisco</t>
  </si>
  <si>
    <t>Cordero, Sebastián Francisco</t>
  </si>
  <si>
    <t>Gurija, Juan Antonio de</t>
  </si>
  <si>
    <t>Losa, Domingo Antonio de</t>
  </si>
  <si>
    <t>Montero, Pedro Francisco</t>
  </si>
  <si>
    <t>Valenzuela, Juan Francisco de</t>
  </si>
  <si>
    <t>Lara, Domingo Antonio de</t>
  </si>
  <si>
    <t>Puente, Martín de la</t>
  </si>
  <si>
    <t>Puente, Felipe de la</t>
  </si>
  <si>
    <t>Cuesta, Martín de la</t>
  </si>
  <si>
    <t>Concha, Luis de la</t>
  </si>
  <si>
    <t>Torre, Santiago de la</t>
  </si>
  <si>
    <t>Puente, Blas de la</t>
  </si>
  <si>
    <t>Torre Dizido, Manuel de la</t>
  </si>
  <si>
    <t>Reta, Pedro de la</t>
  </si>
  <si>
    <t>Trinidad, Diego de la</t>
  </si>
  <si>
    <t>Villa, Miguel de la</t>
  </si>
  <si>
    <t>Concha, Agustín de la</t>
  </si>
  <si>
    <t>Torre, Joseph de la</t>
  </si>
  <si>
    <t>Estrella, Agustín de la</t>
  </si>
  <si>
    <t>Cueto, Domingo de</t>
  </si>
  <si>
    <t>Monasterio Guren, Antonio de</t>
  </si>
  <si>
    <t>Trujillo, Pedro de</t>
  </si>
  <si>
    <t>Ortuño y Toledo, Pedro de</t>
  </si>
  <si>
    <t>Lucen, Pablo de</t>
  </si>
  <si>
    <t>Reinalte, Diego de</t>
  </si>
  <si>
    <t>Aranzate, Pedro de</t>
  </si>
  <si>
    <t>Mollinedo, Lucas de</t>
  </si>
  <si>
    <t>Bedia, Joseph de</t>
  </si>
  <si>
    <t>Mena Caballero, Juan de</t>
  </si>
  <si>
    <t>Hermosilla, Francisco de</t>
  </si>
  <si>
    <t>Artavieta, Miguel de</t>
  </si>
  <si>
    <t>Ulloa, Francisco de</t>
  </si>
  <si>
    <t>Eyzaguirre, Francisco de</t>
  </si>
  <si>
    <t>Castañeda, Francisco de</t>
  </si>
  <si>
    <t>Valverde, Esteban de</t>
  </si>
  <si>
    <t>Ledea, Luis de</t>
  </si>
  <si>
    <t>Zumarraga, Pedro de</t>
  </si>
  <si>
    <t>Uriarte, Mateo de</t>
  </si>
  <si>
    <t>Torresillas, Joseph de</t>
  </si>
  <si>
    <t>Vergara, Lucas de</t>
  </si>
  <si>
    <t>Paredes, Francisco de</t>
  </si>
  <si>
    <t>Remolino, Pedro de</t>
  </si>
  <si>
    <t>Goicochea, Pedro de</t>
  </si>
  <si>
    <t>Llerena, Antonio de</t>
  </si>
  <si>
    <t>Rotalde, Domingo de</t>
  </si>
  <si>
    <t>Baldovinos Quint, Diego de</t>
  </si>
  <si>
    <t>Noble, Santiago de</t>
  </si>
  <si>
    <t>Elguea, Lorenzo de</t>
  </si>
  <si>
    <t>Grados, Diego de</t>
  </si>
  <si>
    <t>Ugarte, Francisco de</t>
  </si>
  <si>
    <t>Herboso, Francisco de</t>
  </si>
  <si>
    <t>Urrutia, Pedro de</t>
  </si>
  <si>
    <t>Baños, Gregorio de</t>
  </si>
  <si>
    <t>Torregrosa, Francisco de</t>
  </si>
  <si>
    <t>Lozada y Castro, Juan de</t>
  </si>
  <si>
    <t>Espinosa, Pedro de</t>
  </si>
  <si>
    <t>Cartavio, Domingo de</t>
  </si>
  <si>
    <t>Talledo, Santiago de</t>
  </si>
  <si>
    <t>Murrieta, Francisco de</t>
  </si>
  <si>
    <t>Paz, Joseph de</t>
  </si>
  <si>
    <t>Grajeda, Juan de</t>
  </si>
  <si>
    <t>Otañez, Francisco de</t>
  </si>
  <si>
    <t>Lorna y Rubalcava, Miguel de</t>
  </si>
  <si>
    <t>Urbizu, Joseph de</t>
  </si>
  <si>
    <t>Aguirre, Joseph de</t>
  </si>
  <si>
    <t>Riaño, Juan de</t>
  </si>
  <si>
    <t>Villaisla, Francisco de</t>
  </si>
  <si>
    <t>Lesdenes, Rodrigo de</t>
  </si>
  <si>
    <t>Murga, Juan de</t>
  </si>
  <si>
    <t>Uribaste, Juan de</t>
  </si>
  <si>
    <t>Rueda, Domingo de</t>
  </si>
  <si>
    <t>Quesada, Diego de</t>
  </si>
  <si>
    <t>Arguello, Jacinto de</t>
  </si>
  <si>
    <t>Lastari, Juan de</t>
  </si>
  <si>
    <t>Aguilar, Domingo de</t>
  </si>
  <si>
    <t>Barnuevo, Juan de</t>
  </si>
  <si>
    <t>Semiano, Gabriel de</t>
  </si>
  <si>
    <t>Lastra, Francisco de</t>
  </si>
  <si>
    <t>Valdemoros, Juan de</t>
  </si>
  <si>
    <t>Zuaznavar, Esteban de</t>
  </si>
  <si>
    <t>Noguera, Lucas de</t>
  </si>
  <si>
    <t>Treto y Haro, Diego de</t>
  </si>
  <si>
    <t>Aguilar, Juan de</t>
  </si>
  <si>
    <t>Segura, Blas de</t>
  </si>
  <si>
    <t>Velaochaga, Francisco de</t>
  </si>
  <si>
    <t>Bustamante Piñel, Juan de</t>
  </si>
  <si>
    <t>Salazar, Manuel de</t>
  </si>
  <si>
    <t>Sagastizabal, Pascual de</t>
  </si>
  <si>
    <t>Cabrera, Lorenzo de</t>
  </si>
  <si>
    <t>Zenea, Francisco de</t>
  </si>
  <si>
    <t>Salazar, Esteban de</t>
  </si>
  <si>
    <t>Figueroa, Diego de</t>
  </si>
  <si>
    <t>Velasco, Diego de</t>
  </si>
  <si>
    <t>Garnialdo, Jacinto de</t>
  </si>
  <si>
    <t>Paz, Luis de</t>
  </si>
  <si>
    <t>Torres, Domingo de</t>
  </si>
  <si>
    <t>Vega, Manuel de</t>
  </si>
  <si>
    <t>Arbiza, Francisco de</t>
  </si>
  <si>
    <t>[no apellido], Gabriel de la</t>
  </si>
  <si>
    <t>Ardiles, Juan Antonio de</t>
  </si>
  <si>
    <t>Herrera, Juan Bautista de</t>
  </si>
  <si>
    <t>Figueroa, Francisco Antonio de</t>
  </si>
  <si>
    <t>Valle, Juan Ambrosio del</t>
  </si>
  <si>
    <t>Gallegos, Diego Fausto</t>
  </si>
  <si>
    <t>Ojos, Salvador de los</t>
  </si>
  <si>
    <t>mujer de Diego Treto y Haro</t>
  </si>
  <si>
    <t>Zafra, Gregorio de</t>
  </si>
  <si>
    <t>Alvarado, Juan de</t>
  </si>
  <si>
    <t>Zamora, Juan de</t>
  </si>
  <si>
    <t>Urriola, Gabriel de</t>
  </si>
  <si>
    <t>Estrada, Domingo de</t>
  </si>
  <si>
    <t>Acuña, Joseph de</t>
  </si>
  <si>
    <t>Espejo, Juan de</t>
  </si>
  <si>
    <t>Agrazar, Alonso de</t>
  </si>
  <si>
    <t>Laris, Francisco de</t>
  </si>
  <si>
    <t>Vailluybar, Pascual de</t>
  </si>
  <si>
    <t>Urdanegui, Santiago de</t>
  </si>
  <si>
    <t>Pineda, Pedro de</t>
  </si>
  <si>
    <t>Andia, Antonio de</t>
  </si>
  <si>
    <t>Somiano, Gabriel de</t>
  </si>
  <si>
    <t>Ojeda, Miguel de</t>
  </si>
  <si>
    <t>Sosaya, Pedro de</t>
  </si>
  <si>
    <t>Goñi, Jeronimo de</t>
  </si>
  <si>
    <t>Hoguera, Lucas de</t>
  </si>
  <si>
    <t>Zozaya, Pedro de</t>
  </si>
  <si>
    <t>Ibayeta, Domingo de</t>
  </si>
  <si>
    <t>Miranda, Juan de</t>
  </si>
  <si>
    <t>Zamora, Antonio de</t>
  </si>
  <si>
    <t>Rivera, Pedro de</t>
  </si>
  <si>
    <t>Miranda, Manuel de</t>
  </si>
  <si>
    <t>Ante y Mendoza, Pedro de</t>
  </si>
  <si>
    <t>Bolivar, Juan de</t>
  </si>
  <si>
    <t>Matos, Francisco de</t>
  </si>
  <si>
    <t>Iglesias, Diego de</t>
  </si>
  <si>
    <t>Tapia, Domingo de</t>
  </si>
  <si>
    <t>Fuentes, Diego de</t>
  </si>
  <si>
    <t>Fonseca, Francisco de</t>
  </si>
  <si>
    <t>Manzanares, Pedro de</t>
  </si>
  <si>
    <t>Piedra Hita, Lucas de</t>
  </si>
  <si>
    <t>Total de las partidas de oro, plata y otros productos que salieron de Portobelo en el año de 1708</t>
  </si>
  <si>
    <t>Oro</t>
  </si>
  <si>
    <t>Amonedado</t>
  </si>
  <si>
    <t>Plata</t>
  </si>
  <si>
    <t>Amonedada</t>
  </si>
  <si>
    <t>Labrada</t>
  </si>
  <si>
    <t>En barras</t>
  </si>
  <si>
    <t>Lana de Vicuña</t>
  </si>
  <si>
    <t>Otros</t>
  </si>
  <si>
    <t>Total</t>
  </si>
  <si>
    <t>Fuente:</t>
  </si>
  <si>
    <t>Piedras Bezoares</t>
  </si>
  <si>
    <t>Pedro Rodríguez</t>
  </si>
  <si>
    <t>610 marcos de plata</t>
  </si>
  <si>
    <t>16 marcos de plata</t>
  </si>
  <si>
    <t>600 pesos en reales</t>
  </si>
  <si>
    <t>1 barretón de plata</t>
  </si>
  <si>
    <t xml:space="preserve">1640 pesos en reales </t>
  </si>
  <si>
    <t>Añil</t>
  </si>
  <si>
    <t>Piedras bezoares</t>
  </si>
  <si>
    <t>Lana de vicuña</t>
  </si>
  <si>
    <t>Tinta Añil</t>
  </si>
  <si>
    <t>H3 - 223</t>
  </si>
  <si>
    <t>Aguirre, Juan de</t>
  </si>
  <si>
    <t>Martínez de Urizar, Tomás</t>
  </si>
  <si>
    <t>Echeverz y Subiza, Antonio de</t>
  </si>
  <si>
    <t>SUMA</t>
  </si>
  <si>
    <t>Montoya, Ana María de</t>
  </si>
  <si>
    <t>N. Contribuyentes</t>
  </si>
  <si>
    <t>% Contribuyentes</t>
  </si>
  <si>
    <t xml:space="preserve">% Exportaciones acumulado (pesos de a ocho) </t>
  </si>
  <si>
    <t>Valores</t>
  </si>
  <si>
    <t>Total registrado</t>
  </si>
  <si>
    <t>Total sin particular</t>
  </si>
  <si>
    <t>Total por % contribuyentes (acumulado)</t>
  </si>
  <si>
    <t xml:space="preserve">Total por % contribuyentes </t>
  </si>
  <si>
    <t>Suma</t>
  </si>
  <si>
    <t>Posición</t>
  </si>
  <si>
    <t>Fila</t>
  </si>
  <si>
    <t>Mayores exportadores</t>
  </si>
  <si>
    <t>Desempate</t>
  </si>
  <si>
    <t>Juan Fernández Pérez</t>
  </si>
  <si>
    <t>En cabeza de Antonio Pérez Castellanos para ser entregados a su hijo el contador mayor Alonso Pérez Castellanos</t>
  </si>
  <si>
    <t>En baules de Francisco Sánchez Tagle, 50 marcos de plata labrada</t>
  </si>
  <si>
    <t>Una pieza de ropa y marca que no se supo lo que llevaba por sacar la licencia Felipe Sánchez Montejo (0 reales). Tras abrirse la petaca que contiene la licencia, se hallaron 30 marcos de plata labrada que estan hechos cargo en el lugar que toca.</t>
  </si>
  <si>
    <t>Nuñovero, Gabriel de</t>
  </si>
  <si>
    <t>Castillo, Felipe del</t>
  </si>
  <si>
    <t>Frías, Juan Manuel de</t>
  </si>
  <si>
    <t>Merino, Juan Miguel</t>
  </si>
  <si>
    <t>Martínez Fajardo, Julián</t>
  </si>
  <si>
    <t>Santos, Francisco de los</t>
  </si>
  <si>
    <t>Aibar, Joseph Joaquín de</t>
  </si>
  <si>
    <t>Muro, Joseph del</t>
  </si>
  <si>
    <t>Valle, Andrés del</t>
  </si>
  <si>
    <t>Vargas, Francisco Ignacio de</t>
  </si>
  <si>
    <t>% Exportaciones relativo</t>
  </si>
  <si>
    <t>%</t>
  </si>
  <si>
    <t>Monto exportado</t>
  </si>
  <si>
    <t>Quintil superior</t>
  </si>
  <si>
    <t>Primeros 50</t>
  </si>
  <si>
    <t>Sabogal, Bartolomé de</t>
  </si>
  <si>
    <t>Morillas, Andrés de</t>
  </si>
  <si>
    <t>Salazar, Andrés de</t>
  </si>
  <si>
    <t>ID</t>
  </si>
  <si>
    <t>Ortega y Arroyabe, Pedro de</t>
  </si>
  <si>
    <t>Fernández Montejo, Melchor</t>
  </si>
  <si>
    <t>Ramos de Azu, Juan</t>
  </si>
  <si>
    <t>Delgado Rico, Juan</t>
  </si>
  <si>
    <t>Fernández del Casal, Mateo</t>
  </si>
  <si>
    <t>Tellez de la Fuente, Juan</t>
  </si>
  <si>
    <t>Pérez de la Torre, Diego</t>
  </si>
  <si>
    <t>Pérez de Ircio, Pedro</t>
  </si>
  <si>
    <t>López Zambrano, Francisco</t>
  </si>
  <si>
    <t>López Vélez, Francisco</t>
  </si>
  <si>
    <t>Sánchez Maldonado, Alonso</t>
  </si>
  <si>
    <t>Romero Soriano, Domingo</t>
  </si>
  <si>
    <t>Ventura de Eygorreaga, Juan</t>
  </si>
  <si>
    <t>Serrano Torralvo, Pedro</t>
  </si>
  <si>
    <t>Castillejo, Fernando</t>
  </si>
  <si>
    <t>Martínez de la Escalera, Domingo</t>
  </si>
  <si>
    <t>Pérez de Varrutieta, Juan</t>
  </si>
  <si>
    <t>Sánchez Tagle, Francisco</t>
  </si>
  <si>
    <t>Pérez del Castillo, Hipolito</t>
  </si>
  <si>
    <t>Ruiz de Llantada, Joseph</t>
  </si>
  <si>
    <t>Martínez de Herrera, Pedro</t>
  </si>
  <si>
    <t>Serrao, Francisco</t>
  </si>
  <si>
    <t>Pimentel, Antonio</t>
  </si>
  <si>
    <t>Pérez, Fernando</t>
  </si>
  <si>
    <t>Sánchez Barragan, Alonso</t>
  </si>
  <si>
    <t>Garrido, Miguel</t>
  </si>
  <si>
    <t>Rubio Martínez, Joseph</t>
  </si>
  <si>
    <t>Sanz, Juan</t>
  </si>
  <si>
    <t>Pérez de Arandia, Diego</t>
  </si>
  <si>
    <t>Martínez Raposo, Manuel</t>
  </si>
  <si>
    <t>Quijada, Lucas</t>
  </si>
  <si>
    <t>Martínez de Velasco, Juan</t>
  </si>
  <si>
    <t>Fernández de Escalante, Juan</t>
  </si>
  <si>
    <t>Ortiz Peroso, Gonzalo</t>
  </si>
  <si>
    <t>Romero de Zamora, Gabriel</t>
  </si>
  <si>
    <t>Pérez Sarmiento, Juan</t>
  </si>
  <si>
    <t>Pérez de Prado, Juan</t>
  </si>
  <si>
    <t>Ruiz Barranco, Fernando</t>
  </si>
  <si>
    <t>Pacheco, Diego</t>
  </si>
  <si>
    <t>Ortiz de Montemayor, Fernando</t>
  </si>
  <si>
    <t>Fernández de Mirones, Santiago</t>
  </si>
  <si>
    <t>Rodríguez Rivadeneira, Francisco</t>
  </si>
  <si>
    <t>Moreno del Olmo, Juan</t>
  </si>
  <si>
    <t>Martínez de Ugarte, Juan</t>
  </si>
  <si>
    <t>Sanz de Valdivieso, Domingo</t>
  </si>
  <si>
    <t>Zapata, Manuel</t>
  </si>
  <si>
    <t>Fernández Travadelo, Francisco</t>
  </si>
  <si>
    <t>Fernández de Paredes, Francisco</t>
  </si>
  <si>
    <t>Navarro, Francisco</t>
  </si>
  <si>
    <t>Martínez de la Paz, Diego</t>
  </si>
  <si>
    <t>Medrano, Roque</t>
  </si>
  <si>
    <t>Barua, Diego</t>
  </si>
  <si>
    <t>Justiniani, Justiniano</t>
  </si>
  <si>
    <t>Sánchez de Tena, Miguel</t>
  </si>
  <si>
    <t>Pérez Maldonado, Domingo</t>
  </si>
  <si>
    <t>Bernal, Francisco</t>
  </si>
  <si>
    <t>Guerrero, Gregorio</t>
  </si>
  <si>
    <t>Pérez, Matias</t>
  </si>
  <si>
    <t>Martínez de Vargas, Esteban</t>
  </si>
  <si>
    <t>Martínez de Moncada, Juan</t>
  </si>
  <si>
    <t>Zedillo, Juan</t>
  </si>
  <si>
    <t>Fernández , Alonso</t>
  </si>
  <si>
    <t>Fernández, Luis</t>
  </si>
  <si>
    <t>Rodríguez, Joseph</t>
  </si>
  <si>
    <t>Rosales Vallejo, Diego</t>
  </si>
  <si>
    <t>Rodríguez, Diego</t>
  </si>
  <si>
    <t>Muñiz de Araujo, Francisco</t>
  </si>
  <si>
    <t>Nieto de Rivera, Gabriel</t>
  </si>
  <si>
    <t>Manrique, Ignacio</t>
  </si>
  <si>
    <t>Sánchez Carreño, Francisco</t>
  </si>
  <si>
    <t>Tamayo de Mendoza, Diego</t>
  </si>
  <si>
    <t>Navarro, Juan</t>
  </si>
  <si>
    <t>Baca, Luis</t>
  </si>
  <si>
    <t/>
  </si>
  <si>
    <t>Correa, Joseph</t>
  </si>
  <si>
    <t>Rodríguez, Manuel</t>
  </si>
  <si>
    <t>Basilio , Juan</t>
  </si>
  <si>
    <t>Gallardo, Diego</t>
  </si>
  <si>
    <t>Hurtado de Mendoza, Pedro</t>
  </si>
  <si>
    <t>Sanz de Miranda, Antonio</t>
  </si>
  <si>
    <t>Alfonso, Francisco</t>
  </si>
  <si>
    <t>Fernández de Tejada, Diego</t>
  </si>
  <si>
    <t>Collado, Francisco</t>
  </si>
  <si>
    <t>Guizado, Fernando</t>
  </si>
  <si>
    <t>Rodríguez de Monasterios, Antonio</t>
  </si>
  <si>
    <t>Ortiz de Mendoza, Pedro</t>
  </si>
  <si>
    <t>Callejas, Pedro</t>
  </si>
  <si>
    <t>Melo, Francisco</t>
  </si>
  <si>
    <t>Retamoso, Lorenzo</t>
  </si>
  <si>
    <t>Sánchez Montejo, Felipe</t>
  </si>
  <si>
    <t>Ponce, Manuel</t>
  </si>
  <si>
    <t>Ruiz, Ambrosio</t>
  </si>
  <si>
    <t>Rodríguez Pantoja, Juan</t>
  </si>
  <si>
    <t>Fernández de Montejo, Melchor</t>
  </si>
  <si>
    <t>Monje, Benito</t>
  </si>
  <si>
    <t>Sánchez Cabello, Mateo</t>
  </si>
  <si>
    <t>Murillo, Pedro</t>
  </si>
  <si>
    <t>Muñoz, Francisco</t>
  </si>
  <si>
    <t>Pérez Merino, Juan</t>
  </si>
  <si>
    <t>Fernández de Sotomayor, Gaspar</t>
  </si>
  <si>
    <t>Sánchez, Francisco</t>
  </si>
  <si>
    <t>Delgado, Melchor</t>
  </si>
  <si>
    <t>Pimienta, Gaspar</t>
  </si>
  <si>
    <t>Eraustieta, Lucas de</t>
  </si>
  <si>
    <t>Porras, Manuel Gerónimo de</t>
  </si>
  <si>
    <t>Royo, Joseph de</t>
  </si>
  <si>
    <t>Espinosa, Francisco Antonio de</t>
  </si>
  <si>
    <t>Martínez Roldán, Francisco</t>
  </si>
  <si>
    <t>Fano y Arteaga, Martín de</t>
  </si>
  <si>
    <t>Ocerín Jáuregui, Pedro de</t>
  </si>
  <si>
    <t>Bahamonde y Lazos, Tomás de</t>
  </si>
  <si>
    <t>Gómez Garrido, Fernando</t>
  </si>
  <si>
    <t>Gómez Martínez, Juan</t>
  </si>
  <si>
    <t>Gómez, Lorenzo</t>
  </si>
  <si>
    <t>Gómez de Herrera, Diego</t>
  </si>
  <si>
    <t>Gómez, Antonio</t>
  </si>
  <si>
    <t>Gómez de los Ríos, Jacinto</t>
  </si>
  <si>
    <t>Echevarría y Zuloaga, Martín de</t>
  </si>
  <si>
    <t>Ibarzábal, Felipe de</t>
  </si>
  <si>
    <t>Álvarez, Gabriel</t>
  </si>
  <si>
    <t>García Varela, Juan</t>
  </si>
  <si>
    <t>García de las Alas, Ignacio</t>
  </si>
  <si>
    <t>García de las Alas, Francisco</t>
  </si>
  <si>
    <t>García de Ortega, Pedro</t>
  </si>
  <si>
    <t>García Prieto, Juan</t>
  </si>
  <si>
    <t>García Pumarino, Rodrigo</t>
  </si>
  <si>
    <t>García de la Cuesta, Juan</t>
  </si>
  <si>
    <t>García de Ovalle, Pedro</t>
  </si>
  <si>
    <t>García, Francisco</t>
  </si>
  <si>
    <t>García Serrato, Juan</t>
  </si>
  <si>
    <t>García Picado, Francisco</t>
  </si>
  <si>
    <t>Domínguez, Antonio</t>
  </si>
  <si>
    <t>Ibarzábal, Baltasar de</t>
  </si>
  <si>
    <t>Viso y Morillo, Juan del</t>
  </si>
  <si>
    <t>Fajardo de Córdova, Luis</t>
  </si>
  <si>
    <t>Arancibar, Juan Antonio de</t>
  </si>
  <si>
    <t>Gonzáles de Lamadrid, Manuel</t>
  </si>
  <si>
    <t>Canal, Roque de la</t>
  </si>
  <si>
    <t>Valdés, Alonso de</t>
  </si>
  <si>
    <t>Sebastiána Velez</t>
  </si>
  <si>
    <t>Sánchez, Sebastián</t>
  </si>
  <si>
    <t>Sebastián Rodríguez</t>
  </si>
  <si>
    <t>Cantos, Sebastián de</t>
  </si>
  <si>
    <t>50 pesos en reales metidos en un cajoncito en una petaca de Sebastián de Antuniaño</t>
  </si>
  <si>
    <t>Ollaure, Sebastián de</t>
  </si>
  <si>
    <t>Luján, Luis Antonio</t>
  </si>
  <si>
    <t>Gutiérrez de Estrada, Juan</t>
  </si>
  <si>
    <t>Gutiérrez Freire, Sebastián</t>
  </si>
  <si>
    <t>Gutiérrez, Francisco</t>
  </si>
  <si>
    <t>Agustín de Estrella</t>
  </si>
  <si>
    <t>Castro, Agustín de</t>
  </si>
  <si>
    <t>Rado, Agustín de</t>
  </si>
  <si>
    <t>Fernández de Sierra, Agustín</t>
  </si>
  <si>
    <t>1 barra que dijo pertenece a Agustín Arce de la Concha con 173 marcos</t>
  </si>
  <si>
    <t>172 marcos de plata por cuenta de Agustín Arce</t>
  </si>
  <si>
    <t>Fernández de la Sierra, Agustín</t>
  </si>
  <si>
    <t>Villachica, Agustín de</t>
  </si>
  <si>
    <t>Tristán, Diego</t>
  </si>
  <si>
    <t>Alarcón, Pedro de</t>
  </si>
  <si>
    <t>Lártiga y de la Torre, Francisco de</t>
  </si>
  <si>
    <t>Rodríguez, Andrés</t>
  </si>
  <si>
    <t>Andrés de Velasco</t>
  </si>
  <si>
    <t>Andrés de Trujillo Mena</t>
  </si>
  <si>
    <t>Lamas y Sandi, Andrés de</t>
  </si>
  <si>
    <t>Cueto, Andrés de</t>
  </si>
  <si>
    <t>Rubio Martínez, Andrés</t>
  </si>
  <si>
    <t>Andrés Trujillo de Mena</t>
  </si>
  <si>
    <t>Se rebajaron 2600 pesos (1200 pesos para medicinas del hospital San Andrés y 1400 pesos para la cera del Santisimo Sacramento de la catedral de Lima)</t>
  </si>
  <si>
    <t>Andrés Valerio de Mena</t>
  </si>
  <si>
    <t>Enderica, Andrés de</t>
  </si>
  <si>
    <t>Franco, Andrés</t>
  </si>
  <si>
    <t>Martínez del Pino, Andrés</t>
  </si>
  <si>
    <t>Andrés de Mena Trujillo</t>
  </si>
  <si>
    <t>Meza, Andrés Antonio</t>
  </si>
  <si>
    <t>Vásquez Lozano, Alonso</t>
  </si>
  <si>
    <t>Lizarriturri, Joseph</t>
  </si>
  <si>
    <t>Blanco Rejón, Joseph</t>
  </si>
  <si>
    <t>Ramírez de Arellano, Sebastián</t>
  </si>
  <si>
    <t>Ramírez de Arellano, Fernando</t>
  </si>
  <si>
    <t>Suárez de Noriega, Roque</t>
  </si>
  <si>
    <t>Román Lozano, Juan</t>
  </si>
  <si>
    <t>Mendía, Gerónimo de</t>
  </si>
  <si>
    <t>López de Altozano, Juan</t>
  </si>
  <si>
    <t>López Viruete, Alonso</t>
  </si>
  <si>
    <t>García López, Gregorio</t>
  </si>
  <si>
    <t>López de Aguirre, Juan</t>
  </si>
  <si>
    <t>López de Ezeiza, Domingo</t>
  </si>
  <si>
    <t>López Palomino, Joseph</t>
  </si>
  <si>
    <t>López de Andrevide, Juan Jacinto</t>
  </si>
  <si>
    <t>López, Benito</t>
  </si>
  <si>
    <t>López Bejarano, Pedro</t>
  </si>
  <si>
    <t>López de Morales, Alonso</t>
  </si>
  <si>
    <t>viuda de López</t>
  </si>
  <si>
    <t>López de Aguilar, Juan</t>
  </si>
  <si>
    <t>Torres, Juan Simón de</t>
  </si>
  <si>
    <t>Lusa, Simón de</t>
  </si>
  <si>
    <t>Bernal, Simón</t>
  </si>
  <si>
    <t>Cárdenas, Nicolás de</t>
  </si>
  <si>
    <t>En la petaca de Nicolás de Cárdenas, en reales</t>
  </si>
  <si>
    <t>Esta cantidad se paso por mano de Nicolás de Espinosa</t>
  </si>
  <si>
    <t>Igarza, Nicolás de</t>
  </si>
  <si>
    <t>Nicolás Serrano</t>
  </si>
  <si>
    <t>Paulo, Nicolás</t>
  </si>
  <si>
    <t>Lozada, Alonso de</t>
  </si>
  <si>
    <t>Francisco Jiménez</t>
  </si>
  <si>
    <t>Jiménez, Diego</t>
  </si>
  <si>
    <t>Jiménez de Guevara, Diego</t>
  </si>
  <si>
    <t>Jiménez Vela de Lara, Sebastián</t>
  </si>
  <si>
    <t>Valdés, Andrés de</t>
  </si>
  <si>
    <t>Tello de Espinosa, Francisco</t>
  </si>
  <si>
    <t>Peláez, Agustín</t>
  </si>
  <si>
    <t>León y Andrade, Joseph de</t>
  </si>
  <si>
    <t>Lascuraín, Pedro de</t>
  </si>
  <si>
    <t>Cortés, Lorenzo</t>
  </si>
  <si>
    <t>Tomás Martínez de Urizar / Juan de Aguirre</t>
  </si>
  <si>
    <t>Blásquez de Olivier, Tomás</t>
  </si>
  <si>
    <t>Se rebajan 1000 pesos que van para el santisimo sacramento de la ciudad de Lugo que de palabra el 2 de setiembre en el Callao ordenaron el prior y consules al capitan Francisco de Velaochaga, comisario de Panama, lo dejasen pasar libres de contribucion a Tomás de Bahamonde y va en esta partida</t>
  </si>
  <si>
    <t>Ardu, Tomás de</t>
  </si>
  <si>
    <t>Sabogal, Tomás de</t>
  </si>
  <si>
    <t>Bernal, Tomás</t>
  </si>
  <si>
    <t>Villegas, Tomás de</t>
  </si>
  <si>
    <t>Tomás de los Santos</t>
  </si>
  <si>
    <t>Ruiz Canduelas, Francisco</t>
  </si>
  <si>
    <t>Puerto Marino, Domingo del</t>
  </si>
  <si>
    <t>García, Bartolomé</t>
  </si>
  <si>
    <t>Sanz de Salas, Bartolomé</t>
  </si>
  <si>
    <t>Pelayo, Bartolomé</t>
  </si>
  <si>
    <t>Escartin, Bartolomé de</t>
  </si>
  <si>
    <t>Troya, Bartolomé de</t>
  </si>
  <si>
    <t>Murillo, Bartolomé de</t>
  </si>
  <si>
    <t>Chalecoa, Martín de</t>
  </si>
  <si>
    <t>Maiz, Martín de</t>
  </si>
  <si>
    <t>Cortain, Martín de</t>
  </si>
  <si>
    <t>Esta cantidad viene por cuenta de Martín Alonso de la Camara</t>
  </si>
  <si>
    <t>Sánchez Grande, Martín</t>
  </si>
  <si>
    <t>Doblas, Martín de</t>
  </si>
  <si>
    <t>1300 pesos que trajo en un cajon de 2000 pesos, pero 700 pesos pertenecen a Martín de Cortairi</t>
  </si>
  <si>
    <t>Izquierdo Jiménez, Martín</t>
  </si>
  <si>
    <t>Sanz del Río, Francisco</t>
  </si>
  <si>
    <t>León, Juan de</t>
  </si>
  <si>
    <t>León, Gracian de</t>
  </si>
  <si>
    <t>Echevarría, Nicolás de</t>
  </si>
  <si>
    <t>Márquez de Avellaneda, Simón</t>
  </si>
  <si>
    <t>Gomendio Urrutia, Francisco de</t>
  </si>
  <si>
    <t>Martínez del Valle, Miguel</t>
  </si>
  <si>
    <t>Gonzáles de Castro, Manuel</t>
  </si>
  <si>
    <t>Con declaración que los 400 marcos tocan a Francisco Gonzáles Galeano y 25 marcos a Joseph de Paz</t>
  </si>
  <si>
    <t>Gonzáles de Ayala, Joseph</t>
  </si>
  <si>
    <t>Gonzáles Galeano, Tomás</t>
  </si>
  <si>
    <t>Gonzáles Galeano, Francisco</t>
  </si>
  <si>
    <t>Gonzáles Valenciano, Alonso</t>
  </si>
  <si>
    <t>Gonzáles de Luna, Luis</t>
  </si>
  <si>
    <t>Gonzáles Salado, Francisco</t>
  </si>
  <si>
    <t>Gonzáles Sánchez, Juan</t>
  </si>
  <si>
    <t>El señor obispo de Panama, doctor Lucas de Piedra Hita, remitio con el capitan Francisco Gonzáles Carrasco la cantidad de 5100 pesos -1500 pesos para pagar el costo de sus bulas y 3600 pesos para satisfacer la redencion  de cautivos cristianos que hizo en la Isla de Jamaica.</t>
  </si>
  <si>
    <t>Solís Vango, Bernardo de</t>
  </si>
  <si>
    <t>Moya y Loarte, Joseph de</t>
  </si>
  <si>
    <t>Osa, Juan Bautista de</t>
  </si>
  <si>
    <t>Fernández Dávila, Marcos</t>
  </si>
  <si>
    <t>Panes, Tomás de</t>
  </si>
  <si>
    <t>Ubinza, Miguel de</t>
  </si>
  <si>
    <t>Canseco León, Francisco de</t>
  </si>
  <si>
    <t>Cáceres Garrido, Francisco de</t>
  </si>
  <si>
    <t>Canseco León, Antonio de</t>
  </si>
  <si>
    <t>Vizueta, Alonso de</t>
  </si>
  <si>
    <t>Calderón y Hurtado, Tomás</t>
  </si>
  <si>
    <t>Torres Calderón, Juan de</t>
  </si>
  <si>
    <t>También pasó 100 pesos ese dia que lo cobró en el camino en la vuelta de Chagre de Juan Leguizamo por los cuales pago el 7% a Cristóbal Calderón.</t>
  </si>
  <si>
    <t>Panes, Esteban de</t>
  </si>
  <si>
    <t>Ávila, Juan Luis de</t>
  </si>
  <si>
    <t>Otárola, Roque de</t>
  </si>
  <si>
    <t>Blásquez, Sancho</t>
  </si>
  <si>
    <t>Cruzado de Aragón, Francisco</t>
  </si>
  <si>
    <t>Palacios, Juan Martín de</t>
  </si>
  <si>
    <t>Muñoz Calera, Juan</t>
  </si>
  <si>
    <t>Rendón, Pedro</t>
  </si>
  <si>
    <t>Gonzáles de San Jines, Mateo</t>
  </si>
  <si>
    <t>Yeroví, Gabriel de</t>
  </si>
  <si>
    <t>Blanco de Oliva, Cosme</t>
  </si>
  <si>
    <t>Farfán, Manuel</t>
  </si>
  <si>
    <t>Delso, Francisco</t>
  </si>
  <si>
    <t>Urrieta, Dionisio de</t>
  </si>
  <si>
    <t>Iturrain, Martín de</t>
  </si>
  <si>
    <t>Valverde y Mercado, Joseph de</t>
  </si>
  <si>
    <t>Romero de Ysunza, Blas</t>
  </si>
  <si>
    <t>Laínez, Diego</t>
  </si>
  <si>
    <t>Capetillo, Diego</t>
  </si>
  <si>
    <t>Santisteban, Miguel</t>
  </si>
  <si>
    <t>Chirinos, Francisco</t>
  </si>
  <si>
    <t>Márquez, Antonio</t>
  </si>
  <si>
    <t>Valdés Covarrubias, Juan de</t>
  </si>
  <si>
    <t>Catalán, Miguel</t>
  </si>
  <si>
    <t>Flores, Luis</t>
  </si>
  <si>
    <t>Iriarte, Martín de</t>
  </si>
  <si>
    <t>Regil, Bartolomé de</t>
  </si>
  <si>
    <t>Torre, Santos Gil de la</t>
  </si>
  <si>
    <t>Girón, Diego</t>
  </si>
  <si>
    <t>Masias, Alonso</t>
  </si>
  <si>
    <t>San Román, Diego de</t>
  </si>
  <si>
    <t>Castillo, Pedro del</t>
  </si>
  <si>
    <t>Gortairi, Martín de</t>
  </si>
  <si>
    <t>Ruiz de Felices, Blas</t>
  </si>
  <si>
    <t>Oriamuño, Juan de</t>
  </si>
  <si>
    <t>Gonzáles de Lamadrid, Miguel</t>
  </si>
  <si>
    <t>Rueda, Juan de</t>
  </si>
  <si>
    <t>Antuñano, Sebastián de</t>
  </si>
  <si>
    <t>Lizarriturri, Juan de</t>
  </si>
  <si>
    <t>Lezcano, Lucas de</t>
  </si>
  <si>
    <t>López de San Román, Antonio</t>
  </si>
  <si>
    <t>Monleón, Bernardo de</t>
  </si>
  <si>
    <t>Vásquez, Lorenzo</t>
  </si>
  <si>
    <t>Gárate, Pedro de</t>
  </si>
  <si>
    <t>Meléndez, Juan</t>
  </si>
  <si>
    <t>Ozaeta, Pedro de</t>
  </si>
  <si>
    <t>Ozaeta, Juan de</t>
  </si>
  <si>
    <t>Delgado Carbajal, Antonio</t>
  </si>
  <si>
    <t>Troncoso de Lira, Antonio</t>
  </si>
  <si>
    <t>Llanos, Juan de</t>
  </si>
  <si>
    <t>Garay, Valentín de</t>
  </si>
  <si>
    <t>Meléndez, Alonso</t>
  </si>
  <si>
    <t>Frías, Josefa de</t>
  </si>
  <si>
    <t>Santos de Lamadrid, Pedro</t>
  </si>
  <si>
    <t>Santa María, Manuel de</t>
  </si>
  <si>
    <t>Gonzáles Peláez, Juan</t>
  </si>
  <si>
    <t>Bolívar, Bernardo de</t>
  </si>
  <si>
    <t>Arrué, Antonio de</t>
  </si>
  <si>
    <t>Artieta, Andrés de</t>
  </si>
  <si>
    <t>Cabrera, Gerónimo de</t>
  </si>
  <si>
    <t>Delgado, Francisco</t>
  </si>
  <si>
    <t>Ibáñez de Valdivieso, Lucas</t>
  </si>
  <si>
    <t>Hoz, Pablo de la</t>
  </si>
  <si>
    <t>Hoz, Sebastián de la</t>
  </si>
  <si>
    <t>Joseph Isidoro</t>
  </si>
  <si>
    <t>Laursaun, Martín de</t>
  </si>
  <si>
    <t>Prado, Jorge de</t>
  </si>
  <si>
    <t>Puerta, Agustín de la</t>
  </si>
  <si>
    <t>Medina, Francisco de</t>
  </si>
  <si>
    <t>Fernández de Sepúlveda, Francisco</t>
  </si>
  <si>
    <t>Urrutia, Juan de</t>
  </si>
  <si>
    <t>Arechavaleta, Baltazar de</t>
  </si>
  <si>
    <t>Oñagoitia, Bernardino de</t>
  </si>
  <si>
    <t>Peralta Rincón, Francisco de</t>
  </si>
  <si>
    <t>Díaz de Remolino, Pedro</t>
  </si>
  <si>
    <t>Díaz del Rincón, Felipe</t>
  </si>
  <si>
    <t>Calderón Santibáñez, Cristóbal</t>
  </si>
  <si>
    <t>Pedro Díaz</t>
  </si>
  <si>
    <t>Manuel Díaz</t>
  </si>
  <si>
    <t>Díaz de Sepúlveda, Francisco</t>
  </si>
  <si>
    <t>Se rebajaron 500 pesos que por error se sumaron al capitan Fernando Ramírez de Arellano, el 2 de diciembre con boleta n° 712 y que paso en recuas de Pedro Díaz, y para no enmedar la boleta que se hizo en Panama, se consigno la rebaja en esta.</t>
  </si>
  <si>
    <t>Ruben de Celis, Manuel de</t>
  </si>
  <si>
    <t>Oro amonedado</t>
  </si>
  <si>
    <t>Plata amonedada</t>
  </si>
  <si>
    <t>Plata en barras</t>
  </si>
  <si>
    <t>Plata labrada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</si>
</sst>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5"/>
      </patternFill>
    </fill>
  </fills>
  <borders count="35">
    <border>
      <left/>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medium">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theme="8"/>
      </right>
      <top style="thin">
        <color theme="8"/>
      </top>
      <bottom/>
      <diagonal/>
    </border>
  </borders>
  <cellStyleXfs count="2">
    <xf numFmtId="0" fontId="0" fillId="0" borderId="0"/>
    <xf numFmtId="0" fontId="6" fillId="4" borderId="0" applyNumberFormat="0" applyBorder="0" applyAlignment="0" applyProtection="0"/>
  </cellStyleXfs>
  <cellXfs count="132">
    <xf numFmtId="0" fontId="0" fillId="0" borderId="0" xfId="0"/>
    <xf numFmtId="16" fontId="1" fillId="0" borderId="3"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xf numFmtId="16" fontId="1" fillId="0" borderId="0" xfId="0" applyNumberFormat="1" applyFont="1"/>
    <xf numFmtId="16" fontId="0" fillId="0" borderId="0" xfId="0" applyNumberFormat="1"/>
    <xf numFmtId="0" fontId="2"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0" fillId="2" borderId="0" xfId="0" applyFill="1" applyAlignment="1">
      <alignment wrapText="1"/>
    </xf>
    <xf numFmtId="16" fontId="1" fillId="0" borderId="0" xfId="0" applyNumberFormat="1"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2" fontId="1" fillId="0" borderId="3" xfId="0" applyNumberFormat="1" applyFont="1" applyBorder="1" applyAlignment="1">
      <alignment horizontal="center" vertical="center" wrapText="1"/>
    </xf>
    <xf numFmtId="0" fontId="1" fillId="0" borderId="0" xfId="0" applyFont="1" applyAlignment="1">
      <alignment wrapText="1"/>
    </xf>
    <xf numFmtId="16" fontId="1" fillId="0" borderId="0" xfId="0" applyNumberFormat="1"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0" borderId="17" xfId="0" applyFont="1" applyBorder="1" applyAlignment="1">
      <alignment horizontal="center" vertical="center" wrapText="1"/>
    </xf>
    <xf numFmtId="0" fontId="1" fillId="2" borderId="0" xfId="0" applyFont="1" applyFill="1" applyAlignment="1">
      <alignment horizontal="center" vertical="center" wrapText="1"/>
    </xf>
    <xf numFmtId="0" fontId="0" fillId="2" borderId="0" xfId="0" applyFill="1"/>
    <xf numFmtId="16" fontId="1" fillId="2" borderId="0" xfId="0" applyNumberFormat="1" applyFont="1" applyFill="1" applyAlignment="1">
      <alignment horizontal="center" vertical="center" wrapText="1"/>
    </xf>
    <xf numFmtId="0" fontId="3" fillId="0" borderId="0" xfId="0" applyFont="1" applyAlignment="1">
      <alignment wrapText="1"/>
    </xf>
    <xf numFmtId="0" fontId="0" fillId="3" borderId="25" xfId="0" applyFill="1" applyBorder="1" applyAlignment="1">
      <alignment horizontal="center" vertical="center" wrapText="1"/>
    </xf>
    <xf numFmtId="0" fontId="0" fillId="3" borderId="26" xfId="0" applyFill="1" applyBorder="1"/>
    <xf numFmtId="0" fontId="0" fillId="0" borderId="21" xfId="0" applyBorder="1" applyAlignment="1">
      <alignment horizontal="center" vertical="center" wrapText="1"/>
    </xf>
    <xf numFmtId="0" fontId="0" fillId="0" borderId="22" xfId="0" applyBorder="1"/>
    <xf numFmtId="0" fontId="0" fillId="0" borderId="23" xfId="0" applyBorder="1" applyAlignment="1">
      <alignment horizontal="center" vertical="center" wrapText="1"/>
    </xf>
    <xf numFmtId="0" fontId="0" fillId="0" borderId="24" xfId="0" applyBorder="1"/>
    <xf numFmtId="0" fontId="0" fillId="3" borderId="19" xfId="0" applyFill="1" applyBorder="1" applyAlignment="1">
      <alignment horizontal="center" vertical="center" wrapText="1"/>
    </xf>
    <xf numFmtId="0" fontId="0" fillId="3" borderId="20" xfId="0" applyFill="1" applyBorder="1"/>
    <xf numFmtId="0" fontId="0" fillId="3" borderId="21" xfId="0" applyFill="1" applyBorder="1" applyAlignment="1">
      <alignment horizontal="center" vertical="center" wrapText="1"/>
    </xf>
    <xf numFmtId="0" fontId="0" fillId="3" borderId="22" xfId="0" applyFill="1" applyBorder="1"/>
    <xf numFmtId="0" fontId="0" fillId="3" borderId="23" xfId="0" applyFill="1" applyBorder="1" applyAlignment="1">
      <alignment horizontal="center" vertical="center" wrapText="1"/>
    </xf>
    <xf numFmtId="0" fontId="0" fillId="3" borderId="24" xfId="0" applyFill="1" applyBorder="1"/>
    <xf numFmtId="1" fontId="1" fillId="0" borderId="0" xfId="0" applyNumberFormat="1" applyFont="1" applyAlignment="1">
      <alignment horizontal="center"/>
    </xf>
    <xf numFmtId="0" fontId="0" fillId="0" borderId="23" xfId="0" applyBorder="1"/>
    <xf numFmtId="0" fontId="0" fillId="0" borderId="16" xfId="0" applyBorder="1"/>
    <xf numFmtId="0" fontId="0" fillId="0" borderId="25" xfId="0" applyBorder="1"/>
    <xf numFmtId="0" fontId="0" fillId="0" borderId="32" xfId="0" applyBorder="1"/>
    <xf numFmtId="0" fontId="0" fillId="0" borderId="26" xfId="0" applyBorder="1"/>
    <xf numFmtId="0" fontId="0" fillId="0" borderId="21" xfId="0" applyBorder="1"/>
    <xf numFmtId="0" fontId="1" fillId="0" borderId="28" xfId="0" applyFont="1" applyBorder="1" applyAlignment="1">
      <alignment horizontal="center" vertical="center" wrapText="1"/>
    </xf>
    <xf numFmtId="0" fontId="1" fillId="0" borderId="31" xfId="0" applyFont="1" applyBorder="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1" fillId="0" borderId="0" xfId="0" applyFont="1" applyAlignment="1">
      <alignment vertical="center" wrapText="1"/>
    </xf>
    <xf numFmtId="0" fontId="3" fillId="0" borderId="0" xfId="0" applyFont="1"/>
    <xf numFmtId="164" fontId="0" fillId="0" borderId="0" xfId="0" applyNumberFormat="1"/>
    <xf numFmtId="1" fontId="0" fillId="0" borderId="0" xfId="0" applyNumberFormat="1"/>
    <xf numFmtId="0" fontId="0" fillId="0" borderId="0" xfId="0" applyAlignment="1">
      <alignment horizontal="center" wrapText="1"/>
    </xf>
    <xf numFmtId="9" fontId="0" fillId="0" borderId="0" xfId="0" applyNumberFormat="1"/>
    <xf numFmtId="164" fontId="5" fillId="0" borderId="0" xfId="0" applyNumberFormat="1" applyFont="1"/>
    <xf numFmtId="0" fontId="0" fillId="0" borderId="33" xfId="0" applyBorder="1" applyAlignment="1">
      <alignment horizontal="center" vertical="center" wrapText="1"/>
    </xf>
    <xf numFmtId="0" fontId="0" fillId="0" borderId="33" xfId="0" applyBorder="1"/>
    <xf numFmtId="0" fontId="0" fillId="0" borderId="0" xfId="0" applyAlignment="1">
      <alignment horizontal="center" vertical="center"/>
    </xf>
    <xf numFmtId="1" fontId="5" fillId="0" borderId="23" xfId="0" applyNumberFormat="1" applyFont="1" applyBorder="1"/>
    <xf numFmtId="1" fontId="6" fillId="4" borderId="19" xfId="1" applyNumberFormat="1" applyBorder="1" applyAlignment="1">
      <alignment wrapText="1"/>
    </xf>
    <xf numFmtId="0" fontId="6" fillId="4" borderId="20" xfId="1" applyBorder="1" applyAlignment="1">
      <alignment wrapText="1"/>
    </xf>
    <xf numFmtId="0" fontId="1" fillId="0" borderId="6" xfId="0" applyFont="1" applyBorder="1" applyAlignment="1">
      <alignment vertical="center" wrapText="1"/>
    </xf>
    <xf numFmtId="0" fontId="1" fillId="2" borderId="0" xfId="0" applyFont="1" applyFill="1" applyAlignment="1">
      <alignment vertical="center" wrapText="1"/>
    </xf>
    <xf numFmtId="0" fontId="1" fillId="0" borderId="13" xfId="0" applyFont="1" applyBorder="1" applyAlignment="1">
      <alignment vertical="center" wrapText="1"/>
    </xf>
    <xf numFmtId="0" fontId="1" fillId="0" borderId="3" xfId="0" applyFont="1" applyBorder="1" applyAlignment="1">
      <alignment vertical="center" wrapText="1"/>
    </xf>
    <xf numFmtId="0" fontId="1" fillId="2" borderId="3" xfId="0" applyFont="1" applyFill="1" applyBorder="1" applyAlignment="1">
      <alignment vertical="center" wrapText="1"/>
    </xf>
    <xf numFmtId="0" fontId="0" fillId="0" borderId="6" xfId="0" applyBorder="1"/>
    <xf numFmtId="0" fontId="0" fillId="2" borderId="6" xfId="0" applyFill="1" applyBorder="1" applyAlignment="1">
      <alignment horizontal="center" vertical="center"/>
    </xf>
    <xf numFmtId="1" fontId="7" fillId="0" borderId="25" xfId="0" applyNumberFormat="1" applyFont="1" applyBorder="1" applyAlignment="1">
      <alignment horizontal="center" vertical="center" wrapText="1"/>
    </xf>
    <xf numFmtId="1" fontId="7" fillId="0" borderId="32" xfId="0" applyNumberFormat="1" applyFont="1" applyBorder="1" applyAlignment="1">
      <alignment horizontal="center" vertical="center" wrapText="1"/>
    </xf>
    <xf numFmtId="3" fontId="7" fillId="0" borderId="25" xfId="0" applyNumberFormat="1" applyFont="1" applyBorder="1"/>
    <xf numFmtId="164" fontId="7" fillId="0" borderId="32" xfId="0" applyNumberFormat="1" applyFont="1" applyBorder="1"/>
    <xf numFmtId="0" fontId="7" fillId="0" borderId="32" xfId="0" applyFont="1" applyBorder="1"/>
    <xf numFmtId="0" fontId="7" fillId="0" borderId="26" xfId="0" applyFont="1" applyBorder="1"/>
    <xf numFmtId="2" fontId="0" fillId="0" borderId="0" xfId="0" applyNumberFormat="1"/>
    <xf numFmtId="1" fontId="0" fillId="0" borderId="24" xfId="0" applyNumberFormat="1" applyBorder="1"/>
    <xf numFmtId="1" fontId="0" fillId="3" borderId="26" xfId="0" applyNumberFormat="1" applyFill="1" applyBorder="1" applyAlignment="1">
      <alignment vertical="center" wrapText="1"/>
    </xf>
    <xf numFmtId="1" fontId="0" fillId="0" borderId="22" xfId="0" applyNumberFormat="1" applyBorder="1" applyAlignment="1">
      <alignment vertical="center" wrapText="1"/>
    </xf>
    <xf numFmtId="1" fontId="0" fillId="0" borderId="22" xfId="0" applyNumberFormat="1" applyBorder="1"/>
    <xf numFmtId="0" fontId="0" fillId="0" borderId="0" xfId="0" applyAlignment="1">
      <alignment horizontal="center"/>
    </xf>
    <xf numFmtId="0" fontId="0" fillId="0" borderId="34" xfId="0" applyBorder="1"/>
    <xf numFmtId="0" fontId="1" fillId="0" borderId="34" xfId="0" applyFont="1" applyBorder="1"/>
    <xf numFmtId="16" fontId="1" fillId="0" borderId="0" xfId="0" applyNumberFormat="1"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horizontal="center"/>
    </xf>
    <xf numFmtId="0" fontId="3" fillId="0" borderId="16" xfId="0" applyFont="1" applyBorder="1" applyAlignment="1">
      <alignment horizontal="center" wrapText="1"/>
    </xf>
    <xf numFmtId="0" fontId="1" fillId="0" borderId="0" xfId="0" applyFont="1" applyAlignment="1">
      <alignment horizontal="center" wrapText="1"/>
    </xf>
    <xf numFmtId="0" fontId="3" fillId="0" borderId="0" xfId="0" applyFont="1" applyAlignment="1">
      <alignment horizontal="center"/>
    </xf>
    <xf numFmtId="16" fontId="1" fillId="0" borderId="0" xfId="0" applyNumberFormat="1" applyFont="1" applyAlignment="1">
      <alignment horizontal="center" wrapText="1"/>
    </xf>
    <xf numFmtId="16" fontId="1" fillId="0" borderId="0" xfId="0" applyNumberFormat="1" applyFont="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16" fontId="1" fillId="0" borderId="6" xfId="0" applyNumberFormat="1" applyFont="1" applyBorder="1" applyAlignment="1">
      <alignment horizontal="center" vertical="center" wrapText="1"/>
    </xf>
    <xf numFmtId="16" fontId="1" fillId="0" borderId="8" xfId="0" applyNumberFormat="1" applyFont="1" applyBorder="1" applyAlignment="1">
      <alignment horizontal="center" vertical="center" wrapText="1"/>
    </xf>
    <xf numFmtId="16" fontId="1" fillId="0" borderId="7"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2" borderId="0" xfId="0" applyFont="1" applyFill="1" applyAlignment="1">
      <alignment horizontal="center" vertical="center" wrapText="1"/>
    </xf>
    <xf numFmtId="0" fontId="1" fillId="0" borderId="13" xfId="0" applyFont="1" applyBorder="1" applyAlignment="1">
      <alignment horizontal="center" vertical="center" wrapText="1"/>
    </xf>
    <xf numFmtId="16" fontId="1" fillId="0" borderId="13" xfId="0" applyNumberFormat="1" applyFont="1" applyBorder="1" applyAlignment="1">
      <alignment horizontal="center" vertical="center" wrapText="1"/>
    </xf>
    <xf numFmtId="0" fontId="1" fillId="0" borderId="27"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0" xfId="0" applyFont="1" applyBorder="1" applyAlignment="1">
      <alignment horizontal="center" vertical="center" wrapText="1"/>
    </xf>
    <xf numFmtId="16" fontId="1" fillId="2" borderId="0" xfId="0" applyNumberFormat="1" applyFont="1" applyFill="1" applyAlignment="1">
      <alignment horizontal="center" vertical="center" wrapText="1"/>
    </xf>
    <xf numFmtId="0" fontId="1" fillId="0" borderId="17" xfId="0" applyFont="1" applyBorder="1" applyAlignment="1">
      <alignment horizontal="center" vertical="center" wrapText="1"/>
    </xf>
    <xf numFmtId="16" fontId="1" fillId="0" borderId="28" xfId="0" applyNumberFormat="1" applyFont="1" applyBorder="1" applyAlignment="1">
      <alignment horizontal="center" vertical="center" wrapText="1"/>
    </xf>
    <xf numFmtId="16" fontId="1" fillId="0" borderId="31" xfId="0" applyNumberFormat="1"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7" fillId="0" borderId="32" xfId="0" applyFont="1" applyBorder="1" applyAlignment="1">
      <alignment horizontal="center" vertical="center" wrapText="1"/>
    </xf>
    <xf numFmtId="0" fontId="7" fillId="0" borderId="26" xfId="0" applyFont="1" applyBorder="1" applyAlignment="1">
      <alignment horizontal="center" vertic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cellXfs>
  <cellStyles count="2">
    <cellStyle name="20% - Énfasis1" xfId="1" builtinId="30"/>
    <cellStyle name="Normal" xfId="0" builtinId="0"/>
  </cellStyles>
  <dxfs count="15">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 formatCode="0"/>
    </dxf>
    <dxf>
      <font>
        <b val="0"/>
        <i val="0"/>
        <strike val="0"/>
        <condense val="0"/>
        <extend val="0"/>
        <outline val="0"/>
        <shadow val="0"/>
        <u val="none"/>
        <vertAlign val="baseline"/>
        <sz val="11"/>
        <color rgb="FFFF0000"/>
        <name val="Calibri"/>
        <scheme val="minor"/>
      </font>
      <numFmt numFmtId="164" formatCode="0.0"/>
    </dxf>
    <dxf>
      <numFmt numFmtId="164" formatCode="0.0"/>
    </dxf>
    <dxf>
      <alignment horizontal="center" vertical="center" textRotation="0" wrapText="1" indent="0" justifyLastLine="0" shrinkToFit="0" readingOrder="0"/>
    </dxf>
    <dxf>
      <numFmt numFmtId="0" formatCode="General"/>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1" indent="0" justifyLastLine="0" shrinkToFit="0" readingOrder="0"/>
    </dxf>
    <dxf>
      <border outline="0">
        <top style="medium">
          <color indexed="64"/>
        </top>
      </border>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Total</a:t>
            </a:r>
            <a:r>
              <a:rPr lang="es-ES" baseline="0"/>
              <a:t> de exportaciones por contribuyentes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cat>
            <c:strLit>
              <c:ptCount val="1"/>
              <c:pt idx="0">
                <c:v>Porcentaje de contribuyentes</c:v>
              </c:pt>
            </c:strLit>
          </c:cat>
          <c:val>
            <c:numRef>
              <c:f>'Mayores contribuyentes'!$O$2</c:f>
              <c:numCache>
                <c:formatCode>General</c:formatCode>
                <c:ptCount val="1"/>
                <c:pt idx="0">
                  <c:v>10058503</c:v>
                </c:pt>
              </c:numCache>
            </c:numRef>
          </c:val>
          <c:extLst>
            <c:ext xmlns:c16="http://schemas.microsoft.com/office/drawing/2014/chart" uri="{C3380CC4-5D6E-409C-BE32-E72D297353CC}">
              <c16:uniqueId val="{00000000-D45E-6445-B47A-B37C20FC65FB}"/>
            </c:ext>
          </c:extLst>
        </c:ser>
        <c:ser>
          <c:idx val="1"/>
          <c:order val="1"/>
          <c:spPr>
            <a:solidFill>
              <a:schemeClr val="accent2"/>
            </a:solidFill>
            <a:ln>
              <a:noFill/>
            </a:ln>
            <a:effectLst/>
          </c:spPr>
          <c:invertIfNegative val="0"/>
          <c:cat>
            <c:strLit>
              <c:ptCount val="1"/>
              <c:pt idx="0">
                <c:v>Porcentaje de contribuyentes</c:v>
              </c:pt>
            </c:strLit>
          </c:cat>
          <c:val>
            <c:numRef>
              <c:f>'Mayores contribuyentes'!$O$3</c:f>
              <c:numCache>
                <c:formatCode>General</c:formatCode>
                <c:ptCount val="1"/>
                <c:pt idx="0">
                  <c:v>3082312</c:v>
                </c:pt>
              </c:numCache>
            </c:numRef>
          </c:val>
          <c:extLst>
            <c:ext xmlns:c16="http://schemas.microsoft.com/office/drawing/2014/chart" uri="{C3380CC4-5D6E-409C-BE32-E72D297353CC}">
              <c16:uniqueId val="{00000001-D45E-6445-B47A-B37C20FC65FB}"/>
            </c:ext>
          </c:extLst>
        </c:ser>
        <c:ser>
          <c:idx val="2"/>
          <c:order val="2"/>
          <c:spPr>
            <a:solidFill>
              <a:schemeClr val="accent3"/>
            </a:solidFill>
            <a:ln>
              <a:noFill/>
            </a:ln>
            <a:effectLst/>
          </c:spPr>
          <c:invertIfNegative val="0"/>
          <c:cat>
            <c:strLit>
              <c:ptCount val="1"/>
              <c:pt idx="0">
                <c:v>Porcentaje de contribuyentes</c:v>
              </c:pt>
            </c:strLit>
          </c:cat>
          <c:val>
            <c:numRef>
              <c:f>'Mayores contribuyentes'!$O$4</c:f>
              <c:numCache>
                <c:formatCode>General</c:formatCode>
                <c:ptCount val="1"/>
                <c:pt idx="0">
                  <c:v>1128284</c:v>
                </c:pt>
              </c:numCache>
            </c:numRef>
          </c:val>
          <c:extLst>
            <c:ext xmlns:c16="http://schemas.microsoft.com/office/drawing/2014/chart" uri="{C3380CC4-5D6E-409C-BE32-E72D297353CC}">
              <c16:uniqueId val="{00000002-D45E-6445-B47A-B37C20FC65FB}"/>
            </c:ext>
          </c:extLst>
        </c:ser>
        <c:ser>
          <c:idx val="3"/>
          <c:order val="3"/>
          <c:spPr>
            <a:solidFill>
              <a:schemeClr val="accent4"/>
            </a:solidFill>
            <a:ln>
              <a:noFill/>
            </a:ln>
            <a:effectLst/>
          </c:spPr>
          <c:invertIfNegative val="0"/>
          <c:cat>
            <c:strLit>
              <c:ptCount val="1"/>
              <c:pt idx="0">
                <c:v>Porcentaje de contribuyentes</c:v>
              </c:pt>
            </c:strLit>
          </c:cat>
          <c:val>
            <c:numRef>
              <c:f>'Mayores contribuyentes'!$O$5</c:f>
              <c:numCache>
                <c:formatCode>General</c:formatCode>
                <c:ptCount val="1"/>
                <c:pt idx="0">
                  <c:v>339918</c:v>
                </c:pt>
              </c:numCache>
            </c:numRef>
          </c:val>
          <c:extLst>
            <c:ext xmlns:c16="http://schemas.microsoft.com/office/drawing/2014/chart" uri="{C3380CC4-5D6E-409C-BE32-E72D297353CC}">
              <c16:uniqueId val="{00000003-D45E-6445-B47A-B37C20FC65FB}"/>
            </c:ext>
          </c:extLst>
        </c:ser>
        <c:ser>
          <c:idx val="4"/>
          <c:order val="4"/>
          <c:spPr>
            <a:solidFill>
              <a:schemeClr val="accent5"/>
            </a:solidFill>
            <a:ln>
              <a:noFill/>
            </a:ln>
            <a:effectLst/>
          </c:spPr>
          <c:invertIfNegative val="0"/>
          <c:cat>
            <c:strLit>
              <c:ptCount val="1"/>
              <c:pt idx="0">
                <c:v>Porcentaje de contribuyentes</c:v>
              </c:pt>
            </c:strLit>
          </c:cat>
          <c:val>
            <c:numRef>
              <c:f>'Mayores contribuyentes'!$O$6</c:f>
              <c:numCache>
                <c:formatCode>General</c:formatCode>
                <c:ptCount val="1"/>
                <c:pt idx="0">
                  <c:v>-14609017</c:v>
                </c:pt>
              </c:numCache>
            </c:numRef>
          </c:val>
          <c:extLst>
            <c:ext xmlns:c16="http://schemas.microsoft.com/office/drawing/2014/chart" uri="{C3380CC4-5D6E-409C-BE32-E72D297353CC}">
              <c16:uniqueId val="{00000004-D45E-6445-B47A-B37C20FC65FB}"/>
            </c:ext>
          </c:extLst>
        </c:ser>
        <c:dLbls>
          <c:showLegendKey val="0"/>
          <c:showVal val="0"/>
          <c:showCatName val="0"/>
          <c:showSerName val="0"/>
          <c:showPercent val="0"/>
          <c:showBubbleSize val="0"/>
        </c:dLbls>
        <c:gapWidth val="150"/>
        <c:overlap val="100"/>
        <c:axId val="-718858048"/>
        <c:axId val="-718857504"/>
      </c:barChart>
      <c:catAx>
        <c:axId val="-71885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eaVert"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718857504"/>
        <c:crosses val="autoZero"/>
        <c:auto val="0"/>
        <c:lblAlgn val="ctr"/>
        <c:lblOffset val="100"/>
        <c:noMultiLvlLbl val="0"/>
      </c:catAx>
      <c:valAx>
        <c:axId val="-718857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718858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304800</xdr:colOff>
      <xdr:row>7</xdr:row>
      <xdr:rowOff>147637</xdr:rowOff>
    </xdr:from>
    <xdr:to>
      <xdr:col>19</xdr:col>
      <xdr:colOff>304800</xdr:colOff>
      <xdr:row>13</xdr:row>
      <xdr:rowOff>123825</xdr:rowOff>
    </xdr:to>
    <xdr:graphicFrame macro="">
      <xdr:nvGraphicFramePr>
        <xdr:cNvPr id="10" name="Gráfico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Productos"/>
      <sheetName val="1662"/>
      <sheetName val="1670"/>
      <sheetName val="1672"/>
      <sheetName val="1675"/>
      <sheetName val="1678"/>
      <sheetName val="1681"/>
      <sheetName val="1686"/>
      <sheetName val="1691"/>
      <sheetName val="1696"/>
      <sheetName val="1708"/>
      <sheetName val="1726"/>
      <sheetName val="1730"/>
      <sheetName val="1739"/>
      <sheetName val="Totales, s.XVII-XVIII"/>
      <sheetName val="Siglo XVII"/>
      <sheetName val="Siglo XVIII"/>
      <sheetName val="B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481" totalsRowCount="1" headerRowBorderDxfId="14" tableBorderDxfId="13">
  <autoFilter ref="A1:E480" xr:uid="{00000000-0009-0000-0100-000001000000}"/>
  <tableColumns count="5">
    <tableColumn id="1" xr3:uid="{00000000-0010-0000-0000-000001000000}" name="Nombre" dataDxfId="12" totalsRowDxfId="11"/>
    <tableColumn id="2" xr3:uid="{00000000-0010-0000-0000-000002000000}" name="SUMA" dataDxfId="10">
      <calculatedColumnFormula array="1">SUMPRODUCT(('Reporte del libro'!$D$3:$D$1596=A2)*'Reporte del libro'!$J$3:$J$1596)</calculatedColumnFormula>
    </tableColumn>
    <tableColumn id="3" xr3:uid="{00000000-0010-0000-0000-000003000000}" name="Valores"/>
    <tableColumn id="5" xr3:uid="{00000000-0010-0000-0000-000005000000}" name="Desempate" dataDxfId="9">
      <calculatedColumnFormula>B2+0.000001*ROW()</calculatedColumnFormula>
    </tableColumn>
    <tableColumn id="4" xr3:uid="{00000000-0010-0000-0000-000004000000}" name="Posición" dataDxfId="8">
      <calculatedColumnFormula>_xlfn.RANK.EQ(D2,$D$2:$D$1594)</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N1:S6" totalsRowShown="0" headerRowDxfId="7">
  <autoFilter ref="N1:S6" xr:uid="{00000000-0009-0000-0100-000003000000}"/>
  <tableColumns count="6">
    <tableColumn id="1" xr3:uid="{00000000-0010-0000-0100-000001000000}" name="Total por % contribuyentes (acumulado)"/>
    <tableColumn id="2" xr3:uid="{00000000-0010-0000-0100-000002000000}" name="Total por % contribuyentes "/>
    <tableColumn id="3" xr3:uid="{00000000-0010-0000-0100-000003000000}" name="% Exportaciones acumulado (pesos de a ocho) " dataDxfId="6"/>
    <tableColumn id="4" xr3:uid="{00000000-0010-0000-0100-000004000000}" name="% Exportaciones relativo" dataDxfId="5"/>
    <tableColumn id="5" xr3:uid="{00000000-0010-0000-0100-000005000000}" name="% Contribuyentes"/>
    <tableColumn id="6" xr3:uid="{00000000-0010-0000-0100-000006000000}" name="N. Contribuyentes" dataDxfId="4"/>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a4" displayName="Tabla4" ref="H1:J515" totalsRowShown="0" dataDxfId="3">
  <autoFilter ref="H1:J515" xr:uid="{00000000-0009-0000-0100-000004000000}"/>
  <tableColumns count="3">
    <tableColumn id="1" xr3:uid="{00000000-0010-0000-0200-000001000000}" name="Fila" dataDxfId="2"/>
    <tableColumn id="2" xr3:uid="{00000000-0010-0000-0200-000002000000}" name="Mayores exportadores" dataDxfId="1">
      <calculatedColumnFormula>INDEX($A$2:$A$1594,MATCH(H2,$E$2:$E$1594,0))</calculatedColumnFormula>
    </tableColumn>
    <tableColumn id="3" xr3:uid="{00000000-0010-0000-0200-000003000000}" name="Suma" dataDxfId="0">
      <calculatedColumnFormula>INDEX($B$2:$B$1594,MATCH(H2,$E$2:$E$1594,0))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36"/>
  <sheetViews>
    <sheetView tabSelected="1" topLeftCell="A1590" zoomScaleNormal="100" zoomScalePageLayoutView="110" workbookViewId="0">
      <selection activeCell="F1597" sqref="F1597"/>
    </sheetView>
  </sheetViews>
  <sheetFormatPr baseColWidth="10" defaultRowHeight="15" x14ac:dyDescent="0.25"/>
  <cols>
    <col min="1" max="1" width="4.42578125" style="22" customWidth="1"/>
    <col min="2" max="3" width="9.7109375" style="22" customWidth="1"/>
    <col min="4" max="5" width="18.28515625" style="25" customWidth="1"/>
    <col min="6" max="6" width="10.28515625" style="22" customWidth="1"/>
    <col min="7" max="8" width="16.85546875" style="22" customWidth="1"/>
    <col min="9" max="9" width="37" style="22" customWidth="1"/>
    <col min="10" max="10" width="11.42578125" style="22" customWidth="1"/>
    <col min="11" max="12" width="10.42578125" style="22" customWidth="1"/>
    <col min="13" max="13" width="4.7109375" style="22" customWidth="1"/>
    <col min="14" max="14" width="41.42578125" style="22" customWidth="1"/>
    <col min="15" max="15" width="48" customWidth="1"/>
    <col min="17" max="17" width="11.85546875" bestFit="1" customWidth="1"/>
  </cols>
  <sheetData>
    <row r="1" spans="1:15" ht="16.5" customHeight="1" thickBot="1" x14ac:dyDescent="0.35">
      <c r="A1" s="92" t="s">
        <v>1251</v>
      </c>
      <c r="B1" s="92"/>
      <c r="C1" s="92"/>
      <c r="D1" s="92"/>
      <c r="E1" s="92"/>
      <c r="F1" s="92"/>
      <c r="G1" s="92"/>
      <c r="H1" s="92"/>
      <c r="I1" s="92"/>
      <c r="J1" s="92"/>
      <c r="K1" s="92"/>
      <c r="L1" s="92"/>
      <c r="M1" s="92"/>
      <c r="N1" s="92"/>
    </row>
    <row r="2" spans="1:15" ht="32.25" customHeight="1" x14ac:dyDescent="0.25">
      <c r="A2" s="6"/>
      <c r="B2" s="6" t="s">
        <v>4</v>
      </c>
      <c r="C2" s="17" t="s">
        <v>1466</v>
      </c>
      <c r="D2" s="12" t="s">
        <v>0</v>
      </c>
      <c r="E2" s="12"/>
      <c r="F2" s="12" t="s">
        <v>1</v>
      </c>
      <c r="G2" s="12" t="s">
        <v>2</v>
      </c>
      <c r="H2" s="12" t="s">
        <v>1252</v>
      </c>
      <c r="I2" s="12" t="s">
        <v>1253</v>
      </c>
      <c r="J2" s="12" t="s">
        <v>10</v>
      </c>
      <c r="K2" s="12" t="s">
        <v>11</v>
      </c>
      <c r="L2" s="12" t="s">
        <v>3</v>
      </c>
      <c r="M2" s="12"/>
      <c r="N2" s="13"/>
      <c r="O2" s="4" t="s">
        <v>704</v>
      </c>
    </row>
    <row r="3" spans="1:15" x14ac:dyDescent="0.25">
      <c r="A3" s="6" t="s">
        <v>8</v>
      </c>
      <c r="B3" s="6" t="s">
        <v>5</v>
      </c>
      <c r="C3" s="6" t="e">
        <f>MATCH(D3,[1]!Tabla1[Consignatario],0)</f>
        <v>#REF!</v>
      </c>
      <c r="D3" s="6" t="s">
        <v>1469</v>
      </c>
      <c r="E3" s="6"/>
      <c r="F3" s="1">
        <v>42294</v>
      </c>
      <c r="G3" s="6" t="s">
        <v>6</v>
      </c>
      <c r="H3" s="6" t="s">
        <v>1820</v>
      </c>
      <c r="I3" s="6" t="s">
        <v>7</v>
      </c>
      <c r="J3" s="6">
        <v>400</v>
      </c>
      <c r="K3" s="6">
        <v>400</v>
      </c>
      <c r="L3" s="6">
        <v>28</v>
      </c>
      <c r="M3" s="6"/>
      <c r="N3" s="7"/>
    </row>
    <row r="4" spans="1:15" ht="75" x14ac:dyDescent="0.25">
      <c r="A4" s="6" t="s">
        <v>8</v>
      </c>
      <c r="B4" s="6"/>
      <c r="C4" s="6" t="e">
        <f>MATCH(D4,[1]!Tabla1[Consignatario],0)</f>
        <v>#REF!</v>
      </c>
      <c r="D4" s="6" t="s">
        <v>1571</v>
      </c>
      <c r="E4" s="6"/>
      <c r="F4" s="1">
        <v>42294</v>
      </c>
      <c r="G4" s="6" t="s">
        <v>6</v>
      </c>
      <c r="H4" s="6" t="s">
        <v>1820</v>
      </c>
      <c r="I4" s="19" t="s">
        <v>9</v>
      </c>
      <c r="J4" s="6">
        <v>6488</v>
      </c>
      <c r="K4" s="19">
        <v>6488</v>
      </c>
      <c r="L4" s="6">
        <v>454</v>
      </c>
      <c r="M4" s="6">
        <v>1</v>
      </c>
      <c r="N4" s="7" t="s">
        <v>1713</v>
      </c>
      <c r="O4" s="14" t="s">
        <v>1250</v>
      </c>
    </row>
    <row r="5" spans="1:15" ht="15" customHeight="1" x14ac:dyDescent="0.25">
      <c r="A5" s="6" t="s">
        <v>8</v>
      </c>
      <c r="B5" s="6" t="s">
        <v>12</v>
      </c>
      <c r="C5" s="6" t="e">
        <f>MATCH(D5,[1]!Tabla1[Consignatario],0)</f>
        <v>#REF!</v>
      </c>
      <c r="D5" s="86" t="s">
        <v>1570</v>
      </c>
      <c r="E5" s="6"/>
      <c r="F5" s="1">
        <v>42294</v>
      </c>
      <c r="G5" s="6" t="s">
        <v>13</v>
      </c>
      <c r="H5" s="6" t="s">
        <v>1820</v>
      </c>
      <c r="I5" s="6" t="s">
        <v>14</v>
      </c>
      <c r="J5" s="6">
        <v>7200</v>
      </c>
      <c r="K5" s="6">
        <v>7200</v>
      </c>
      <c r="L5" s="6">
        <v>504</v>
      </c>
      <c r="M5" s="6"/>
      <c r="N5" s="7"/>
    </row>
    <row r="6" spans="1:15" ht="15" customHeight="1" x14ac:dyDescent="0.25">
      <c r="A6" s="98" t="s">
        <v>8</v>
      </c>
      <c r="B6" s="98"/>
      <c r="C6" s="6" t="e">
        <f>MATCH(D6,[1]!Tabla1[Consignatario],0)</f>
        <v>#REF!</v>
      </c>
      <c r="D6" s="67" t="s">
        <v>1448</v>
      </c>
      <c r="E6" s="16"/>
      <c r="F6" s="107">
        <v>42294</v>
      </c>
      <c r="G6" s="98" t="s">
        <v>6</v>
      </c>
      <c r="H6" s="6" t="s">
        <v>1820</v>
      </c>
      <c r="I6" s="6" t="s">
        <v>15</v>
      </c>
      <c r="J6" s="6">
        <v>1008</v>
      </c>
      <c r="K6" s="98">
        <v>1208</v>
      </c>
      <c r="L6" s="97">
        <v>84</v>
      </c>
      <c r="M6" s="97">
        <v>4</v>
      </c>
      <c r="N6" s="100"/>
    </row>
    <row r="7" spans="1:15" x14ac:dyDescent="0.25">
      <c r="A7" s="99"/>
      <c r="B7" s="99"/>
      <c r="C7" s="6" t="e">
        <f>MATCH(D7,[1]!Tabla1[Consignatario],0)</f>
        <v>#REF!</v>
      </c>
      <c r="D7" s="67" t="s">
        <v>1448</v>
      </c>
      <c r="E7" s="17"/>
      <c r="F7" s="109"/>
      <c r="G7" s="99"/>
      <c r="H7" s="17" t="s">
        <v>1818</v>
      </c>
      <c r="I7" s="6" t="s">
        <v>16</v>
      </c>
      <c r="J7" s="6">
        <v>200</v>
      </c>
      <c r="K7" s="99"/>
      <c r="L7" s="97"/>
      <c r="M7" s="97"/>
      <c r="N7" s="101"/>
    </row>
    <row r="8" spans="1:15" x14ac:dyDescent="0.25">
      <c r="A8" s="6" t="s">
        <v>17</v>
      </c>
      <c r="B8" s="6"/>
      <c r="C8" s="6" t="e">
        <f>MATCH(D8,[1]!Tabla1[Consignatario],0)</f>
        <v>#REF!</v>
      </c>
      <c r="D8" s="6" t="s">
        <v>1470</v>
      </c>
      <c r="E8" s="6"/>
      <c r="F8" s="1">
        <v>42294</v>
      </c>
      <c r="G8" s="6" t="s">
        <v>13</v>
      </c>
      <c r="H8" s="6" t="s">
        <v>1820</v>
      </c>
      <c r="I8" s="6" t="s">
        <v>18</v>
      </c>
      <c r="J8" s="6">
        <v>1992</v>
      </c>
      <c r="K8" s="6">
        <v>1992</v>
      </c>
      <c r="L8" s="6">
        <v>139</v>
      </c>
      <c r="M8" s="6">
        <v>3</v>
      </c>
      <c r="N8" s="7"/>
    </row>
    <row r="9" spans="1:15" ht="25.5" customHeight="1" x14ac:dyDescent="0.25">
      <c r="A9" s="26" t="s">
        <v>17</v>
      </c>
      <c r="B9" s="26"/>
      <c r="C9" s="6" t="e">
        <f>MATCH(D9,[1]!Tabla1[Consignatario],0)</f>
        <v>#REF!</v>
      </c>
      <c r="D9" s="6" t="s">
        <v>1471</v>
      </c>
      <c r="E9" s="6"/>
      <c r="F9" s="1">
        <v>42294</v>
      </c>
      <c r="G9" s="6" t="s">
        <v>6</v>
      </c>
      <c r="H9" s="6" t="s">
        <v>1820</v>
      </c>
      <c r="I9" s="6" t="s">
        <v>7</v>
      </c>
      <c r="J9" s="6">
        <v>400</v>
      </c>
      <c r="K9" s="6">
        <v>400</v>
      </c>
      <c r="L9" s="6">
        <v>28</v>
      </c>
      <c r="M9" s="6"/>
      <c r="N9" s="7"/>
      <c r="O9" t="str">
        <f>INDEX(D3:D1314,MATCH(MAX(J3:J1314),J3:J1314,0))</f>
        <v>Zuaznavar, Esteban de</v>
      </c>
    </row>
    <row r="10" spans="1:15" ht="15" customHeight="1" x14ac:dyDescent="0.25">
      <c r="A10" s="104" t="s">
        <v>17</v>
      </c>
      <c r="B10" s="104"/>
      <c r="C10" s="6" t="e">
        <f>MATCH(D10,[1]!Tabla1[Consignatario],0)</f>
        <v>#REF!</v>
      </c>
      <c r="D10" s="67" t="s">
        <v>1572</v>
      </c>
      <c r="E10" s="16"/>
      <c r="F10" s="107">
        <v>42302</v>
      </c>
      <c r="G10" s="98" t="s">
        <v>19</v>
      </c>
      <c r="H10" s="16" t="s">
        <v>1819</v>
      </c>
      <c r="I10" s="6" t="s">
        <v>20</v>
      </c>
      <c r="J10" s="6">
        <v>15127</v>
      </c>
      <c r="K10" s="98">
        <v>32507</v>
      </c>
      <c r="L10" s="97">
        <v>2275</v>
      </c>
      <c r="M10" s="97">
        <v>4</v>
      </c>
      <c r="N10" s="100"/>
    </row>
    <row r="11" spans="1:15" x14ac:dyDescent="0.25">
      <c r="A11" s="105"/>
      <c r="B11" s="105"/>
      <c r="C11" s="6" t="e">
        <f>MATCH(D11,[1]!Tabla1[Consignatario],0)</f>
        <v>#REF!</v>
      </c>
      <c r="D11" s="67" t="s">
        <v>1572</v>
      </c>
      <c r="E11" s="3"/>
      <c r="F11" s="108"/>
      <c r="G11" s="103"/>
      <c r="H11" s="17" t="s">
        <v>1818</v>
      </c>
      <c r="I11" s="6" t="s">
        <v>24</v>
      </c>
      <c r="J11" s="6">
        <v>12000</v>
      </c>
      <c r="K11" s="103"/>
      <c r="L11" s="97"/>
      <c r="M11" s="97"/>
      <c r="N11" s="102"/>
    </row>
    <row r="12" spans="1:15" x14ac:dyDescent="0.25">
      <c r="A12" s="105"/>
      <c r="B12" s="105"/>
      <c r="C12" s="6" t="e">
        <f>MATCH(D12,[1]!Tabla1[Consignatario],0)</f>
        <v>#REF!</v>
      </c>
      <c r="D12" s="67" t="s">
        <v>1572</v>
      </c>
      <c r="E12" s="3"/>
      <c r="F12" s="108"/>
      <c r="G12" s="103"/>
      <c r="H12" s="17" t="s">
        <v>1818</v>
      </c>
      <c r="I12" s="6" t="s">
        <v>585</v>
      </c>
      <c r="J12" s="6">
        <v>500</v>
      </c>
      <c r="K12" s="103"/>
      <c r="L12" s="97"/>
      <c r="M12" s="97"/>
      <c r="N12" s="102"/>
    </row>
    <row r="13" spans="1:15" ht="15" customHeight="1" x14ac:dyDescent="0.25">
      <c r="A13" s="106"/>
      <c r="B13" s="106"/>
      <c r="C13" s="6" t="e">
        <f>MATCH(D13,[1]!Tabla1[Consignatario],0)</f>
        <v>#REF!</v>
      </c>
      <c r="D13" s="67" t="s">
        <v>1572</v>
      </c>
      <c r="E13" s="17"/>
      <c r="F13" s="109"/>
      <c r="G13" s="99"/>
      <c r="H13" s="6" t="s">
        <v>1820</v>
      </c>
      <c r="I13" s="6" t="s">
        <v>1416</v>
      </c>
      <c r="J13" s="6">
        <v>4880</v>
      </c>
      <c r="K13" s="99"/>
      <c r="L13" s="97"/>
      <c r="M13" s="97"/>
      <c r="N13" s="101"/>
    </row>
    <row r="14" spans="1:15" ht="15" customHeight="1" x14ac:dyDescent="0.25">
      <c r="A14" s="104" t="s">
        <v>21</v>
      </c>
      <c r="B14" s="104"/>
      <c r="C14" s="6" t="e">
        <f>MATCH(D14,[1]!Tabla1[Consignatario],0)</f>
        <v>#REF!</v>
      </c>
      <c r="D14" s="67" t="s">
        <v>1573</v>
      </c>
      <c r="E14" s="16"/>
      <c r="F14" s="107">
        <v>42302</v>
      </c>
      <c r="G14" s="98" t="s">
        <v>19</v>
      </c>
      <c r="H14" s="16" t="s">
        <v>1819</v>
      </c>
      <c r="I14" s="6" t="s">
        <v>22</v>
      </c>
      <c r="J14" s="6">
        <v>3309</v>
      </c>
      <c r="K14" s="98">
        <v>10037</v>
      </c>
      <c r="L14" s="97">
        <v>702</v>
      </c>
      <c r="M14" s="97">
        <v>5</v>
      </c>
      <c r="N14" s="100"/>
    </row>
    <row r="15" spans="1:15" ht="25.5" x14ac:dyDescent="0.25">
      <c r="A15" s="105"/>
      <c r="B15" s="105"/>
      <c r="C15" s="6" t="e">
        <f>MATCH(D15,[1]!Tabla1[Consignatario],0)</f>
        <v>#REF!</v>
      </c>
      <c r="D15" s="67" t="s">
        <v>1573</v>
      </c>
      <c r="E15" s="3"/>
      <c r="F15" s="108"/>
      <c r="G15" s="103"/>
      <c r="H15" s="17" t="s">
        <v>1818</v>
      </c>
      <c r="I15" s="6" t="s">
        <v>23</v>
      </c>
      <c r="J15" s="6">
        <v>6000</v>
      </c>
      <c r="K15" s="103"/>
      <c r="L15" s="97"/>
      <c r="M15" s="97"/>
      <c r="N15" s="102"/>
    </row>
    <row r="16" spans="1:15" ht="25.5" x14ac:dyDescent="0.25">
      <c r="A16" s="105"/>
      <c r="B16" s="105"/>
      <c r="C16" s="6" t="e">
        <f>MATCH(D16,[1]!Tabla1[Consignatario],0)</f>
        <v>#REF!</v>
      </c>
      <c r="D16" s="67" t="s">
        <v>1573</v>
      </c>
      <c r="E16" s="3"/>
      <c r="F16" s="108"/>
      <c r="G16" s="103"/>
      <c r="H16" s="17" t="s">
        <v>1818</v>
      </c>
      <c r="I16" s="6" t="s">
        <v>1418</v>
      </c>
      <c r="J16" s="6">
        <v>600</v>
      </c>
      <c r="K16" s="103"/>
      <c r="L16" s="97"/>
      <c r="M16" s="97"/>
      <c r="N16" s="102"/>
    </row>
    <row r="17" spans="1:14" ht="25.5" x14ac:dyDescent="0.25">
      <c r="A17" s="106"/>
      <c r="B17" s="106"/>
      <c r="C17" s="6" t="e">
        <f>MATCH(D17,[1]!Tabla1[Consignatario],0)</f>
        <v>#REF!</v>
      </c>
      <c r="D17" s="67" t="s">
        <v>1573</v>
      </c>
      <c r="E17" s="17"/>
      <c r="F17" s="109"/>
      <c r="G17" s="99"/>
      <c r="H17" s="6" t="s">
        <v>1820</v>
      </c>
      <c r="I17" s="6" t="s">
        <v>1417</v>
      </c>
      <c r="J17" s="6">
        <v>128</v>
      </c>
      <c r="K17" s="99"/>
      <c r="L17" s="97"/>
      <c r="M17" s="97"/>
      <c r="N17" s="101"/>
    </row>
    <row r="18" spans="1:14" ht="25.5" customHeight="1" x14ac:dyDescent="0.25">
      <c r="A18" s="104" t="s">
        <v>21</v>
      </c>
      <c r="B18" s="104"/>
      <c r="C18" s="6" t="e">
        <f>MATCH(D18,[1]!Tabla1[Consignatario],0)</f>
        <v>#REF!</v>
      </c>
      <c r="D18" s="67" t="s">
        <v>1472</v>
      </c>
      <c r="E18" s="16"/>
      <c r="F18" s="107">
        <v>42302</v>
      </c>
      <c r="G18" s="98" t="s">
        <v>19</v>
      </c>
      <c r="H18" s="17" t="s">
        <v>1818</v>
      </c>
      <c r="I18" s="6" t="s">
        <v>25</v>
      </c>
      <c r="J18" s="6">
        <v>10000</v>
      </c>
      <c r="K18" s="98">
        <v>11600</v>
      </c>
      <c r="L18" s="97">
        <v>812</v>
      </c>
      <c r="M18" s="98"/>
      <c r="N18" s="100"/>
    </row>
    <row r="19" spans="1:14" ht="25.5" x14ac:dyDescent="0.25">
      <c r="A19" s="106"/>
      <c r="B19" s="106"/>
      <c r="C19" s="6" t="e">
        <f>MATCH(D19,[1]!Tabla1[Consignatario],0)</f>
        <v>#REF!</v>
      </c>
      <c r="D19" s="67" t="s">
        <v>1472</v>
      </c>
      <c r="E19" s="17"/>
      <c r="F19" s="109"/>
      <c r="G19" s="99"/>
      <c r="H19" s="6" t="s">
        <v>1820</v>
      </c>
      <c r="I19" s="6" t="s">
        <v>26</v>
      </c>
      <c r="J19" s="6">
        <v>1600</v>
      </c>
      <c r="K19" s="99"/>
      <c r="L19" s="97"/>
      <c r="M19" s="99"/>
      <c r="N19" s="101"/>
    </row>
    <row r="20" spans="1:14" ht="15" customHeight="1" x14ac:dyDescent="0.25">
      <c r="A20" s="104" t="s">
        <v>21</v>
      </c>
      <c r="B20" s="104"/>
      <c r="C20" s="6" t="e">
        <f>MATCH(D20,[1]!Tabla1[Consignatario],0)</f>
        <v>#REF!</v>
      </c>
      <c r="D20" s="67" t="s">
        <v>1473</v>
      </c>
      <c r="E20" s="16"/>
      <c r="F20" s="107">
        <v>42302</v>
      </c>
      <c r="G20" s="98" t="s">
        <v>19</v>
      </c>
      <c r="H20" s="16" t="s">
        <v>1819</v>
      </c>
      <c r="I20" s="6" t="s">
        <v>27</v>
      </c>
      <c r="J20" s="6">
        <v>6882</v>
      </c>
      <c r="K20" s="98">
        <v>30002</v>
      </c>
      <c r="L20" s="97">
        <v>2100</v>
      </c>
      <c r="M20" s="97">
        <v>1</v>
      </c>
      <c r="N20" s="100"/>
    </row>
    <row r="21" spans="1:14" ht="25.5" x14ac:dyDescent="0.25">
      <c r="A21" s="105"/>
      <c r="B21" s="105"/>
      <c r="C21" s="6" t="e">
        <f>MATCH(D21,[1]!Tabla1[Consignatario],0)</f>
        <v>#REF!</v>
      </c>
      <c r="D21" s="67" t="s">
        <v>1473</v>
      </c>
      <c r="E21" s="3"/>
      <c r="F21" s="108"/>
      <c r="G21" s="103"/>
      <c r="H21" s="17" t="s">
        <v>1818</v>
      </c>
      <c r="I21" s="6" t="s">
        <v>28</v>
      </c>
      <c r="J21" s="6">
        <v>18000</v>
      </c>
      <c r="K21" s="103"/>
      <c r="L21" s="97"/>
      <c r="M21" s="97"/>
      <c r="N21" s="102"/>
    </row>
    <row r="22" spans="1:14" ht="25.5" x14ac:dyDescent="0.25">
      <c r="A22" s="106"/>
      <c r="B22" s="106"/>
      <c r="C22" s="6" t="e">
        <f>MATCH(D22,[1]!Tabla1[Consignatario],0)</f>
        <v>#REF!</v>
      </c>
      <c r="D22" s="67" t="s">
        <v>1473</v>
      </c>
      <c r="E22" s="17"/>
      <c r="F22" s="109"/>
      <c r="G22" s="99"/>
      <c r="H22" s="6" t="s">
        <v>1820</v>
      </c>
      <c r="I22" s="6" t="s">
        <v>29</v>
      </c>
      <c r="J22" s="6">
        <v>5120</v>
      </c>
      <c r="K22" s="99"/>
      <c r="L22" s="97"/>
      <c r="M22" s="97"/>
      <c r="N22" s="101"/>
    </row>
    <row r="23" spans="1:14" ht="25.5" customHeight="1" x14ac:dyDescent="0.25">
      <c r="A23" s="104" t="s">
        <v>37</v>
      </c>
      <c r="B23" s="104"/>
      <c r="C23" s="6" t="e">
        <f>MATCH(D23,[1]!Tabla1[Consignatario],0)</f>
        <v>#REF!</v>
      </c>
      <c r="D23" s="67" t="s">
        <v>1574</v>
      </c>
      <c r="E23" s="16"/>
      <c r="F23" s="107">
        <v>42302</v>
      </c>
      <c r="G23" s="98" t="s">
        <v>30</v>
      </c>
      <c r="H23" s="16" t="s">
        <v>1819</v>
      </c>
      <c r="I23" s="6" t="s">
        <v>31</v>
      </c>
      <c r="J23" s="6">
        <v>29195</v>
      </c>
      <c r="K23" s="98">
        <v>55107</v>
      </c>
      <c r="L23" s="97">
        <v>3857</v>
      </c>
      <c r="M23" s="97">
        <v>4</v>
      </c>
      <c r="N23" s="100"/>
    </row>
    <row r="24" spans="1:14" ht="25.5" x14ac:dyDescent="0.25">
      <c r="A24" s="105"/>
      <c r="B24" s="105"/>
      <c r="C24" s="6" t="e">
        <f>MATCH(D24,[1]!Tabla1[Consignatario],0)</f>
        <v>#REF!</v>
      </c>
      <c r="D24" s="67" t="s">
        <v>1574</v>
      </c>
      <c r="E24" s="3"/>
      <c r="F24" s="108"/>
      <c r="G24" s="103"/>
      <c r="H24" s="17" t="s">
        <v>1818</v>
      </c>
      <c r="I24" s="6" t="s">
        <v>32</v>
      </c>
      <c r="J24" s="6">
        <v>20000</v>
      </c>
      <c r="K24" s="103"/>
      <c r="L24" s="97"/>
      <c r="M24" s="97"/>
      <c r="N24" s="102"/>
    </row>
    <row r="25" spans="1:14" ht="25.5" x14ac:dyDescent="0.25">
      <c r="A25" s="105"/>
      <c r="B25" s="105"/>
      <c r="C25" s="6" t="e">
        <f>MATCH(D25,[1]!Tabla1[Consignatario],0)</f>
        <v>#REF!</v>
      </c>
      <c r="D25" s="67" t="s">
        <v>1574</v>
      </c>
      <c r="E25" s="3"/>
      <c r="F25" s="108"/>
      <c r="G25" s="103"/>
      <c r="H25" s="16" t="s">
        <v>1819</v>
      </c>
      <c r="I25" s="6" t="s">
        <v>1419</v>
      </c>
      <c r="J25" s="6">
        <v>323</v>
      </c>
      <c r="K25" s="103"/>
      <c r="L25" s="97"/>
      <c r="M25" s="97"/>
      <c r="N25" s="102"/>
    </row>
    <row r="26" spans="1:14" ht="25.5" x14ac:dyDescent="0.25">
      <c r="A26" s="105"/>
      <c r="B26" s="105"/>
      <c r="C26" s="6" t="e">
        <f>MATCH(D26,[1]!Tabla1[Consignatario],0)</f>
        <v>#REF!</v>
      </c>
      <c r="D26" s="67" t="s">
        <v>1574</v>
      </c>
      <c r="E26" s="3"/>
      <c r="F26" s="108"/>
      <c r="G26" s="103"/>
      <c r="H26" s="17" t="s">
        <v>1818</v>
      </c>
      <c r="I26" s="6" t="s">
        <v>1420</v>
      </c>
      <c r="J26" s="6">
        <v>1640</v>
      </c>
      <c r="K26" s="103"/>
      <c r="L26" s="97"/>
      <c r="M26" s="97"/>
      <c r="N26" s="102"/>
    </row>
    <row r="27" spans="1:14" ht="25.5" x14ac:dyDescent="0.25">
      <c r="A27" s="105"/>
      <c r="B27" s="105"/>
      <c r="C27" s="6" t="e">
        <f>MATCH(D27,[1]!Tabla1[Consignatario],0)</f>
        <v>#REF!</v>
      </c>
      <c r="D27" s="67" t="s">
        <v>1574</v>
      </c>
      <c r="E27" s="3"/>
      <c r="F27" s="108"/>
      <c r="G27" s="103"/>
      <c r="H27" s="16" t="s">
        <v>1819</v>
      </c>
      <c r="I27" s="6" t="s">
        <v>33</v>
      </c>
      <c r="J27" s="6">
        <v>2021</v>
      </c>
      <c r="K27" s="103"/>
      <c r="L27" s="97"/>
      <c r="M27" s="97"/>
      <c r="N27" s="102"/>
    </row>
    <row r="28" spans="1:14" ht="25.5" x14ac:dyDescent="0.25">
      <c r="A28" s="105"/>
      <c r="B28" s="105"/>
      <c r="C28" s="6" t="e">
        <f>MATCH(D28,[1]!Tabla1[Consignatario],0)</f>
        <v>#REF!</v>
      </c>
      <c r="D28" s="67" t="s">
        <v>1574</v>
      </c>
      <c r="E28" s="3"/>
      <c r="F28" s="108"/>
      <c r="G28" s="103"/>
      <c r="H28" s="6" t="s">
        <v>1820</v>
      </c>
      <c r="I28" s="6" t="s">
        <v>34</v>
      </c>
      <c r="J28" s="6">
        <v>1664</v>
      </c>
      <c r="K28" s="103"/>
      <c r="L28" s="97"/>
      <c r="M28" s="97"/>
      <c r="N28" s="102"/>
    </row>
    <row r="29" spans="1:14" ht="25.5" x14ac:dyDescent="0.25">
      <c r="A29" s="106"/>
      <c r="B29" s="106"/>
      <c r="C29" s="6" t="e">
        <f>MATCH(D29,[1]!Tabla1[Consignatario],0)</f>
        <v>#REF!</v>
      </c>
      <c r="D29" s="67" t="s">
        <v>1574</v>
      </c>
      <c r="E29" s="17"/>
      <c r="F29" s="109"/>
      <c r="G29" s="99"/>
      <c r="H29" s="6" t="s">
        <v>1820</v>
      </c>
      <c r="I29" s="6" t="s">
        <v>35</v>
      </c>
      <c r="J29" s="6">
        <v>264</v>
      </c>
      <c r="K29" s="99"/>
      <c r="L29" s="97"/>
      <c r="M29" s="97"/>
      <c r="N29" s="101"/>
    </row>
    <row r="30" spans="1:14" ht="15" customHeight="1" x14ac:dyDescent="0.25">
      <c r="A30" s="104" t="s">
        <v>36</v>
      </c>
      <c r="B30" s="104"/>
      <c r="C30" s="6" t="e">
        <f>MATCH(D30,[1]!Tabla1[Consignatario],0)</f>
        <v>#REF!</v>
      </c>
      <c r="D30" s="67" t="s">
        <v>1261</v>
      </c>
      <c r="E30" s="16"/>
      <c r="F30" s="107">
        <v>42302</v>
      </c>
      <c r="G30" s="98" t="s">
        <v>38</v>
      </c>
      <c r="H30" s="6" t="s">
        <v>1820</v>
      </c>
      <c r="I30" s="6" t="s">
        <v>39</v>
      </c>
      <c r="J30" s="6">
        <v>2000</v>
      </c>
      <c r="K30" s="98">
        <v>10000</v>
      </c>
      <c r="L30" s="97">
        <v>700</v>
      </c>
      <c r="M30" s="98"/>
      <c r="N30" s="100"/>
    </row>
    <row r="31" spans="1:14" ht="25.5" x14ac:dyDescent="0.25">
      <c r="A31" s="106"/>
      <c r="B31" s="106"/>
      <c r="C31" s="6" t="e">
        <f>MATCH(D31,[1]!Tabla1[Consignatario],0)</f>
        <v>#REF!</v>
      </c>
      <c r="D31" s="67" t="s">
        <v>1261</v>
      </c>
      <c r="E31" s="17"/>
      <c r="F31" s="109"/>
      <c r="G31" s="99"/>
      <c r="H31" s="17" t="s">
        <v>1818</v>
      </c>
      <c r="I31" s="6" t="s">
        <v>40</v>
      </c>
      <c r="J31" s="6">
        <v>8000</v>
      </c>
      <c r="K31" s="99"/>
      <c r="L31" s="97"/>
      <c r="M31" s="99"/>
      <c r="N31" s="101"/>
    </row>
    <row r="32" spans="1:14" ht="15" customHeight="1" x14ac:dyDescent="0.25">
      <c r="A32" s="104" t="s">
        <v>41</v>
      </c>
      <c r="B32" s="104"/>
      <c r="C32" s="6" t="e">
        <f>MATCH(D32,[1]!Tabla1[Consignatario],0)</f>
        <v>#REF!</v>
      </c>
      <c r="D32" s="67" t="s">
        <v>1283</v>
      </c>
      <c r="E32" s="16"/>
      <c r="F32" s="107">
        <v>42302</v>
      </c>
      <c r="G32" s="98" t="s">
        <v>38</v>
      </c>
      <c r="H32" s="16" t="s">
        <v>1819</v>
      </c>
      <c r="I32" s="6" t="s">
        <v>42</v>
      </c>
      <c r="J32" s="6">
        <v>105130</v>
      </c>
      <c r="K32" s="98">
        <v>154730</v>
      </c>
      <c r="L32" s="97">
        <v>10831</v>
      </c>
      <c r="M32" s="97">
        <v>1</v>
      </c>
      <c r="N32" s="100"/>
    </row>
    <row r="33" spans="1:14" x14ac:dyDescent="0.25">
      <c r="A33" s="105"/>
      <c r="B33" s="105"/>
      <c r="C33" s="6" t="e">
        <f>MATCH(D33,[1]!Tabla1[Consignatario],0)</f>
        <v>#REF!</v>
      </c>
      <c r="D33" s="67" t="s">
        <v>1283</v>
      </c>
      <c r="E33" s="3"/>
      <c r="F33" s="108"/>
      <c r="G33" s="103"/>
      <c r="H33" s="6" t="s">
        <v>1820</v>
      </c>
      <c r="I33" s="6" t="s">
        <v>43</v>
      </c>
      <c r="J33" s="6">
        <v>9600</v>
      </c>
      <c r="K33" s="103"/>
      <c r="L33" s="97"/>
      <c r="M33" s="97"/>
      <c r="N33" s="102"/>
    </row>
    <row r="34" spans="1:14" x14ac:dyDescent="0.25">
      <c r="A34" s="106"/>
      <c r="B34" s="106"/>
      <c r="C34" s="6" t="e">
        <f>MATCH(D34,[1]!Tabla1[Consignatario],0)</f>
        <v>#REF!</v>
      </c>
      <c r="D34" s="67" t="s">
        <v>1283</v>
      </c>
      <c r="E34" s="17"/>
      <c r="F34" s="109"/>
      <c r="G34" s="99"/>
      <c r="H34" s="17" t="s">
        <v>1818</v>
      </c>
      <c r="I34" s="6" t="s">
        <v>44</v>
      </c>
      <c r="J34" s="6">
        <v>40000</v>
      </c>
      <c r="K34" s="99"/>
      <c r="L34" s="97"/>
      <c r="M34" s="97"/>
      <c r="N34" s="101"/>
    </row>
    <row r="35" spans="1:14" ht="25.5" customHeight="1" x14ac:dyDescent="0.25">
      <c r="A35" s="26" t="s">
        <v>47</v>
      </c>
      <c r="B35" s="26"/>
      <c r="C35" s="6" t="e">
        <f>MATCH(D35,[1]!Tabla1[Consignatario],0)</f>
        <v>#REF!</v>
      </c>
      <c r="D35" s="6" t="s">
        <v>1284</v>
      </c>
      <c r="E35" s="6"/>
      <c r="F35" s="1">
        <v>42302</v>
      </c>
      <c r="G35" s="6" t="s">
        <v>45</v>
      </c>
      <c r="H35" s="16" t="s">
        <v>1819</v>
      </c>
      <c r="I35" s="6" t="s">
        <v>46</v>
      </c>
      <c r="J35" s="6">
        <v>31849</v>
      </c>
      <c r="K35" s="6">
        <v>31849</v>
      </c>
      <c r="L35" s="6">
        <v>2229</v>
      </c>
      <c r="M35" s="6">
        <v>3</v>
      </c>
      <c r="N35" s="7"/>
    </row>
    <row r="36" spans="1:14" ht="25.5" customHeight="1" x14ac:dyDescent="0.25">
      <c r="A36" s="26" t="s">
        <v>47</v>
      </c>
      <c r="B36" s="26"/>
      <c r="C36" s="6" t="e">
        <f>MATCH(D36,[1]!Tabla1[Consignatario],0)</f>
        <v>#REF!</v>
      </c>
      <c r="D36" s="6" t="s">
        <v>1463</v>
      </c>
      <c r="E36" s="6"/>
      <c r="F36" s="1">
        <v>42302</v>
      </c>
      <c r="G36" s="6" t="s">
        <v>45</v>
      </c>
      <c r="H36" s="16" t="s">
        <v>1819</v>
      </c>
      <c r="I36" s="6" t="s">
        <v>48</v>
      </c>
      <c r="J36" s="6">
        <v>37970</v>
      </c>
      <c r="K36" s="6">
        <v>37970</v>
      </c>
      <c r="L36" s="6">
        <v>2658</v>
      </c>
      <c r="M36" s="6"/>
      <c r="N36" s="7"/>
    </row>
    <row r="37" spans="1:14" ht="25.5" x14ac:dyDescent="0.25">
      <c r="A37" s="26" t="s">
        <v>47</v>
      </c>
      <c r="B37" s="26"/>
      <c r="C37" s="6" t="e">
        <f>MATCH(D37,[1]!Tabla1[Consignatario],0)</f>
        <v>#REF!</v>
      </c>
      <c r="D37" s="6" t="s">
        <v>1474</v>
      </c>
      <c r="E37" s="6"/>
      <c r="F37" s="1">
        <v>42302</v>
      </c>
      <c r="G37" s="6" t="s">
        <v>45</v>
      </c>
      <c r="H37" s="16" t="s">
        <v>1819</v>
      </c>
      <c r="I37" s="6" t="s">
        <v>49</v>
      </c>
      <c r="J37" s="6">
        <v>34084</v>
      </c>
      <c r="K37" s="6">
        <v>34084</v>
      </c>
      <c r="L37" s="6">
        <v>2385</v>
      </c>
      <c r="M37" s="6">
        <v>7</v>
      </c>
      <c r="N37" s="7"/>
    </row>
    <row r="38" spans="1:14" ht="25.5" customHeight="1" x14ac:dyDescent="0.25">
      <c r="A38" s="104" t="s">
        <v>50</v>
      </c>
      <c r="B38" s="104"/>
      <c r="C38" s="6" t="e">
        <f>MATCH(D38,[1]!Tabla1[Consignatario],0)</f>
        <v>#REF!</v>
      </c>
      <c r="D38" s="67" t="s">
        <v>1475</v>
      </c>
      <c r="E38" s="16"/>
      <c r="F38" s="107">
        <v>42302</v>
      </c>
      <c r="G38" s="98" t="s">
        <v>1606</v>
      </c>
      <c r="H38" s="16" t="s">
        <v>1819</v>
      </c>
      <c r="I38" s="6" t="s">
        <v>51</v>
      </c>
      <c r="J38" s="6">
        <v>70408</v>
      </c>
      <c r="K38" s="98">
        <v>96440</v>
      </c>
      <c r="L38" s="97">
        <v>6750</v>
      </c>
      <c r="M38" s="97">
        <v>6</v>
      </c>
      <c r="N38" s="100"/>
    </row>
    <row r="39" spans="1:14" ht="25.5" x14ac:dyDescent="0.25">
      <c r="A39" s="105"/>
      <c r="B39" s="105"/>
      <c r="C39" s="6" t="e">
        <f>MATCH(D39,[1]!Tabla1[Consignatario],0)</f>
        <v>#REF!</v>
      </c>
      <c r="D39" s="67" t="s">
        <v>1475</v>
      </c>
      <c r="E39" s="3"/>
      <c r="F39" s="108"/>
      <c r="G39" s="103"/>
      <c r="H39" s="17" t="s">
        <v>1818</v>
      </c>
      <c r="I39" s="6" t="s">
        <v>52</v>
      </c>
      <c r="J39" s="6">
        <v>22000</v>
      </c>
      <c r="K39" s="103"/>
      <c r="L39" s="97"/>
      <c r="M39" s="97"/>
      <c r="N39" s="102"/>
    </row>
    <row r="40" spans="1:14" ht="25.5" x14ac:dyDescent="0.25">
      <c r="A40" s="105"/>
      <c r="B40" s="105"/>
      <c r="C40" s="6" t="e">
        <f>MATCH(D40,[1]!Tabla1[Consignatario],0)</f>
        <v>#REF!</v>
      </c>
      <c r="D40" s="67" t="s">
        <v>1475</v>
      </c>
      <c r="E40" s="3"/>
      <c r="F40" s="108"/>
      <c r="G40" s="103"/>
      <c r="H40" s="6" t="s">
        <v>1820</v>
      </c>
      <c r="I40" s="6" t="s">
        <v>53</v>
      </c>
      <c r="J40" s="6">
        <v>3232</v>
      </c>
      <c r="K40" s="103"/>
      <c r="L40" s="97"/>
      <c r="M40" s="97"/>
      <c r="N40" s="102"/>
    </row>
    <row r="41" spans="1:14" ht="25.5" x14ac:dyDescent="0.25">
      <c r="A41" s="106"/>
      <c r="B41" s="106"/>
      <c r="C41" s="6" t="e">
        <f>MATCH(D41,[1]!Tabla1[Consignatario],0)</f>
        <v>#REF!</v>
      </c>
      <c r="D41" s="67" t="s">
        <v>1475</v>
      </c>
      <c r="E41" s="17"/>
      <c r="F41" s="109"/>
      <c r="G41" s="99"/>
      <c r="H41" s="6" t="s">
        <v>1820</v>
      </c>
      <c r="I41" s="6" t="s">
        <v>54</v>
      </c>
      <c r="J41" s="6">
        <v>800</v>
      </c>
      <c r="K41" s="99"/>
      <c r="L41" s="97"/>
      <c r="M41" s="97"/>
      <c r="N41" s="101"/>
    </row>
    <row r="42" spans="1:14" ht="25.5" customHeight="1" x14ac:dyDescent="0.25">
      <c r="A42" s="104" t="s">
        <v>50</v>
      </c>
      <c r="B42" s="104"/>
      <c r="C42" s="6" t="e">
        <f>MATCH(D42,[1]!Tabla1[Consignatario],0)</f>
        <v>#REF!</v>
      </c>
      <c r="D42" s="67" t="s">
        <v>1464</v>
      </c>
      <c r="E42" s="16"/>
      <c r="F42" s="107">
        <v>42302</v>
      </c>
      <c r="G42" s="98" t="s">
        <v>1606</v>
      </c>
      <c r="H42" s="16" t="s">
        <v>1819</v>
      </c>
      <c r="I42" s="6" t="s">
        <v>55</v>
      </c>
      <c r="J42" s="6">
        <v>32296</v>
      </c>
      <c r="K42" s="98">
        <v>47952</v>
      </c>
      <c r="L42" s="97">
        <v>3356</v>
      </c>
      <c r="M42" s="97">
        <v>5</v>
      </c>
      <c r="N42" s="100"/>
    </row>
    <row r="43" spans="1:14" x14ac:dyDescent="0.25">
      <c r="A43" s="105"/>
      <c r="B43" s="105"/>
      <c r="C43" s="6" t="e">
        <f>MATCH(D43,[1]!Tabla1[Consignatario],0)</f>
        <v>#REF!</v>
      </c>
      <c r="D43" s="67" t="s">
        <v>1464</v>
      </c>
      <c r="E43" s="3"/>
      <c r="F43" s="108"/>
      <c r="G43" s="103"/>
      <c r="H43" s="17" t="s">
        <v>1818</v>
      </c>
      <c r="I43" s="6" t="s">
        <v>25</v>
      </c>
      <c r="J43" s="6">
        <v>10000</v>
      </c>
      <c r="K43" s="103"/>
      <c r="L43" s="97"/>
      <c r="M43" s="97"/>
      <c r="N43" s="102"/>
    </row>
    <row r="44" spans="1:14" x14ac:dyDescent="0.25">
      <c r="A44" s="105"/>
      <c r="B44" s="105"/>
      <c r="C44" s="6" t="e">
        <f>MATCH(D44,[1]!Tabla1[Consignatario],0)</f>
        <v>#REF!</v>
      </c>
      <c r="D44" s="67" t="s">
        <v>1464</v>
      </c>
      <c r="E44" s="3"/>
      <c r="F44" s="108"/>
      <c r="G44" s="103"/>
      <c r="H44" s="6" t="s">
        <v>1820</v>
      </c>
      <c r="I44" s="6" t="s">
        <v>56</v>
      </c>
      <c r="J44" s="6">
        <v>3136</v>
      </c>
      <c r="K44" s="103"/>
      <c r="L44" s="97"/>
      <c r="M44" s="97"/>
      <c r="N44" s="102"/>
    </row>
    <row r="45" spans="1:14" x14ac:dyDescent="0.25">
      <c r="A45" s="105"/>
      <c r="B45" s="105"/>
      <c r="C45" s="6" t="e">
        <f>MATCH(D45,[1]!Tabla1[Consignatario],0)</f>
        <v>#REF!</v>
      </c>
      <c r="D45" s="67" t="s">
        <v>1464</v>
      </c>
      <c r="E45" s="3"/>
      <c r="F45" s="108"/>
      <c r="G45" s="103"/>
      <c r="H45" s="6" t="s">
        <v>1820</v>
      </c>
      <c r="I45" s="6" t="s">
        <v>57</v>
      </c>
      <c r="J45" s="6">
        <v>560</v>
      </c>
      <c r="K45" s="103"/>
      <c r="L45" s="97"/>
      <c r="M45" s="97"/>
      <c r="N45" s="102"/>
    </row>
    <row r="46" spans="1:14" x14ac:dyDescent="0.25">
      <c r="A46" s="105"/>
      <c r="B46" s="105"/>
      <c r="C46" s="6" t="e">
        <f>MATCH(D46,[1]!Tabla1[Consignatario],0)</f>
        <v>#REF!</v>
      </c>
      <c r="D46" s="67" t="s">
        <v>1464</v>
      </c>
      <c r="E46" s="3"/>
      <c r="F46" s="108"/>
      <c r="G46" s="103"/>
      <c r="H46" s="6" t="s">
        <v>1820</v>
      </c>
      <c r="I46" s="6" t="s">
        <v>58</v>
      </c>
      <c r="J46" s="6">
        <v>960</v>
      </c>
      <c r="K46" s="103"/>
      <c r="L46" s="97"/>
      <c r="M46" s="97"/>
      <c r="N46" s="102"/>
    </row>
    <row r="47" spans="1:14" x14ac:dyDescent="0.25">
      <c r="A47" s="106"/>
      <c r="B47" s="106"/>
      <c r="C47" s="6" t="e">
        <f>MATCH(D47,[1]!Tabla1[Consignatario],0)</f>
        <v>#REF!</v>
      </c>
      <c r="D47" s="67" t="s">
        <v>1464</v>
      </c>
      <c r="E47" s="17"/>
      <c r="F47" s="109"/>
      <c r="G47" s="99"/>
      <c r="H47" s="17" t="s">
        <v>1818</v>
      </c>
      <c r="I47" s="6" t="s">
        <v>59</v>
      </c>
      <c r="J47" s="6">
        <v>1000</v>
      </c>
      <c r="K47" s="99"/>
      <c r="L47" s="97"/>
      <c r="M47" s="97"/>
      <c r="N47" s="101"/>
    </row>
    <row r="48" spans="1:14" ht="25.5" customHeight="1" x14ac:dyDescent="0.25">
      <c r="A48" s="104" t="s">
        <v>50</v>
      </c>
      <c r="B48" s="104"/>
      <c r="C48" s="6" t="e">
        <f>MATCH(D48,[1]!Tabla1[Consignatario],0)</f>
        <v>#REF!</v>
      </c>
      <c r="D48" s="67" t="s">
        <v>1285</v>
      </c>
      <c r="E48" s="16"/>
      <c r="F48" s="107">
        <v>42302</v>
      </c>
      <c r="G48" s="98" t="s">
        <v>19</v>
      </c>
      <c r="H48" s="16" t="s">
        <v>1819</v>
      </c>
      <c r="I48" s="6" t="s">
        <v>60</v>
      </c>
      <c r="J48" s="6">
        <v>33632</v>
      </c>
      <c r="K48" s="98">
        <v>47132</v>
      </c>
      <c r="L48" s="97">
        <v>3299</v>
      </c>
      <c r="M48" s="97">
        <v>2</v>
      </c>
      <c r="N48" s="100"/>
    </row>
    <row r="49" spans="1:14" x14ac:dyDescent="0.25">
      <c r="A49" s="105"/>
      <c r="B49" s="105"/>
      <c r="C49" s="6" t="e">
        <f>MATCH(D49,[1]!Tabla1[Consignatario],0)</f>
        <v>#REF!</v>
      </c>
      <c r="D49" s="67" t="s">
        <v>1285</v>
      </c>
      <c r="E49" s="3"/>
      <c r="F49" s="108"/>
      <c r="G49" s="103"/>
      <c r="H49" s="17" t="s">
        <v>1818</v>
      </c>
      <c r="I49" s="6" t="s">
        <v>61</v>
      </c>
      <c r="J49" s="6">
        <v>7100</v>
      </c>
      <c r="K49" s="103"/>
      <c r="L49" s="97"/>
      <c r="M49" s="97"/>
      <c r="N49" s="102"/>
    </row>
    <row r="50" spans="1:14" x14ac:dyDescent="0.25">
      <c r="A50" s="106"/>
      <c r="B50" s="106"/>
      <c r="C50" s="6" t="e">
        <f>MATCH(D50,[1]!Tabla1[Consignatario],0)</f>
        <v>#REF!</v>
      </c>
      <c r="D50" s="67" t="s">
        <v>1285</v>
      </c>
      <c r="E50" s="17"/>
      <c r="F50" s="109"/>
      <c r="G50" s="99"/>
      <c r="H50" s="6" t="s">
        <v>1820</v>
      </c>
      <c r="I50" s="6" t="s">
        <v>62</v>
      </c>
      <c r="J50" s="6">
        <v>6400</v>
      </c>
      <c r="K50" s="99"/>
      <c r="L50" s="97"/>
      <c r="M50" s="97"/>
      <c r="N50" s="101"/>
    </row>
    <row r="51" spans="1:14" ht="15" customHeight="1" x14ac:dyDescent="0.25">
      <c r="A51" s="104" t="s">
        <v>63</v>
      </c>
      <c r="B51" s="104" t="s">
        <v>5</v>
      </c>
      <c r="C51" s="6" t="e">
        <f>MATCH(D51,[1]!Tabla1[Consignatario],0)</f>
        <v>#REF!</v>
      </c>
      <c r="D51" s="67" t="s">
        <v>1476</v>
      </c>
      <c r="E51" s="16"/>
      <c r="F51" s="107">
        <v>42302</v>
      </c>
      <c r="G51" s="98" t="s">
        <v>19</v>
      </c>
      <c r="H51" s="16" t="s">
        <v>1819</v>
      </c>
      <c r="I51" s="6" t="s">
        <v>64</v>
      </c>
      <c r="J51" s="6">
        <v>33537</v>
      </c>
      <c r="K51" s="98">
        <v>80181</v>
      </c>
      <c r="L51" s="97">
        <v>5612</v>
      </c>
      <c r="M51" s="97">
        <v>6</v>
      </c>
      <c r="N51" s="100"/>
    </row>
    <row r="52" spans="1:14" ht="25.5" x14ac:dyDescent="0.25">
      <c r="A52" s="105"/>
      <c r="B52" s="105"/>
      <c r="C52" s="6" t="e">
        <f>MATCH(D52,[1]!Tabla1[Consignatario],0)</f>
        <v>#REF!</v>
      </c>
      <c r="D52" s="67" t="s">
        <v>1476</v>
      </c>
      <c r="E52" s="3"/>
      <c r="F52" s="108"/>
      <c r="G52" s="103"/>
      <c r="H52" s="17" t="s">
        <v>1818</v>
      </c>
      <c r="I52" s="6" t="s">
        <v>66</v>
      </c>
      <c r="J52" s="6">
        <v>28000</v>
      </c>
      <c r="K52" s="103"/>
      <c r="L52" s="97"/>
      <c r="M52" s="97"/>
      <c r="N52" s="102"/>
    </row>
    <row r="53" spans="1:14" ht="25.5" x14ac:dyDescent="0.25">
      <c r="A53" s="105"/>
      <c r="B53" s="105"/>
      <c r="C53" s="6" t="e">
        <f>MATCH(D53,[1]!Tabla1[Consignatario],0)</f>
        <v>#REF!</v>
      </c>
      <c r="D53" s="67" t="s">
        <v>1476</v>
      </c>
      <c r="E53" s="3"/>
      <c r="F53" s="108"/>
      <c r="G53" s="103"/>
      <c r="H53" s="17" t="s">
        <v>1818</v>
      </c>
      <c r="I53" s="6" t="s">
        <v>59</v>
      </c>
      <c r="J53" s="6">
        <v>1500</v>
      </c>
      <c r="K53" s="103"/>
      <c r="L53" s="97"/>
      <c r="M53" s="97"/>
      <c r="N53" s="102"/>
    </row>
    <row r="54" spans="1:14" ht="25.5" x14ac:dyDescent="0.25">
      <c r="A54" s="106"/>
      <c r="B54" s="106"/>
      <c r="C54" s="6" t="e">
        <f>MATCH(D54,[1]!Tabla1[Consignatario],0)</f>
        <v>#REF!</v>
      </c>
      <c r="D54" s="67" t="s">
        <v>1476</v>
      </c>
      <c r="E54" s="17"/>
      <c r="F54" s="109"/>
      <c r="G54" s="99"/>
      <c r="H54" s="6" t="s">
        <v>1820</v>
      </c>
      <c r="I54" s="6" t="s">
        <v>65</v>
      </c>
      <c r="J54" s="6">
        <v>17144</v>
      </c>
      <c r="K54" s="99"/>
      <c r="L54" s="97"/>
      <c r="M54" s="97"/>
      <c r="N54" s="101"/>
    </row>
    <row r="55" spans="1:14" ht="15" customHeight="1" x14ac:dyDescent="0.25">
      <c r="A55" s="104"/>
      <c r="B55" s="104"/>
      <c r="C55" s="6" t="e">
        <f>MATCH(D55,[1]!Tabla1[Consignatario],0)</f>
        <v>#REF!</v>
      </c>
      <c r="D55" s="67" t="s">
        <v>1465</v>
      </c>
      <c r="E55" s="16"/>
      <c r="F55" s="107">
        <v>42302</v>
      </c>
      <c r="G55" s="98" t="s">
        <v>67</v>
      </c>
      <c r="H55" s="16" t="s">
        <v>1819</v>
      </c>
      <c r="I55" s="6" t="s">
        <v>68</v>
      </c>
      <c r="J55" s="6">
        <v>6362</v>
      </c>
      <c r="K55" s="98">
        <v>35002</v>
      </c>
      <c r="L55" s="97">
        <v>2450</v>
      </c>
      <c r="M55" s="97">
        <v>1</v>
      </c>
      <c r="N55" s="100"/>
    </row>
    <row r="56" spans="1:14" x14ac:dyDescent="0.25">
      <c r="A56" s="105"/>
      <c r="B56" s="105"/>
      <c r="C56" s="6" t="e">
        <f>MATCH(D56,[1]!Tabla1[Consignatario],0)</f>
        <v>#REF!</v>
      </c>
      <c r="D56" s="67" t="s">
        <v>1465</v>
      </c>
      <c r="E56" s="3"/>
      <c r="F56" s="108"/>
      <c r="G56" s="103"/>
      <c r="H56" s="17" t="s">
        <v>1818</v>
      </c>
      <c r="I56" s="6" t="s">
        <v>69</v>
      </c>
      <c r="J56" s="6">
        <v>24000</v>
      </c>
      <c r="K56" s="103"/>
      <c r="L56" s="97"/>
      <c r="M56" s="97"/>
      <c r="N56" s="102"/>
    </row>
    <row r="57" spans="1:14" x14ac:dyDescent="0.25">
      <c r="A57" s="105"/>
      <c r="B57" s="105"/>
      <c r="C57" s="6" t="e">
        <f>MATCH(D57,[1]!Tabla1[Consignatario],0)</f>
        <v>#REF!</v>
      </c>
      <c r="D57" s="67" t="s">
        <v>1465</v>
      </c>
      <c r="E57" s="3"/>
      <c r="F57" s="108"/>
      <c r="G57" s="103"/>
      <c r="H57" s="6" t="s">
        <v>1820</v>
      </c>
      <c r="I57" s="6" t="s">
        <v>70</v>
      </c>
      <c r="J57" s="6">
        <v>3200</v>
      </c>
      <c r="K57" s="103"/>
      <c r="L57" s="97"/>
      <c r="M57" s="97"/>
      <c r="N57" s="102"/>
    </row>
    <row r="58" spans="1:14" x14ac:dyDescent="0.25">
      <c r="A58" s="106"/>
      <c r="B58" s="106"/>
      <c r="C58" s="6" t="e">
        <f>MATCH(D58,[1]!Tabla1[Consignatario],0)</f>
        <v>#REF!</v>
      </c>
      <c r="D58" s="67" t="s">
        <v>1465</v>
      </c>
      <c r="E58" s="17"/>
      <c r="F58" s="109"/>
      <c r="G58" s="99"/>
      <c r="H58" s="6" t="s">
        <v>1820</v>
      </c>
      <c r="I58" s="6" t="s">
        <v>71</v>
      </c>
      <c r="J58" s="6">
        <v>1440</v>
      </c>
      <c r="K58" s="99"/>
      <c r="L58" s="97"/>
      <c r="M58" s="97"/>
      <c r="N58" s="101"/>
    </row>
    <row r="59" spans="1:14" ht="15" customHeight="1" x14ac:dyDescent="0.25">
      <c r="A59" s="104"/>
      <c r="B59" s="104"/>
      <c r="C59" s="6" t="e">
        <f>MATCH(D59,[1]!Tabla1[Consignatario],0)</f>
        <v>#REF!</v>
      </c>
      <c r="D59" s="87" t="s">
        <v>1575</v>
      </c>
      <c r="E59" s="16"/>
      <c r="F59" s="107">
        <v>42302</v>
      </c>
      <c r="G59" s="98" t="s">
        <v>67</v>
      </c>
      <c r="H59" s="16" t="s">
        <v>1819</v>
      </c>
      <c r="I59" s="6" t="s">
        <v>72</v>
      </c>
      <c r="J59" s="6">
        <v>12037</v>
      </c>
      <c r="K59" s="98">
        <v>16037</v>
      </c>
      <c r="L59" s="97">
        <v>1122</v>
      </c>
      <c r="M59" s="97">
        <v>4</v>
      </c>
      <c r="N59" s="100"/>
    </row>
    <row r="60" spans="1:14" x14ac:dyDescent="0.25">
      <c r="A60" s="106"/>
      <c r="B60" s="106"/>
      <c r="C60" s="6" t="e">
        <f>MATCH(D60,[1]!Tabla1[Consignatario],0)</f>
        <v>#REF!</v>
      </c>
      <c r="D60" s="87" t="s">
        <v>1575</v>
      </c>
      <c r="E60" s="17"/>
      <c r="F60" s="109"/>
      <c r="G60" s="99"/>
      <c r="H60" s="17" t="s">
        <v>1818</v>
      </c>
      <c r="I60" s="6" t="s">
        <v>73</v>
      </c>
      <c r="J60" s="6">
        <v>4000</v>
      </c>
      <c r="K60" s="99"/>
      <c r="L60" s="97"/>
      <c r="M60" s="97"/>
      <c r="N60" s="101"/>
    </row>
    <row r="61" spans="1:14" ht="25.5" x14ac:dyDescent="0.25">
      <c r="A61" s="26" t="s">
        <v>74</v>
      </c>
      <c r="B61" s="26"/>
      <c r="C61" s="6" t="e">
        <f>MATCH(D61,[1]!Tabla1[Consignatario],0)</f>
        <v>#REF!</v>
      </c>
      <c r="D61" s="6" t="s">
        <v>1576</v>
      </c>
      <c r="E61" s="6"/>
      <c r="F61" s="1">
        <v>42302</v>
      </c>
      <c r="G61" s="6" t="s">
        <v>75</v>
      </c>
      <c r="H61" s="17" t="s">
        <v>1818</v>
      </c>
      <c r="I61" s="6" t="s">
        <v>44</v>
      </c>
      <c r="J61" s="6">
        <v>40000</v>
      </c>
      <c r="K61" s="6">
        <v>40000</v>
      </c>
      <c r="L61" s="6">
        <v>2800</v>
      </c>
      <c r="M61" s="6"/>
      <c r="N61" s="7"/>
    </row>
    <row r="62" spans="1:14" ht="38.25" x14ac:dyDescent="0.25">
      <c r="A62" s="26"/>
      <c r="B62" s="26"/>
      <c r="C62" s="6" t="e">
        <f>MATCH(D62,[1]!Tabla1[Consignatario],0)</f>
        <v>#REF!</v>
      </c>
      <c r="D62" s="6" t="s">
        <v>1477</v>
      </c>
      <c r="E62" s="6"/>
      <c r="F62" s="1">
        <v>42302</v>
      </c>
      <c r="G62" s="6" t="s">
        <v>75</v>
      </c>
      <c r="H62" s="16" t="s">
        <v>1819</v>
      </c>
      <c r="I62" s="6" t="s">
        <v>76</v>
      </c>
      <c r="J62" s="6">
        <v>49841</v>
      </c>
      <c r="K62" s="6">
        <v>49841</v>
      </c>
      <c r="L62" s="6">
        <v>3488</v>
      </c>
      <c r="M62" s="6">
        <v>7</v>
      </c>
      <c r="N62" s="7" t="s">
        <v>77</v>
      </c>
    </row>
    <row r="63" spans="1:14" ht="15" customHeight="1" x14ac:dyDescent="0.25">
      <c r="A63" s="104"/>
      <c r="B63" s="104"/>
      <c r="C63" s="6" t="e">
        <f>MATCH(D63,[1]!Tabla1[Consignatario],0)</f>
        <v>#REF!</v>
      </c>
      <c r="D63" s="67" t="s">
        <v>1270</v>
      </c>
      <c r="E63" s="16"/>
      <c r="F63" s="107">
        <v>42302</v>
      </c>
      <c r="G63" s="98" t="s">
        <v>78</v>
      </c>
      <c r="H63" s="16" t="s">
        <v>1819</v>
      </c>
      <c r="I63" s="6" t="s">
        <v>79</v>
      </c>
      <c r="J63" s="6">
        <v>21881</v>
      </c>
      <c r="K63" s="98">
        <v>27481</v>
      </c>
      <c r="L63" s="97">
        <v>1923</v>
      </c>
      <c r="M63" s="97">
        <v>6</v>
      </c>
      <c r="N63" s="100"/>
    </row>
    <row r="64" spans="1:14" x14ac:dyDescent="0.25">
      <c r="A64" s="105"/>
      <c r="B64" s="105"/>
      <c r="C64" s="6" t="e">
        <f>MATCH(D64,[1]!Tabla1[Consignatario],0)</f>
        <v>#REF!</v>
      </c>
      <c r="D64" s="67" t="s">
        <v>1270</v>
      </c>
      <c r="E64" s="3"/>
      <c r="F64" s="108"/>
      <c r="G64" s="103"/>
      <c r="H64" s="17" t="s">
        <v>1818</v>
      </c>
      <c r="I64" s="6" t="s">
        <v>73</v>
      </c>
      <c r="J64" s="6">
        <v>4000</v>
      </c>
      <c r="K64" s="103"/>
      <c r="L64" s="97"/>
      <c r="M64" s="97"/>
      <c r="N64" s="102"/>
    </row>
    <row r="65" spans="1:14" x14ac:dyDescent="0.25">
      <c r="A65" s="106"/>
      <c r="B65" s="106"/>
      <c r="C65" s="6" t="e">
        <f>MATCH(D65,[1]!Tabla1[Consignatario],0)</f>
        <v>#REF!</v>
      </c>
      <c r="D65" s="67" t="s">
        <v>1270</v>
      </c>
      <c r="E65" s="17"/>
      <c r="F65" s="109"/>
      <c r="G65" s="99"/>
      <c r="H65" s="6" t="s">
        <v>1820</v>
      </c>
      <c r="I65" s="6" t="s">
        <v>26</v>
      </c>
      <c r="J65" s="6">
        <v>1600</v>
      </c>
      <c r="K65" s="99"/>
      <c r="L65" s="97"/>
      <c r="M65" s="97"/>
      <c r="N65" s="101"/>
    </row>
    <row r="66" spans="1:14" ht="15" customHeight="1" x14ac:dyDescent="0.25">
      <c r="A66" s="104" t="s">
        <v>80</v>
      </c>
      <c r="B66" s="104"/>
      <c r="C66" s="6" t="e">
        <f>MATCH(D66,[1]!Tabla1[Consignatario],0)</f>
        <v>#REF!</v>
      </c>
      <c r="D66" s="67" t="s">
        <v>1271</v>
      </c>
      <c r="E66" s="16"/>
      <c r="F66" s="107">
        <v>42302</v>
      </c>
      <c r="G66" s="98" t="s">
        <v>78</v>
      </c>
      <c r="H66" s="16" t="s">
        <v>1819</v>
      </c>
      <c r="I66" s="6" t="s">
        <v>81</v>
      </c>
      <c r="J66" s="6">
        <v>50860</v>
      </c>
      <c r="K66" s="98">
        <v>68140</v>
      </c>
      <c r="L66" s="97">
        <v>4769</v>
      </c>
      <c r="M66" s="97">
        <v>2</v>
      </c>
      <c r="N66" s="100"/>
    </row>
    <row r="67" spans="1:14" x14ac:dyDescent="0.25">
      <c r="A67" s="105"/>
      <c r="B67" s="105"/>
      <c r="C67" s="6" t="e">
        <f>MATCH(D67,[1]!Tabla1[Consignatario],0)</f>
        <v>#REF!</v>
      </c>
      <c r="D67" s="67" t="s">
        <v>1271</v>
      </c>
      <c r="E67" s="3"/>
      <c r="F67" s="108"/>
      <c r="G67" s="103"/>
      <c r="H67" s="17" t="s">
        <v>1818</v>
      </c>
      <c r="I67" s="6" t="s">
        <v>82</v>
      </c>
      <c r="J67" s="6">
        <v>16000</v>
      </c>
      <c r="K67" s="103"/>
      <c r="L67" s="97"/>
      <c r="M67" s="97"/>
      <c r="N67" s="102"/>
    </row>
    <row r="68" spans="1:14" x14ac:dyDescent="0.25">
      <c r="A68" s="106"/>
      <c r="B68" s="106"/>
      <c r="C68" s="6" t="e">
        <f>MATCH(D68,[1]!Tabla1[Consignatario],0)</f>
        <v>#REF!</v>
      </c>
      <c r="D68" s="67" t="s">
        <v>1271</v>
      </c>
      <c r="E68" s="17"/>
      <c r="F68" s="109"/>
      <c r="G68" s="99"/>
      <c r="H68" s="6" t="s">
        <v>1820</v>
      </c>
      <c r="I68" s="6" t="s">
        <v>83</v>
      </c>
      <c r="J68" s="6">
        <v>1280</v>
      </c>
      <c r="K68" s="99"/>
      <c r="L68" s="97"/>
      <c r="M68" s="97"/>
      <c r="N68" s="101"/>
    </row>
    <row r="69" spans="1:14" ht="15" customHeight="1" x14ac:dyDescent="0.25">
      <c r="A69" s="104" t="s">
        <v>84</v>
      </c>
      <c r="B69" s="104"/>
      <c r="C69" s="6" t="e">
        <f>MATCH(D69,[1]!Tabla1[Consignatario],0)</f>
        <v>#REF!</v>
      </c>
      <c r="D69" s="67" t="s">
        <v>1577</v>
      </c>
      <c r="E69" s="16"/>
      <c r="F69" s="107">
        <v>42302</v>
      </c>
      <c r="G69" s="98" t="s">
        <v>1671</v>
      </c>
      <c r="H69" s="16" t="s">
        <v>1819</v>
      </c>
      <c r="I69" s="6" t="s">
        <v>85</v>
      </c>
      <c r="J69" s="6">
        <v>64301</v>
      </c>
      <c r="K69" s="98">
        <v>67901</v>
      </c>
      <c r="L69" s="97">
        <v>4753</v>
      </c>
      <c r="M69" s="97"/>
      <c r="N69" s="100"/>
    </row>
    <row r="70" spans="1:14" ht="25.5" x14ac:dyDescent="0.25">
      <c r="A70" s="105"/>
      <c r="B70" s="105"/>
      <c r="C70" s="6" t="e">
        <f>MATCH(D70,[1]!Tabla1[Consignatario],0)</f>
        <v>#REF!</v>
      </c>
      <c r="D70" s="67" t="s">
        <v>1577</v>
      </c>
      <c r="E70" s="3"/>
      <c r="F70" s="108"/>
      <c r="G70" s="103"/>
      <c r="H70" s="6" t="s">
        <v>1820</v>
      </c>
      <c r="I70" s="6" t="s">
        <v>70</v>
      </c>
      <c r="J70" s="6">
        <v>3200</v>
      </c>
      <c r="K70" s="103"/>
      <c r="L70" s="97"/>
      <c r="M70" s="97"/>
      <c r="N70" s="102"/>
    </row>
    <row r="71" spans="1:14" ht="25.5" x14ac:dyDescent="0.25">
      <c r="A71" s="106"/>
      <c r="B71" s="106"/>
      <c r="C71" s="6" t="e">
        <f>MATCH(D71,[1]!Tabla1[Consignatario],0)</f>
        <v>#REF!</v>
      </c>
      <c r="D71" s="67" t="s">
        <v>1577</v>
      </c>
      <c r="E71" s="17"/>
      <c r="F71" s="109"/>
      <c r="G71" s="99"/>
      <c r="H71" s="6" t="s">
        <v>1820</v>
      </c>
      <c r="I71" s="6" t="s">
        <v>7</v>
      </c>
      <c r="J71" s="6">
        <v>400</v>
      </c>
      <c r="K71" s="99"/>
      <c r="L71" s="97"/>
      <c r="M71" s="97"/>
      <c r="N71" s="101"/>
    </row>
    <row r="72" spans="1:14" ht="25.5" customHeight="1" x14ac:dyDescent="0.25">
      <c r="A72" s="104"/>
      <c r="B72" s="104"/>
      <c r="C72" s="6" t="e">
        <f>MATCH(D72,[1]!Tabla1[Consignatario],0)</f>
        <v>#REF!</v>
      </c>
      <c r="D72" s="67" t="s">
        <v>1286</v>
      </c>
      <c r="E72" s="16"/>
      <c r="F72" s="107">
        <v>42303</v>
      </c>
      <c r="G72" s="98" t="s">
        <v>86</v>
      </c>
      <c r="H72" s="16" t="s">
        <v>1819</v>
      </c>
      <c r="I72" s="6" t="s">
        <v>87</v>
      </c>
      <c r="J72" s="6">
        <v>3341</v>
      </c>
      <c r="K72" s="98">
        <v>71549</v>
      </c>
      <c r="L72" s="97">
        <v>5008</v>
      </c>
      <c r="M72" s="97">
        <v>4</v>
      </c>
      <c r="N72" s="100"/>
    </row>
    <row r="73" spans="1:14" ht="25.5" x14ac:dyDescent="0.25">
      <c r="A73" s="105"/>
      <c r="B73" s="105"/>
      <c r="C73" s="6" t="e">
        <f>MATCH(D73,[1]!Tabla1[Consignatario],0)</f>
        <v>#REF!</v>
      </c>
      <c r="D73" s="67" t="s">
        <v>1286</v>
      </c>
      <c r="E73" s="3"/>
      <c r="F73" s="108"/>
      <c r="G73" s="103"/>
      <c r="H73" s="6" t="s">
        <v>1820</v>
      </c>
      <c r="I73" s="6" t="s">
        <v>88</v>
      </c>
      <c r="J73" s="6">
        <v>3432</v>
      </c>
      <c r="K73" s="103"/>
      <c r="L73" s="97"/>
      <c r="M73" s="97"/>
      <c r="N73" s="102"/>
    </row>
    <row r="74" spans="1:14" ht="25.5" x14ac:dyDescent="0.25">
      <c r="A74" s="105"/>
      <c r="B74" s="105"/>
      <c r="C74" s="6" t="e">
        <f>MATCH(D74,[1]!Tabla1[Consignatario],0)</f>
        <v>#REF!</v>
      </c>
      <c r="D74" s="67" t="s">
        <v>1286</v>
      </c>
      <c r="E74" s="3"/>
      <c r="F74" s="108"/>
      <c r="G74" s="103"/>
      <c r="H74" s="6" t="s">
        <v>1820</v>
      </c>
      <c r="I74" s="6" t="s">
        <v>89</v>
      </c>
      <c r="J74" s="6">
        <v>776</v>
      </c>
      <c r="K74" s="103"/>
      <c r="L74" s="97"/>
      <c r="M74" s="97"/>
      <c r="N74" s="102"/>
    </row>
    <row r="75" spans="1:14" ht="25.5" x14ac:dyDescent="0.25">
      <c r="A75" s="106"/>
      <c r="B75" s="106"/>
      <c r="C75" s="6" t="e">
        <f>MATCH(D75,[1]!Tabla1[Consignatario],0)</f>
        <v>#REF!</v>
      </c>
      <c r="D75" s="67" t="s">
        <v>1286</v>
      </c>
      <c r="E75" s="17"/>
      <c r="F75" s="109"/>
      <c r="G75" s="99"/>
      <c r="H75" s="17" t="s">
        <v>1818</v>
      </c>
      <c r="I75" s="6" t="s">
        <v>90</v>
      </c>
      <c r="J75" s="6">
        <v>64000</v>
      </c>
      <c r="K75" s="99"/>
      <c r="L75" s="97"/>
      <c r="M75" s="97"/>
      <c r="N75" s="101"/>
    </row>
    <row r="76" spans="1:14" ht="15" customHeight="1" x14ac:dyDescent="0.25">
      <c r="A76" s="104" t="s">
        <v>95</v>
      </c>
      <c r="B76" s="104"/>
      <c r="C76" s="6" t="e">
        <f>MATCH(D76,[1]!Tabla1[Consignatario],0)</f>
        <v>#REF!</v>
      </c>
      <c r="D76" s="67" t="s">
        <v>1287</v>
      </c>
      <c r="E76" s="16"/>
      <c r="F76" s="107">
        <v>42303</v>
      </c>
      <c r="G76" s="98" t="s">
        <v>86</v>
      </c>
      <c r="H76" s="16" t="s">
        <v>1819</v>
      </c>
      <c r="I76" s="6" t="s">
        <v>91</v>
      </c>
      <c r="J76" s="6">
        <v>25515</v>
      </c>
      <c r="K76" s="98">
        <v>33515</v>
      </c>
      <c r="L76" s="97">
        <v>2346</v>
      </c>
      <c r="M76" s="98"/>
      <c r="N76" s="100"/>
    </row>
    <row r="77" spans="1:14" x14ac:dyDescent="0.25">
      <c r="A77" s="106"/>
      <c r="B77" s="106"/>
      <c r="C77" s="6" t="e">
        <f>MATCH(D77,[1]!Tabla1[Consignatario],0)</f>
        <v>#REF!</v>
      </c>
      <c r="D77" s="67" t="s">
        <v>1287</v>
      </c>
      <c r="E77" s="17"/>
      <c r="F77" s="109"/>
      <c r="G77" s="99"/>
      <c r="H77" s="17" t="s">
        <v>1818</v>
      </c>
      <c r="I77" s="6" t="s">
        <v>40</v>
      </c>
      <c r="J77" s="6">
        <v>8000</v>
      </c>
      <c r="K77" s="99"/>
      <c r="L77" s="97"/>
      <c r="M77" s="99"/>
      <c r="N77" s="101"/>
    </row>
    <row r="78" spans="1:14" ht="15" customHeight="1" x14ac:dyDescent="0.25">
      <c r="A78" s="104"/>
      <c r="B78" s="104"/>
      <c r="C78" s="6" t="e">
        <f>MATCH(D78,[1]!Tabla1[Consignatario],0)</f>
        <v>#REF!</v>
      </c>
      <c r="D78" s="87" t="s">
        <v>1806</v>
      </c>
      <c r="E78" s="16"/>
      <c r="F78" s="107">
        <v>42303</v>
      </c>
      <c r="G78" s="98" t="s">
        <v>129</v>
      </c>
      <c r="H78" s="16" t="s">
        <v>1819</v>
      </c>
      <c r="I78" s="6" t="s">
        <v>92</v>
      </c>
      <c r="J78" s="6">
        <v>14168</v>
      </c>
      <c r="K78" s="98">
        <v>30168</v>
      </c>
      <c r="L78" s="97">
        <v>2111</v>
      </c>
      <c r="M78" s="97">
        <v>6</v>
      </c>
      <c r="N78" s="100"/>
    </row>
    <row r="79" spans="1:14" x14ac:dyDescent="0.25">
      <c r="A79" s="106"/>
      <c r="B79" s="106"/>
      <c r="C79" s="6" t="e">
        <f>MATCH(D79,[1]!Tabla1[Consignatario],0)</f>
        <v>#REF!</v>
      </c>
      <c r="D79" s="87" t="s">
        <v>1806</v>
      </c>
      <c r="E79" s="17"/>
      <c r="F79" s="109"/>
      <c r="G79" s="99"/>
      <c r="H79" s="17" t="s">
        <v>1818</v>
      </c>
      <c r="I79" s="6" t="s">
        <v>82</v>
      </c>
      <c r="J79" s="6">
        <v>16000</v>
      </c>
      <c r="K79" s="99"/>
      <c r="L79" s="97"/>
      <c r="M79" s="97"/>
      <c r="N79" s="101"/>
    </row>
    <row r="80" spans="1:14" ht="15" customHeight="1" x14ac:dyDescent="0.25">
      <c r="A80" s="104"/>
      <c r="B80" s="104"/>
      <c r="C80" s="6" t="e">
        <f>MATCH(D80,[1]!Tabla1[Consignatario],0)</f>
        <v>#REF!</v>
      </c>
      <c r="D80" s="67" t="s">
        <v>1477</v>
      </c>
      <c r="E80" s="16"/>
      <c r="F80" s="107">
        <v>42303</v>
      </c>
      <c r="G80" s="98" t="s">
        <v>93</v>
      </c>
      <c r="H80" s="16" t="s">
        <v>1819</v>
      </c>
      <c r="I80" s="6" t="s">
        <v>94</v>
      </c>
      <c r="J80" s="6">
        <v>83103</v>
      </c>
      <c r="K80" s="98">
        <v>99103</v>
      </c>
      <c r="L80" s="97">
        <v>6937</v>
      </c>
      <c r="M80" s="97">
        <v>2</v>
      </c>
      <c r="N80" s="100"/>
    </row>
    <row r="81" spans="1:14" ht="25.5" x14ac:dyDescent="0.25">
      <c r="A81" s="106"/>
      <c r="B81" s="106"/>
      <c r="C81" s="6" t="e">
        <f>MATCH(D81,[1]!Tabla1[Consignatario],0)</f>
        <v>#REF!</v>
      </c>
      <c r="D81" s="67" t="s">
        <v>1477</v>
      </c>
      <c r="E81" s="17"/>
      <c r="F81" s="109"/>
      <c r="G81" s="99"/>
      <c r="H81" s="17" t="s">
        <v>1818</v>
      </c>
      <c r="I81" s="6" t="s">
        <v>82</v>
      </c>
      <c r="J81" s="6">
        <v>16000</v>
      </c>
      <c r="K81" s="99"/>
      <c r="L81" s="97"/>
      <c r="M81" s="97"/>
      <c r="N81" s="101"/>
    </row>
    <row r="82" spans="1:14" ht="15" customHeight="1" x14ac:dyDescent="0.25">
      <c r="A82" s="104" t="s">
        <v>96</v>
      </c>
      <c r="B82" s="104"/>
      <c r="C82" s="6" t="e">
        <f>MATCH(D82,[1]!Tabla1[Consignatario],0)</f>
        <v>#REF!</v>
      </c>
      <c r="D82" s="67" t="s">
        <v>1578</v>
      </c>
      <c r="E82" s="16"/>
      <c r="F82" s="107">
        <v>42303</v>
      </c>
      <c r="G82" s="98" t="s">
        <v>97</v>
      </c>
      <c r="H82" s="16" t="s">
        <v>1819</v>
      </c>
      <c r="I82" s="6" t="s">
        <v>98</v>
      </c>
      <c r="J82" s="6">
        <v>8459</v>
      </c>
      <c r="K82" s="98">
        <v>20539</v>
      </c>
      <c r="L82" s="97">
        <v>1437</v>
      </c>
      <c r="M82" s="97">
        <v>6</v>
      </c>
      <c r="N82" s="100"/>
    </row>
    <row r="83" spans="1:14" ht="25.5" x14ac:dyDescent="0.25">
      <c r="A83" s="105"/>
      <c r="B83" s="105"/>
      <c r="C83" s="6" t="e">
        <f>MATCH(D83,[1]!Tabla1[Consignatario],0)</f>
        <v>#REF!</v>
      </c>
      <c r="D83" s="67" t="s">
        <v>1578</v>
      </c>
      <c r="E83" s="3"/>
      <c r="F83" s="108"/>
      <c r="G83" s="103"/>
      <c r="H83" s="17" t="s">
        <v>1818</v>
      </c>
      <c r="I83" s="6" t="s">
        <v>40</v>
      </c>
      <c r="J83" s="6">
        <v>8000</v>
      </c>
      <c r="K83" s="103"/>
      <c r="L83" s="97"/>
      <c r="M83" s="97"/>
      <c r="N83" s="102"/>
    </row>
    <row r="84" spans="1:14" ht="25.5" x14ac:dyDescent="0.25">
      <c r="A84" s="106"/>
      <c r="B84" s="106"/>
      <c r="C84" s="6" t="e">
        <f>MATCH(D84,[1]!Tabla1[Consignatario],0)</f>
        <v>#REF!</v>
      </c>
      <c r="D84" s="67" t="s">
        <v>1578</v>
      </c>
      <c r="E84" s="17"/>
      <c r="F84" s="109"/>
      <c r="G84" s="99"/>
      <c r="H84" s="6" t="s">
        <v>1820</v>
      </c>
      <c r="I84" s="6" t="s">
        <v>99</v>
      </c>
      <c r="J84" s="6">
        <v>4080</v>
      </c>
      <c r="K84" s="99"/>
      <c r="L84" s="97"/>
      <c r="M84" s="97"/>
      <c r="N84" s="101"/>
    </row>
    <row r="85" spans="1:14" ht="15" customHeight="1" x14ac:dyDescent="0.25">
      <c r="A85" s="104"/>
      <c r="B85" s="104"/>
      <c r="C85" s="6" t="e">
        <f>MATCH(D85,[1]!Tabla1[Consignatario],0)</f>
        <v>#REF!</v>
      </c>
      <c r="D85" s="67" t="s">
        <v>1478</v>
      </c>
      <c r="E85" s="16"/>
      <c r="F85" s="107">
        <v>42303</v>
      </c>
      <c r="G85" s="98" t="s">
        <v>97</v>
      </c>
      <c r="H85" s="16" t="s">
        <v>1819</v>
      </c>
      <c r="I85" s="6" t="s">
        <v>100</v>
      </c>
      <c r="J85" s="6">
        <v>25471</v>
      </c>
      <c r="K85" s="98">
        <v>43367</v>
      </c>
      <c r="L85" s="97">
        <v>3035</v>
      </c>
      <c r="M85" s="97">
        <v>6</v>
      </c>
      <c r="N85" s="100"/>
    </row>
    <row r="86" spans="1:14" ht="25.5" x14ac:dyDescent="0.25">
      <c r="A86" s="105"/>
      <c r="B86" s="105"/>
      <c r="C86" s="6" t="e">
        <f>MATCH(D86,[1]!Tabla1[Consignatario],0)</f>
        <v>#REF!</v>
      </c>
      <c r="D86" s="67" t="s">
        <v>1478</v>
      </c>
      <c r="E86" s="3"/>
      <c r="F86" s="108"/>
      <c r="G86" s="103"/>
      <c r="H86" s="6" t="s">
        <v>1820</v>
      </c>
      <c r="I86" s="6" t="s">
        <v>101</v>
      </c>
      <c r="J86" s="6">
        <v>9896</v>
      </c>
      <c r="K86" s="103"/>
      <c r="L86" s="97"/>
      <c r="M86" s="97"/>
      <c r="N86" s="102"/>
    </row>
    <row r="87" spans="1:14" ht="25.5" x14ac:dyDescent="0.25">
      <c r="A87" s="106"/>
      <c r="B87" s="106"/>
      <c r="C87" s="6" t="e">
        <f>MATCH(D87,[1]!Tabla1[Consignatario],0)</f>
        <v>#REF!</v>
      </c>
      <c r="D87" s="67" t="s">
        <v>1478</v>
      </c>
      <c r="E87" s="17"/>
      <c r="F87" s="109"/>
      <c r="G87" s="99"/>
      <c r="H87" s="17" t="s">
        <v>1818</v>
      </c>
      <c r="I87" s="6" t="s">
        <v>40</v>
      </c>
      <c r="J87" s="6">
        <v>8000</v>
      </c>
      <c r="K87" s="99"/>
      <c r="L87" s="97"/>
      <c r="M87" s="97"/>
      <c r="N87" s="101"/>
    </row>
    <row r="88" spans="1:14" ht="15" customHeight="1" x14ac:dyDescent="0.25">
      <c r="A88" s="104"/>
      <c r="B88" s="104"/>
      <c r="C88" s="6" t="e">
        <f>MATCH(D88,[1]!Tabla1[Consignatario],0)</f>
        <v>#REF!</v>
      </c>
      <c r="D88" s="67" t="s">
        <v>1288</v>
      </c>
      <c r="E88" s="16"/>
      <c r="F88" s="107">
        <v>42303</v>
      </c>
      <c r="G88" s="98" t="s">
        <v>75</v>
      </c>
      <c r="H88" s="17" t="s">
        <v>1818</v>
      </c>
      <c r="I88" s="6" t="s">
        <v>102</v>
      </c>
      <c r="J88" s="6">
        <v>26000</v>
      </c>
      <c r="K88" s="98">
        <v>27813</v>
      </c>
      <c r="L88" s="97">
        <v>1947</v>
      </c>
      <c r="M88" s="98"/>
      <c r="N88" s="100"/>
    </row>
    <row r="89" spans="1:14" x14ac:dyDescent="0.25">
      <c r="A89" s="106"/>
      <c r="B89" s="106"/>
      <c r="C89" s="6" t="e">
        <f>MATCH(D89,[1]!Tabla1[Consignatario],0)</f>
        <v>#REF!</v>
      </c>
      <c r="D89" s="67" t="s">
        <v>1288</v>
      </c>
      <c r="E89" s="17"/>
      <c r="F89" s="109"/>
      <c r="G89" s="99"/>
      <c r="H89" s="16" t="s">
        <v>1819</v>
      </c>
      <c r="I89" s="6" t="s">
        <v>103</v>
      </c>
      <c r="J89" s="6">
        <v>1813</v>
      </c>
      <c r="K89" s="99"/>
      <c r="L89" s="97"/>
      <c r="M89" s="99"/>
      <c r="N89" s="101"/>
    </row>
    <row r="90" spans="1:14" ht="15" customHeight="1" x14ac:dyDescent="0.25">
      <c r="A90" s="104" t="s">
        <v>104</v>
      </c>
      <c r="B90" s="104"/>
      <c r="C90" s="6" t="e">
        <f>MATCH(D90,[1]!Tabla1[Consignatario],0)</f>
        <v>#REF!</v>
      </c>
      <c r="D90" s="67" t="s">
        <v>1583</v>
      </c>
      <c r="E90" s="16"/>
      <c r="F90" s="107">
        <v>42303</v>
      </c>
      <c r="G90" s="98" t="s">
        <v>1671</v>
      </c>
      <c r="H90" s="16" t="s">
        <v>1819</v>
      </c>
      <c r="I90" s="6" t="s">
        <v>105</v>
      </c>
      <c r="J90" s="6">
        <v>17878</v>
      </c>
      <c r="K90" s="98">
        <v>22878</v>
      </c>
      <c r="L90" s="97">
        <v>1601</v>
      </c>
      <c r="M90" s="97">
        <v>4</v>
      </c>
      <c r="N90" s="100"/>
    </row>
    <row r="91" spans="1:14" ht="25.5" x14ac:dyDescent="0.25">
      <c r="A91" s="106"/>
      <c r="B91" s="106"/>
      <c r="C91" s="6" t="e">
        <f>MATCH(D91,[1]!Tabla1[Consignatario],0)</f>
        <v>#REF!</v>
      </c>
      <c r="D91" s="67" t="s">
        <v>1583</v>
      </c>
      <c r="E91" s="17"/>
      <c r="F91" s="109"/>
      <c r="G91" s="99"/>
      <c r="H91" s="17" t="s">
        <v>1818</v>
      </c>
      <c r="I91" s="6" t="s">
        <v>106</v>
      </c>
      <c r="J91" s="6">
        <v>5000</v>
      </c>
      <c r="K91" s="99"/>
      <c r="L91" s="97"/>
      <c r="M91" s="97"/>
      <c r="N91" s="101"/>
    </row>
    <row r="92" spans="1:14" ht="15" customHeight="1" x14ac:dyDescent="0.25">
      <c r="A92" s="104"/>
      <c r="B92" s="104"/>
      <c r="C92" s="6" t="e">
        <f>MATCH(D92,[1]!Tabla1[Consignatario],0)</f>
        <v>#REF!</v>
      </c>
      <c r="D92" s="67" t="s">
        <v>1289</v>
      </c>
      <c r="E92" s="16"/>
      <c r="F92" s="107">
        <v>42303</v>
      </c>
      <c r="G92" s="98" t="s">
        <v>1616</v>
      </c>
      <c r="H92" s="16" t="s">
        <v>1819</v>
      </c>
      <c r="I92" s="6" t="s">
        <v>107</v>
      </c>
      <c r="J92" s="6">
        <v>13441</v>
      </c>
      <c r="K92" s="98">
        <v>23761</v>
      </c>
      <c r="L92" s="97">
        <v>1663</v>
      </c>
      <c r="M92" s="97">
        <v>2</v>
      </c>
      <c r="N92" s="100"/>
    </row>
    <row r="93" spans="1:14" x14ac:dyDescent="0.25">
      <c r="A93" s="105"/>
      <c r="B93" s="105"/>
      <c r="C93" s="6" t="e">
        <f>MATCH(D93,[1]!Tabla1[Consignatario],0)</f>
        <v>#REF!</v>
      </c>
      <c r="D93" s="67" t="s">
        <v>1289</v>
      </c>
      <c r="E93" s="3"/>
      <c r="F93" s="108"/>
      <c r="G93" s="103"/>
      <c r="H93" s="17" t="s">
        <v>1818</v>
      </c>
      <c r="I93" s="6" t="s">
        <v>25</v>
      </c>
      <c r="J93" s="6">
        <v>10000</v>
      </c>
      <c r="K93" s="103"/>
      <c r="L93" s="97"/>
      <c r="M93" s="97"/>
      <c r="N93" s="102"/>
    </row>
    <row r="94" spans="1:14" x14ac:dyDescent="0.25">
      <c r="A94" s="106"/>
      <c r="B94" s="106"/>
      <c r="C94" s="6" t="e">
        <f>MATCH(D94,[1]!Tabla1[Consignatario],0)</f>
        <v>#REF!</v>
      </c>
      <c r="D94" s="67" t="s">
        <v>1289</v>
      </c>
      <c r="E94" s="17"/>
      <c r="F94" s="109"/>
      <c r="G94" s="99"/>
      <c r="H94" s="6" t="s">
        <v>1820</v>
      </c>
      <c r="I94" s="6" t="s">
        <v>108</v>
      </c>
      <c r="J94" s="6">
        <v>320</v>
      </c>
      <c r="K94" s="99"/>
      <c r="L94" s="97"/>
      <c r="M94" s="97"/>
      <c r="N94" s="101"/>
    </row>
    <row r="95" spans="1:14" ht="15" customHeight="1" x14ac:dyDescent="0.25">
      <c r="A95" s="104"/>
      <c r="B95" s="104"/>
      <c r="C95" s="6" t="e">
        <f>MATCH(D95,[1]!Tabla1[Consignatario],0)</f>
        <v>#REF!</v>
      </c>
      <c r="D95" s="67" t="s">
        <v>1290</v>
      </c>
      <c r="E95" s="16"/>
      <c r="F95" s="107">
        <v>42303</v>
      </c>
      <c r="G95" s="98" t="s">
        <v>75</v>
      </c>
      <c r="H95" s="16" t="s">
        <v>1819</v>
      </c>
      <c r="I95" s="6" t="s">
        <v>109</v>
      </c>
      <c r="J95" s="6">
        <v>17751</v>
      </c>
      <c r="K95" s="98">
        <v>40711</v>
      </c>
      <c r="L95" s="97">
        <v>2849</v>
      </c>
      <c r="M95" s="97">
        <v>6</v>
      </c>
      <c r="N95" s="100"/>
    </row>
    <row r="96" spans="1:14" x14ac:dyDescent="0.25">
      <c r="A96" s="105"/>
      <c r="B96" s="105"/>
      <c r="C96" s="6" t="e">
        <f>MATCH(D96,[1]!Tabla1[Consignatario],0)</f>
        <v>#REF!</v>
      </c>
      <c r="D96" s="67" t="s">
        <v>1290</v>
      </c>
      <c r="E96" s="3"/>
      <c r="F96" s="108"/>
      <c r="G96" s="103"/>
      <c r="H96" s="17" t="s">
        <v>1818</v>
      </c>
      <c r="I96" s="6" t="s">
        <v>52</v>
      </c>
      <c r="J96" s="6">
        <v>22000</v>
      </c>
      <c r="K96" s="103"/>
      <c r="L96" s="97"/>
      <c r="M96" s="97"/>
      <c r="N96" s="102"/>
    </row>
    <row r="97" spans="1:14" x14ac:dyDescent="0.25">
      <c r="A97" s="106"/>
      <c r="B97" s="106"/>
      <c r="C97" s="6" t="e">
        <f>MATCH(D97,[1]!Tabla1[Consignatario],0)</f>
        <v>#REF!</v>
      </c>
      <c r="D97" s="67" t="s">
        <v>1290</v>
      </c>
      <c r="E97" s="17"/>
      <c r="F97" s="109"/>
      <c r="G97" s="99"/>
      <c r="H97" s="6" t="s">
        <v>1820</v>
      </c>
      <c r="I97" s="6" t="s">
        <v>58</v>
      </c>
      <c r="J97" s="6">
        <v>960</v>
      </c>
      <c r="K97" s="99"/>
      <c r="L97" s="97"/>
      <c r="M97" s="97"/>
      <c r="N97" s="101"/>
    </row>
    <row r="98" spans="1:14" ht="15" customHeight="1" x14ac:dyDescent="0.25">
      <c r="A98" s="104" t="s">
        <v>110</v>
      </c>
      <c r="B98" s="104"/>
      <c r="C98" s="6" t="e">
        <f>MATCH(D98,[1]!Tabla1[Consignatario],0)</f>
        <v>#REF!</v>
      </c>
      <c r="D98" s="87" t="s">
        <v>1463</v>
      </c>
      <c r="E98" s="16"/>
      <c r="F98" s="107">
        <v>42303</v>
      </c>
      <c r="G98" s="98" t="s">
        <v>75</v>
      </c>
      <c r="H98" s="16" t="s">
        <v>1819</v>
      </c>
      <c r="I98" s="6" t="s">
        <v>111</v>
      </c>
      <c r="J98" s="6">
        <v>6941</v>
      </c>
      <c r="K98" s="98">
        <v>8493</v>
      </c>
      <c r="L98" s="97">
        <v>594</v>
      </c>
      <c r="M98" s="97">
        <v>4</v>
      </c>
      <c r="N98" s="100"/>
    </row>
    <row r="99" spans="1:14" x14ac:dyDescent="0.25">
      <c r="A99" s="106"/>
      <c r="B99" s="106"/>
      <c r="C99" s="6" t="e">
        <f>MATCH(D99,[1]!Tabla1[Consignatario],0)</f>
        <v>#REF!</v>
      </c>
      <c r="D99" s="87" t="s">
        <v>1463</v>
      </c>
      <c r="E99" s="17"/>
      <c r="F99" s="109"/>
      <c r="G99" s="99"/>
      <c r="H99" s="6" t="s">
        <v>1820</v>
      </c>
      <c r="I99" s="6" t="s">
        <v>112</v>
      </c>
      <c r="J99" s="6">
        <v>1552</v>
      </c>
      <c r="K99" s="99"/>
      <c r="L99" s="97"/>
      <c r="M99" s="97"/>
      <c r="N99" s="101"/>
    </row>
    <row r="100" spans="1:14" ht="15" customHeight="1" x14ac:dyDescent="0.25">
      <c r="A100" s="104"/>
      <c r="B100" s="104"/>
      <c r="C100" s="6" t="e">
        <f>MATCH(D100,[1]!Tabla1[Consignatario],0)</f>
        <v>#REF!</v>
      </c>
      <c r="D100" s="67" t="s">
        <v>1291</v>
      </c>
      <c r="E100" s="16"/>
      <c r="F100" s="107">
        <v>42303</v>
      </c>
      <c r="G100" s="98" t="s">
        <v>75</v>
      </c>
      <c r="H100" s="17" t="s">
        <v>1818</v>
      </c>
      <c r="I100" s="6" t="s">
        <v>113</v>
      </c>
      <c r="J100" s="6">
        <v>2000</v>
      </c>
      <c r="K100" s="98">
        <v>3301</v>
      </c>
      <c r="L100" s="97">
        <v>231</v>
      </c>
      <c r="M100" s="98"/>
      <c r="N100" s="100"/>
    </row>
    <row r="101" spans="1:14" x14ac:dyDescent="0.25">
      <c r="A101" s="106"/>
      <c r="B101" s="106"/>
      <c r="C101" s="6" t="e">
        <f>MATCH(D101,[1]!Tabla1[Consignatario],0)</f>
        <v>#REF!</v>
      </c>
      <c r="D101" s="67" t="s">
        <v>1291</v>
      </c>
      <c r="E101" s="17"/>
      <c r="F101" s="109"/>
      <c r="G101" s="99"/>
      <c r="H101" s="16" t="s">
        <v>1819</v>
      </c>
      <c r="I101" s="6" t="s">
        <v>114</v>
      </c>
      <c r="J101" s="6">
        <v>1301</v>
      </c>
      <c r="K101" s="99"/>
      <c r="L101" s="97"/>
      <c r="M101" s="99"/>
      <c r="N101" s="101"/>
    </row>
    <row r="102" spans="1:14" ht="15" customHeight="1" x14ac:dyDescent="0.25">
      <c r="A102" s="104"/>
      <c r="B102" s="104"/>
      <c r="C102" s="6" t="e">
        <f>MATCH(D102,[1]!Tabla1[Consignatario],0)</f>
        <v>#REF!</v>
      </c>
      <c r="D102" s="67" t="s">
        <v>1292</v>
      </c>
      <c r="E102" s="16"/>
      <c r="F102" s="107">
        <v>42303</v>
      </c>
      <c r="G102" s="98" t="s">
        <v>75</v>
      </c>
      <c r="H102" s="16" t="s">
        <v>1819</v>
      </c>
      <c r="I102" s="6" t="s">
        <v>115</v>
      </c>
      <c r="J102" s="6">
        <v>58806</v>
      </c>
      <c r="K102" s="98">
        <v>100270</v>
      </c>
      <c r="L102" s="97">
        <v>7019</v>
      </c>
      <c r="M102" s="98"/>
      <c r="N102" s="100"/>
    </row>
    <row r="103" spans="1:14" ht="25.5" x14ac:dyDescent="0.25">
      <c r="A103" s="105"/>
      <c r="B103" s="105"/>
      <c r="C103" s="6" t="e">
        <f>MATCH(D103,[1]!Tabla1[Consignatario],0)</f>
        <v>#REF!</v>
      </c>
      <c r="D103" s="67" t="s">
        <v>1292</v>
      </c>
      <c r="E103" s="3"/>
      <c r="F103" s="108"/>
      <c r="G103" s="103"/>
      <c r="H103" s="17" t="s">
        <v>1818</v>
      </c>
      <c r="I103" s="6" t="s">
        <v>116</v>
      </c>
      <c r="J103" s="6">
        <v>34000</v>
      </c>
      <c r="K103" s="103"/>
      <c r="L103" s="97"/>
      <c r="M103" s="103"/>
      <c r="N103" s="102"/>
    </row>
    <row r="104" spans="1:14" ht="25.5" x14ac:dyDescent="0.25">
      <c r="A104" s="105"/>
      <c r="B104" s="105"/>
      <c r="C104" s="6" t="e">
        <f>MATCH(D104,[1]!Tabla1[Consignatario],0)</f>
        <v>#REF!</v>
      </c>
      <c r="D104" s="67" t="s">
        <v>1292</v>
      </c>
      <c r="E104" s="3"/>
      <c r="F104" s="108"/>
      <c r="G104" s="103"/>
      <c r="H104" s="6" t="s">
        <v>1820</v>
      </c>
      <c r="I104" s="6" t="s">
        <v>117</v>
      </c>
      <c r="J104" s="6">
        <v>2584</v>
      </c>
      <c r="K104" s="103"/>
      <c r="L104" s="97"/>
      <c r="M104" s="103"/>
      <c r="N104" s="102"/>
    </row>
    <row r="105" spans="1:14" ht="25.5" x14ac:dyDescent="0.25">
      <c r="A105" s="106"/>
      <c r="B105" s="106"/>
      <c r="C105" s="6" t="e">
        <f>MATCH(D105,[1]!Tabla1[Consignatario],0)</f>
        <v>#REF!</v>
      </c>
      <c r="D105" s="67" t="s">
        <v>1292</v>
      </c>
      <c r="E105" s="17"/>
      <c r="F105" s="109"/>
      <c r="G105" s="99"/>
      <c r="H105" s="6" t="s">
        <v>1820</v>
      </c>
      <c r="I105" s="6" t="s">
        <v>118</v>
      </c>
      <c r="J105" s="6">
        <v>4880</v>
      </c>
      <c r="K105" s="99"/>
      <c r="L105" s="97"/>
      <c r="M105" s="99"/>
      <c r="N105" s="101"/>
    </row>
    <row r="106" spans="1:14" ht="15" customHeight="1" x14ac:dyDescent="0.25">
      <c r="A106" s="104" t="s">
        <v>119</v>
      </c>
      <c r="B106" s="104"/>
      <c r="C106" s="6" t="e">
        <f>MATCH(D106,[1]!Tabla1[Consignatario],0)</f>
        <v>#REF!</v>
      </c>
      <c r="D106" s="67" t="s">
        <v>1293</v>
      </c>
      <c r="E106" s="16"/>
      <c r="F106" s="107">
        <v>42303</v>
      </c>
      <c r="G106" s="98" t="s">
        <v>75</v>
      </c>
      <c r="H106" s="16" t="s">
        <v>1819</v>
      </c>
      <c r="I106" s="6" t="s">
        <v>120</v>
      </c>
      <c r="J106" s="6">
        <v>27780</v>
      </c>
      <c r="K106" s="98">
        <v>47860</v>
      </c>
      <c r="L106" s="97">
        <v>3530</v>
      </c>
      <c r="M106" s="97">
        <v>2</v>
      </c>
      <c r="N106" s="100"/>
    </row>
    <row r="107" spans="1:14" ht="25.5" x14ac:dyDescent="0.25">
      <c r="A107" s="105"/>
      <c r="B107" s="105"/>
      <c r="C107" s="6" t="e">
        <f>MATCH(D107,[1]!Tabla1[Consignatario],0)</f>
        <v>#REF!</v>
      </c>
      <c r="D107" s="67" t="s">
        <v>1293</v>
      </c>
      <c r="E107" s="3"/>
      <c r="F107" s="108"/>
      <c r="G107" s="103"/>
      <c r="H107" s="17" t="s">
        <v>1818</v>
      </c>
      <c r="I107" s="6" t="s">
        <v>24</v>
      </c>
      <c r="J107" s="6">
        <v>12000</v>
      </c>
      <c r="K107" s="103"/>
      <c r="L107" s="97"/>
      <c r="M107" s="97"/>
      <c r="N107" s="102"/>
    </row>
    <row r="108" spans="1:14" ht="25.5" x14ac:dyDescent="0.25">
      <c r="A108" s="105"/>
      <c r="B108" s="105"/>
      <c r="C108" s="6" t="e">
        <f>MATCH(D108,[1]!Tabla1[Consignatario],0)</f>
        <v>#REF!</v>
      </c>
      <c r="D108" s="67" t="s">
        <v>1293</v>
      </c>
      <c r="E108" s="3"/>
      <c r="F108" s="108"/>
      <c r="G108" s="103"/>
      <c r="H108" s="6" t="s">
        <v>1820</v>
      </c>
      <c r="I108" s="6" t="s">
        <v>121</v>
      </c>
      <c r="J108" s="6">
        <v>7840</v>
      </c>
      <c r="K108" s="103"/>
      <c r="L108" s="97"/>
      <c r="M108" s="97"/>
      <c r="N108" s="102"/>
    </row>
    <row r="109" spans="1:14" ht="25.5" x14ac:dyDescent="0.25">
      <c r="A109" s="106"/>
      <c r="B109" s="106"/>
      <c r="C109" s="6" t="e">
        <f>MATCH(D109,[1]!Tabla1[Consignatario],0)</f>
        <v>#REF!</v>
      </c>
      <c r="D109" s="67" t="s">
        <v>1293</v>
      </c>
      <c r="E109" s="17"/>
      <c r="F109" s="109"/>
      <c r="G109" s="99"/>
      <c r="H109" s="6" t="s">
        <v>1820</v>
      </c>
      <c r="I109" s="6" t="s">
        <v>122</v>
      </c>
      <c r="J109" s="6">
        <v>240</v>
      </c>
      <c r="K109" s="99"/>
      <c r="L109" s="97"/>
      <c r="M109" s="97"/>
      <c r="N109" s="101"/>
    </row>
    <row r="110" spans="1:14" ht="15" customHeight="1" x14ac:dyDescent="0.25">
      <c r="A110" s="104"/>
      <c r="B110" s="104"/>
      <c r="C110" s="6" t="e">
        <f>MATCH(D110,[1]!Tabla1[Consignatario],0)</f>
        <v>#REF!</v>
      </c>
      <c r="D110" s="87" t="s">
        <v>1584</v>
      </c>
      <c r="E110" s="16"/>
      <c r="F110" s="107">
        <v>42303</v>
      </c>
      <c r="G110" s="98" t="s">
        <v>1616</v>
      </c>
      <c r="H110" s="16" t="s">
        <v>1819</v>
      </c>
      <c r="I110" s="6" t="s">
        <v>123</v>
      </c>
      <c r="J110" s="6">
        <v>37027</v>
      </c>
      <c r="K110" s="98">
        <v>48527</v>
      </c>
      <c r="L110" s="97">
        <v>3396</v>
      </c>
      <c r="M110" s="97">
        <v>7</v>
      </c>
      <c r="N110" s="100"/>
    </row>
    <row r="111" spans="1:14" x14ac:dyDescent="0.25">
      <c r="A111" s="105"/>
      <c r="B111" s="105"/>
      <c r="C111" s="6" t="e">
        <f>MATCH(D111,[1]!Tabla1[Consignatario],0)</f>
        <v>#REF!</v>
      </c>
      <c r="D111" s="87" t="s">
        <v>1584</v>
      </c>
      <c r="E111" s="3"/>
      <c r="F111" s="108"/>
      <c r="G111" s="103"/>
      <c r="H111" s="17" t="s">
        <v>1818</v>
      </c>
      <c r="I111" s="6" t="s">
        <v>40</v>
      </c>
      <c r="J111" s="6">
        <v>8000</v>
      </c>
      <c r="K111" s="103"/>
      <c r="L111" s="97"/>
      <c r="M111" s="97"/>
      <c r="N111" s="102"/>
    </row>
    <row r="112" spans="1:14" x14ac:dyDescent="0.25">
      <c r="A112" s="105"/>
      <c r="B112" s="105"/>
      <c r="C112" s="6" t="e">
        <f>MATCH(D112,[1]!Tabla1[Consignatario],0)</f>
        <v>#REF!</v>
      </c>
      <c r="D112" s="87" t="s">
        <v>1584</v>
      </c>
      <c r="E112" s="3"/>
      <c r="F112" s="108"/>
      <c r="G112" s="103"/>
      <c r="H112" s="6" t="s">
        <v>1820</v>
      </c>
      <c r="I112" s="6" t="s">
        <v>70</v>
      </c>
      <c r="J112" s="6">
        <v>3200</v>
      </c>
      <c r="K112" s="103"/>
      <c r="L112" s="97"/>
      <c r="M112" s="97"/>
      <c r="N112" s="102"/>
    </row>
    <row r="113" spans="1:14" x14ac:dyDescent="0.25">
      <c r="A113" s="106"/>
      <c r="B113" s="106"/>
      <c r="C113" s="6" t="e">
        <f>MATCH(D113,[1]!Tabla1[Consignatario],0)</f>
        <v>#REF!</v>
      </c>
      <c r="D113" s="87" t="s">
        <v>1584</v>
      </c>
      <c r="E113" s="17"/>
      <c r="F113" s="109"/>
      <c r="G113" s="99"/>
      <c r="H113" s="17" t="s">
        <v>1818</v>
      </c>
      <c r="I113" s="6" t="s">
        <v>59</v>
      </c>
      <c r="J113" s="6">
        <v>300</v>
      </c>
      <c r="K113" s="99"/>
      <c r="L113" s="97"/>
      <c r="M113" s="97"/>
      <c r="N113" s="101"/>
    </row>
    <row r="114" spans="1:14" ht="15" customHeight="1" x14ac:dyDescent="0.25">
      <c r="A114" s="104"/>
      <c r="B114" s="104"/>
      <c r="C114" s="6" t="e">
        <f>MATCH(D114,[1]!Tabla1[Consignatario],0)</f>
        <v>#REF!</v>
      </c>
      <c r="D114" s="67" t="s">
        <v>1797</v>
      </c>
      <c r="E114" s="16"/>
      <c r="F114" s="107">
        <v>42303</v>
      </c>
      <c r="G114" s="98" t="s">
        <v>129</v>
      </c>
      <c r="H114" s="16" t="s">
        <v>1819</v>
      </c>
      <c r="I114" s="6" t="s">
        <v>124</v>
      </c>
      <c r="J114" s="6">
        <v>1984</v>
      </c>
      <c r="K114" s="98">
        <v>2684</v>
      </c>
      <c r="L114" s="97">
        <v>187</v>
      </c>
      <c r="M114" s="97">
        <v>7</v>
      </c>
      <c r="N114" s="100"/>
    </row>
    <row r="115" spans="1:14" x14ac:dyDescent="0.25">
      <c r="A115" s="106"/>
      <c r="B115" s="106"/>
      <c r="C115" s="6" t="e">
        <f>MATCH(D115,[1]!Tabla1[Consignatario],0)</f>
        <v>#REF!</v>
      </c>
      <c r="D115" s="67" t="s">
        <v>1797</v>
      </c>
      <c r="E115" s="17"/>
      <c r="F115" s="109"/>
      <c r="G115" s="99"/>
      <c r="H115" s="17" t="s">
        <v>1818</v>
      </c>
      <c r="I115" s="6" t="s">
        <v>59</v>
      </c>
      <c r="J115" s="6">
        <v>700</v>
      </c>
      <c r="K115" s="99"/>
      <c r="L115" s="97"/>
      <c r="M115" s="97"/>
      <c r="N115" s="101"/>
    </row>
    <row r="116" spans="1:14" ht="15" customHeight="1" x14ac:dyDescent="0.25">
      <c r="A116" s="104" t="s">
        <v>125</v>
      </c>
      <c r="B116" s="104"/>
      <c r="C116" s="6" t="e">
        <f>MATCH(D116,[1]!Tabla1[Consignatario],0)</f>
        <v>#REF!</v>
      </c>
      <c r="D116" s="67" t="s">
        <v>1585</v>
      </c>
      <c r="E116" s="16"/>
      <c r="F116" s="107">
        <v>42303</v>
      </c>
      <c r="G116" s="98" t="s">
        <v>1616</v>
      </c>
      <c r="H116" s="16" t="s">
        <v>1819</v>
      </c>
      <c r="I116" s="6" t="s">
        <v>126</v>
      </c>
      <c r="J116" s="6">
        <v>30476</v>
      </c>
      <c r="K116" s="98">
        <v>48510</v>
      </c>
      <c r="L116" s="97">
        <v>3395</v>
      </c>
      <c r="M116" s="97">
        <v>6</v>
      </c>
      <c r="N116" s="100"/>
    </row>
    <row r="117" spans="1:14" ht="25.5" x14ac:dyDescent="0.25">
      <c r="A117" s="105"/>
      <c r="B117" s="105"/>
      <c r="C117" s="6" t="e">
        <f>MATCH(D117,[1]!Tabla1[Consignatario],0)</f>
        <v>#REF!</v>
      </c>
      <c r="D117" s="67" t="s">
        <v>1585</v>
      </c>
      <c r="E117" s="3"/>
      <c r="F117" s="108"/>
      <c r="G117" s="103"/>
      <c r="H117" s="16" t="s">
        <v>1819</v>
      </c>
      <c r="I117" s="6" t="s">
        <v>127</v>
      </c>
      <c r="J117" s="6">
        <v>834</v>
      </c>
      <c r="K117" s="103"/>
      <c r="L117" s="97"/>
      <c r="M117" s="97"/>
      <c r="N117" s="102"/>
    </row>
    <row r="118" spans="1:14" x14ac:dyDescent="0.25">
      <c r="A118" s="105"/>
      <c r="B118" s="105"/>
      <c r="C118" s="6" t="e">
        <f>MATCH(D118,[1]!Tabla1[Consignatario],0)</f>
        <v>#REF!</v>
      </c>
      <c r="D118" s="67" t="s">
        <v>1585</v>
      </c>
      <c r="E118" s="3"/>
      <c r="F118" s="108"/>
      <c r="G118" s="103"/>
      <c r="H118" s="17" t="s">
        <v>1818</v>
      </c>
      <c r="I118" s="6" t="s">
        <v>25</v>
      </c>
      <c r="J118" s="6">
        <v>10000</v>
      </c>
      <c r="K118" s="103"/>
      <c r="L118" s="97"/>
      <c r="M118" s="97"/>
      <c r="N118" s="102"/>
    </row>
    <row r="119" spans="1:14" x14ac:dyDescent="0.25">
      <c r="A119" s="105"/>
      <c r="B119" s="105"/>
      <c r="C119" s="6" t="e">
        <f>MATCH(D119,[1]!Tabla1[Consignatario],0)</f>
        <v>#REF!</v>
      </c>
      <c r="D119" s="67" t="s">
        <v>1585</v>
      </c>
      <c r="E119" s="3"/>
      <c r="F119" s="108"/>
      <c r="G119" s="103"/>
      <c r="H119" s="6" t="s">
        <v>1820</v>
      </c>
      <c r="I119" s="6" t="s">
        <v>70</v>
      </c>
      <c r="J119" s="6">
        <v>3200</v>
      </c>
      <c r="K119" s="103"/>
      <c r="L119" s="97"/>
      <c r="M119" s="97"/>
      <c r="N119" s="102"/>
    </row>
    <row r="120" spans="1:14" x14ac:dyDescent="0.25">
      <c r="A120" s="106"/>
      <c r="B120" s="106"/>
      <c r="C120" s="6" t="e">
        <f>MATCH(D120,[1]!Tabla1[Consignatario],0)</f>
        <v>#REF!</v>
      </c>
      <c r="D120" s="67" t="s">
        <v>1585</v>
      </c>
      <c r="E120" s="17"/>
      <c r="F120" s="109"/>
      <c r="G120" s="99"/>
      <c r="H120" s="6" t="s">
        <v>1820</v>
      </c>
      <c r="I120" s="6" t="s">
        <v>128</v>
      </c>
      <c r="J120" s="6">
        <v>4000</v>
      </c>
      <c r="K120" s="99"/>
      <c r="L120" s="97"/>
      <c r="M120" s="97"/>
      <c r="N120" s="101"/>
    </row>
    <row r="121" spans="1:14" x14ac:dyDescent="0.25">
      <c r="A121" s="26"/>
      <c r="B121" s="26"/>
      <c r="C121" s="6" t="e">
        <f>MATCH(D121,[1]!Tabla1[Consignatario],0)</f>
        <v>#REF!</v>
      </c>
      <c r="D121" s="6" t="s">
        <v>1294</v>
      </c>
      <c r="E121" s="6"/>
      <c r="F121" s="1">
        <v>42303</v>
      </c>
      <c r="G121" s="6" t="s">
        <v>1616</v>
      </c>
      <c r="H121" s="17" t="s">
        <v>1818</v>
      </c>
      <c r="I121" s="6" t="s">
        <v>59</v>
      </c>
      <c r="J121" s="6">
        <v>600</v>
      </c>
      <c r="K121" s="6">
        <v>600</v>
      </c>
      <c r="L121" s="6">
        <v>56</v>
      </c>
      <c r="M121" s="6"/>
      <c r="N121" s="7"/>
    </row>
    <row r="122" spans="1:14" ht="15" customHeight="1" x14ac:dyDescent="0.25">
      <c r="A122" s="104"/>
      <c r="B122" s="104"/>
      <c r="C122" s="6" t="e">
        <f>MATCH(D122,[1]!Tabla1[Consignatario],0)</f>
        <v>#REF!</v>
      </c>
      <c r="D122" s="67" t="s">
        <v>1586</v>
      </c>
      <c r="E122" s="16"/>
      <c r="F122" s="107">
        <v>42303</v>
      </c>
      <c r="G122" s="98" t="s">
        <v>129</v>
      </c>
      <c r="H122" s="16" t="s">
        <v>1819</v>
      </c>
      <c r="I122" s="6" t="s">
        <v>130</v>
      </c>
      <c r="J122" s="6">
        <v>28832</v>
      </c>
      <c r="K122" s="98">
        <v>38832</v>
      </c>
      <c r="L122" s="97">
        <v>2718</v>
      </c>
      <c r="M122" s="98"/>
      <c r="N122" s="100"/>
    </row>
    <row r="123" spans="1:14" x14ac:dyDescent="0.25">
      <c r="A123" s="105"/>
      <c r="B123" s="105"/>
      <c r="C123" s="6" t="e">
        <f>MATCH(D123,[1]!Tabla1[Consignatario],0)</f>
        <v>#REF!</v>
      </c>
      <c r="D123" s="67" t="s">
        <v>1586</v>
      </c>
      <c r="E123" s="3"/>
      <c r="F123" s="108"/>
      <c r="G123" s="103"/>
      <c r="H123" s="6" t="s">
        <v>1820</v>
      </c>
      <c r="I123" s="6" t="s">
        <v>14</v>
      </c>
      <c r="J123" s="6">
        <v>7200</v>
      </c>
      <c r="K123" s="103"/>
      <c r="L123" s="97"/>
      <c r="M123" s="103"/>
      <c r="N123" s="102"/>
    </row>
    <row r="124" spans="1:14" x14ac:dyDescent="0.25">
      <c r="A124" s="106"/>
      <c r="B124" s="106"/>
      <c r="C124" s="6" t="e">
        <f>MATCH(D124,[1]!Tabla1[Consignatario],0)</f>
        <v>#REF!</v>
      </c>
      <c r="D124" s="67" t="s">
        <v>1586</v>
      </c>
      <c r="E124" s="17"/>
      <c r="F124" s="109"/>
      <c r="G124" s="99"/>
      <c r="H124" s="6" t="s">
        <v>1820</v>
      </c>
      <c r="I124" s="6" t="s">
        <v>131</v>
      </c>
      <c r="J124" s="6">
        <v>2800</v>
      </c>
      <c r="K124" s="99"/>
      <c r="L124" s="97"/>
      <c r="M124" s="99"/>
      <c r="N124" s="101"/>
    </row>
    <row r="125" spans="1:14" ht="15" customHeight="1" x14ac:dyDescent="0.25">
      <c r="A125" s="104" t="s">
        <v>132</v>
      </c>
      <c r="B125" s="104"/>
      <c r="C125" s="6" t="e">
        <f>MATCH(D125,[1]!Tabla1[Consignatario],0)</f>
        <v>#REF!</v>
      </c>
      <c r="D125" s="67" t="s">
        <v>1587</v>
      </c>
      <c r="E125" s="16"/>
      <c r="F125" s="107">
        <v>42303</v>
      </c>
      <c r="G125" s="98" t="s">
        <v>129</v>
      </c>
      <c r="H125" s="16" t="s">
        <v>1819</v>
      </c>
      <c r="I125" s="6" t="s">
        <v>133</v>
      </c>
      <c r="J125" s="6">
        <v>7137</v>
      </c>
      <c r="K125" s="98">
        <v>13477</v>
      </c>
      <c r="L125" s="97">
        <v>943</v>
      </c>
      <c r="M125" s="97">
        <v>2</v>
      </c>
      <c r="N125" s="7"/>
    </row>
    <row r="126" spans="1:14" x14ac:dyDescent="0.25">
      <c r="A126" s="105"/>
      <c r="B126" s="105"/>
      <c r="C126" s="6" t="e">
        <f>MATCH(D126,[1]!Tabla1[Consignatario],0)</f>
        <v>#REF!</v>
      </c>
      <c r="D126" s="67" t="s">
        <v>1587</v>
      </c>
      <c r="E126" s="3"/>
      <c r="F126" s="108"/>
      <c r="G126" s="103"/>
      <c r="H126" s="17" t="s">
        <v>1818</v>
      </c>
      <c r="I126" s="6" t="s">
        <v>73</v>
      </c>
      <c r="J126" s="6">
        <v>4000</v>
      </c>
      <c r="K126" s="103"/>
      <c r="L126" s="97"/>
      <c r="M126" s="97"/>
      <c r="N126" s="7"/>
    </row>
    <row r="127" spans="1:14" x14ac:dyDescent="0.25">
      <c r="A127" s="105"/>
      <c r="B127" s="105"/>
      <c r="C127" s="6" t="e">
        <f>MATCH(D127,[1]!Tabla1[Consignatario],0)</f>
        <v>#REF!</v>
      </c>
      <c r="D127" s="67" t="s">
        <v>1587</v>
      </c>
      <c r="E127" s="3"/>
      <c r="F127" s="108"/>
      <c r="G127" s="103"/>
      <c r="H127" s="6" t="s">
        <v>1820</v>
      </c>
      <c r="I127" s="6" t="s">
        <v>134</v>
      </c>
      <c r="J127" s="6">
        <v>1840</v>
      </c>
      <c r="K127" s="103"/>
      <c r="L127" s="97"/>
      <c r="M127" s="97"/>
      <c r="N127" s="7"/>
    </row>
    <row r="128" spans="1:14" x14ac:dyDescent="0.25">
      <c r="A128" s="106"/>
      <c r="B128" s="106"/>
      <c r="C128" s="6" t="e">
        <f>MATCH(D128,[1]!Tabla1[Consignatario],0)</f>
        <v>#REF!</v>
      </c>
      <c r="D128" s="67" t="s">
        <v>1587</v>
      </c>
      <c r="E128" s="17"/>
      <c r="F128" s="109"/>
      <c r="G128" s="99"/>
      <c r="H128" s="17" t="s">
        <v>1818</v>
      </c>
      <c r="I128" s="6" t="s">
        <v>59</v>
      </c>
      <c r="J128" s="6">
        <v>500</v>
      </c>
      <c r="K128" s="99"/>
      <c r="L128" s="97"/>
      <c r="M128" s="97"/>
      <c r="N128" s="7"/>
    </row>
    <row r="129" spans="1:14" ht="15" customHeight="1" x14ac:dyDescent="0.25">
      <c r="A129" s="26"/>
      <c r="B129" s="26"/>
      <c r="C129" s="6" t="e">
        <f>MATCH(D129,[1]!Tabla1[Consignatario],0)</f>
        <v>#REF!</v>
      </c>
      <c r="D129" s="6" t="s">
        <v>1295</v>
      </c>
      <c r="E129" s="6"/>
      <c r="F129" s="1">
        <v>42303</v>
      </c>
      <c r="G129" s="6" t="s">
        <v>129</v>
      </c>
      <c r="H129" s="16" t="s">
        <v>1819</v>
      </c>
      <c r="I129" s="6" t="s">
        <v>135</v>
      </c>
      <c r="J129" s="6">
        <v>10488</v>
      </c>
      <c r="K129" s="6">
        <v>10488</v>
      </c>
      <c r="L129" s="6">
        <v>734</v>
      </c>
      <c r="M129" s="6"/>
      <c r="N129" s="7"/>
    </row>
    <row r="130" spans="1:14" ht="25.5" customHeight="1" x14ac:dyDescent="0.25">
      <c r="A130" s="26"/>
      <c r="B130" s="26"/>
      <c r="C130" s="6" t="e">
        <f>MATCH(D130,[1]!Tabla1[Consignatario],0)</f>
        <v>#REF!</v>
      </c>
      <c r="D130" s="6" t="s">
        <v>1479</v>
      </c>
      <c r="E130" s="6"/>
      <c r="F130" s="1">
        <v>42303</v>
      </c>
      <c r="G130" s="6" t="s">
        <v>129</v>
      </c>
      <c r="H130" s="17" t="s">
        <v>1818</v>
      </c>
      <c r="I130" s="6" t="s">
        <v>73</v>
      </c>
      <c r="J130" s="6">
        <v>4000</v>
      </c>
      <c r="K130" s="6">
        <v>4000</v>
      </c>
      <c r="L130" s="6">
        <v>280</v>
      </c>
      <c r="M130" s="6"/>
      <c r="N130" s="7"/>
    </row>
    <row r="131" spans="1:14" ht="25.5" x14ac:dyDescent="0.25">
      <c r="A131" s="26"/>
      <c r="B131" s="26"/>
      <c r="C131" s="6" t="e">
        <f>MATCH(D131,[1]!Tabla1[Consignatario],0)</f>
        <v>#REF!</v>
      </c>
      <c r="D131" s="6" t="s">
        <v>1296</v>
      </c>
      <c r="E131" s="6"/>
      <c r="F131" s="1">
        <v>42303</v>
      </c>
      <c r="G131" s="6" t="s">
        <v>136</v>
      </c>
      <c r="H131" s="6" t="s">
        <v>1820</v>
      </c>
      <c r="I131" s="6" t="s">
        <v>137</v>
      </c>
      <c r="J131" s="6">
        <v>1040</v>
      </c>
      <c r="K131" s="6">
        <v>1040</v>
      </c>
      <c r="L131" s="6">
        <v>72</v>
      </c>
      <c r="M131" s="6">
        <v>4</v>
      </c>
      <c r="N131" s="7"/>
    </row>
    <row r="132" spans="1:14" ht="15" customHeight="1" x14ac:dyDescent="0.25">
      <c r="A132" s="104" t="s">
        <v>138</v>
      </c>
      <c r="B132" s="104"/>
      <c r="C132" s="6" t="e">
        <f>MATCH(D132,[1]!Tabla1[Consignatario],0)</f>
        <v>#REF!</v>
      </c>
      <c r="D132" s="67" t="s">
        <v>1480</v>
      </c>
      <c r="E132" s="16"/>
      <c r="F132" s="107">
        <v>42304</v>
      </c>
      <c r="G132" s="98" t="s">
        <v>139</v>
      </c>
      <c r="H132" s="16" t="s">
        <v>1819</v>
      </c>
      <c r="I132" s="6" t="s">
        <v>140</v>
      </c>
      <c r="J132" s="6">
        <v>31678</v>
      </c>
      <c r="K132" s="98">
        <v>80192</v>
      </c>
      <c r="L132" s="97">
        <v>5613</v>
      </c>
      <c r="M132" s="97">
        <v>4</v>
      </c>
      <c r="N132" s="100"/>
    </row>
    <row r="133" spans="1:14" ht="25.5" x14ac:dyDescent="0.25">
      <c r="A133" s="105"/>
      <c r="B133" s="105"/>
      <c r="C133" s="6" t="e">
        <f>MATCH(D133,[1]!Tabla1[Consignatario],0)</f>
        <v>#REF!</v>
      </c>
      <c r="D133" s="67" t="s">
        <v>1480</v>
      </c>
      <c r="E133" s="3"/>
      <c r="F133" s="108"/>
      <c r="G133" s="103"/>
      <c r="H133" s="17" t="s">
        <v>1818</v>
      </c>
      <c r="I133" s="6" t="s">
        <v>141</v>
      </c>
      <c r="J133" s="6">
        <v>32000</v>
      </c>
      <c r="K133" s="103"/>
      <c r="L133" s="97"/>
      <c r="M133" s="97"/>
      <c r="N133" s="102"/>
    </row>
    <row r="134" spans="1:14" ht="25.5" x14ac:dyDescent="0.25">
      <c r="A134" s="105"/>
      <c r="B134" s="105"/>
      <c r="C134" s="6" t="e">
        <f>MATCH(D134,[1]!Tabla1[Consignatario],0)</f>
        <v>#REF!</v>
      </c>
      <c r="D134" s="67" t="s">
        <v>1480</v>
      </c>
      <c r="E134" s="3"/>
      <c r="F134" s="108"/>
      <c r="G134" s="103"/>
      <c r="H134" s="6" t="s">
        <v>1820</v>
      </c>
      <c r="I134" s="6" t="s">
        <v>142</v>
      </c>
      <c r="J134" s="6">
        <v>15874</v>
      </c>
      <c r="K134" s="103"/>
      <c r="L134" s="97"/>
      <c r="M134" s="97"/>
      <c r="N134" s="102"/>
    </row>
    <row r="135" spans="1:14" ht="25.5" x14ac:dyDescent="0.25">
      <c r="A135" s="106"/>
      <c r="B135" s="106"/>
      <c r="C135" s="6" t="e">
        <f>MATCH(D135,[1]!Tabla1[Consignatario],0)</f>
        <v>#REF!</v>
      </c>
      <c r="D135" s="67" t="s">
        <v>1480</v>
      </c>
      <c r="E135" s="17"/>
      <c r="F135" s="109"/>
      <c r="G135" s="99"/>
      <c r="H135" s="16" t="s">
        <v>1819</v>
      </c>
      <c r="I135" s="6" t="s">
        <v>143</v>
      </c>
      <c r="J135" s="6">
        <v>640</v>
      </c>
      <c r="K135" s="99"/>
      <c r="L135" s="97"/>
      <c r="M135" s="97"/>
      <c r="N135" s="101"/>
    </row>
    <row r="136" spans="1:14" ht="25.5" customHeight="1" x14ac:dyDescent="0.25">
      <c r="A136" s="104"/>
      <c r="B136" s="104"/>
      <c r="C136" s="6" t="e">
        <f>MATCH(D136,[1]!Tabla1[Consignatario],0)</f>
        <v>#REF!</v>
      </c>
      <c r="D136" s="67" t="s">
        <v>1297</v>
      </c>
      <c r="E136" s="16"/>
      <c r="F136" s="107">
        <v>42304</v>
      </c>
      <c r="G136" s="98" t="s">
        <v>144</v>
      </c>
      <c r="H136" s="17" t="s">
        <v>1818</v>
      </c>
      <c r="I136" s="6" t="s">
        <v>59</v>
      </c>
      <c r="J136" s="6">
        <v>1500</v>
      </c>
      <c r="K136" s="98">
        <v>11196</v>
      </c>
      <c r="L136" s="97">
        <v>783</v>
      </c>
      <c r="M136" s="97">
        <v>6</v>
      </c>
      <c r="N136" s="100"/>
    </row>
    <row r="137" spans="1:14" ht="25.5" x14ac:dyDescent="0.25">
      <c r="A137" s="105"/>
      <c r="B137" s="105"/>
      <c r="C137" s="6" t="e">
        <f>MATCH(D137,[1]!Tabla1[Consignatario],0)</f>
        <v>#REF!</v>
      </c>
      <c r="D137" s="67" t="s">
        <v>1297</v>
      </c>
      <c r="E137" s="3"/>
      <c r="F137" s="108"/>
      <c r="G137" s="103"/>
      <c r="H137" s="6" t="s">
        <v>1820</v>
      </c>
      <c r="I137" s="6" t="s">
        <v>145</v>
      </c>
      <c r="J137" s="6">
        <v>1696</v>
      </c>
      <c r="K137" s="103"/>
      <c r="L137" s="97"/>
      <c r="M137" s="97"/>
      <c r="N137" s="102"/>
    </row>
    <row r="138" spans="1:14" ht="25.5" x14ac:dyDescent="0.25">
      <c r="A138" s="106"/>
      <c r="B138" s="106"/>
      <c r="C138" s="6" t="e">
        <f>MATCH(D138,[1]!Tabla1[Consignatario],0)</f>
        <v>#REF!</v>
      </c>
      <c r="D138" s="67" t="s">
        <v>1297</v>
      </c>
      <c r="E138" s="17"/>
      <c r="F138" s="109"/>
      <c r="G138" s="99"/>
      <c r="H138" s="17" t="s">
        <v>1818</v>
      </c>
      <c r="I138" s="6" t="s">
        <v>40</v>
      </c>
      <c r="J138" s="6">
        <v>8000</v>
      </c>
      <c r="K138" s="99"/>
      <c r="L138" s="97"/>
      <c r="M138" s="97"/>
      <c r="N138" s="101"/>
    </row>
    <row r="139" spans="1:14" ht="15" customHeight="1" x14ac:dyDescent="0.25">
      <c r="A139" s="104"/>
      <c r="B139" s="104"/>
      <c r="C139" s="6" t="e">
        <f>MATCH(D139,[1]!Tabla1[Consignatario],0)</f>
        <v>#REF!</v>
      </c>
      <c r="D139" s="67" t="s">
        <v>1579</v>
      </c>
      <c r="E139" s="16"/>
      <c r="F139" s="107">
        <v>42304</v>
      </c>
      <c r="G139" s="98" t="s">
        <v>144</v>
      </c>
      <c r="H139" s="17" t="s">
        <v>1818</v>
      </c>
      <c r="I139" s="6" t="s">
        <v>40</v>
      </c>
      <c r="J139" s="6">
        <v>8000</v>
      </c>
      <c r="K139" s="98">
        <v>13716</v>
      </c>
      <c r="L139" s="97">
        <v>960</v>
      </c>
      <c r="M139" s="97">
        <v>1</v>
      </c>
      <c r="N139" s="100"/>
    </row>
    <row r="140" spans="1:14" x14ac:dyDescent="0.25">
      <c r="A140" s="105"/>
      <c r="B140" s="105"/>
      <c r="C140" s="6" t="e">
        <f>MATCH(D140,[1]!Tabla1[Consignatario],0)</f>
        <v>#REF!</v>
      </c>
      <c r="D140" s="67" t="s">
        <v>1579</v>
      </c>
      <c r="E140" s="3"/>
      <c r="F140" s="108"/>
      <c r="G140" s="103"/>
      <c r="H140" s="16" t="s">
        <v>1819</v>
      </c>
      <c r="I140" s="6" t="s">
        <v>146</v>
      </c>
      <c r="J140" s="6">
        <v>1384</v>
      </c>
      <c r="K140" s="103"/>
      <c r="L140" s="97"/>
      <c r="M140" s="97"/>
      <c r="N140" s="102"/>
    </row>
    <row r="141" spans="1:14" x14ac:dyDescent="0.25">
      <c r="A141" s="105"/>
      <c r="B141" s="105"/>
      <c r="C141" s="6" t="e">
        <f>MATCH(D141,[1]!Tabla1[Consignatario],0)</f>
        <v>#REF!</v>
      </c>
      <c r="D141" s="67" t="s">
        <v>1579</v>
      </c>
      <c r="E141" s="3"/>
      <c r="F141" s="108"/>
      <c r="G141" s="103"/>
      <c r="H141" s="17" t="s">
        <v>1818</v>
      </c>
      <c r="I141" s="6" t="s">
        <v>59</v>
      </c>
      <c r="J141" s="6">
        <v>500</v>
      </c>
      <c r="K141" s="103"/>
      <c r="L141" s="97"/>
      <c r="M141" s="97"/>
      <c r="N141" s="102"/>
    </row>
    <row r="142" spans="1:14" x14ac:dyDescent="0.25">
      <c r="A142" s="106"/>
      <c r="B142" s="106"/>
      <c r="C142" s="6" t="e">
        <f>MATCH(D142,[1]!Tabla1[Consignatario],0)</f>
        <v>#REF!</v>
      </c>
      <c r="D142" s="67" t="s">
        <v>1579</v>
      </c>
      <c r="E142" s="17"/>
      <c r="F142" s="109"/>
      <c r="G142" s="99"/>
      <c r="H142" s="6" t="s">
        <v>1820</v>
      </c>
      <c r="I142" s="6" t="s">
        <v>147</v>
      </c>
      <c r="J142" s="6">
        <v>3832</v>
      </c>
      <c r="K142" s="99"/>
      <c r="L142" s="97"/>
      <c r="M142" s="97"/>
      <c r="N142" s="101"/>
    </row>
    <row r="143" spans="1:14" ht="15" customHeight="1" x14ac:dyDescent="0.25">
      <c r="A143" s="104" t="s">
        <v>151</v>
      </c>
      <c r="B143" s="104"/>
      <c r="C143" s="6" t="e">
        <f>MATCH(D143,[1]!Tabla1[Consignatario],0)</f>
        <v>#REF!</v>
      </c>
      <c r="D143" s="67" t="s">
        <v>1598</v>
      </c>
      <c r="E143" s="16"/>
      <c r="F143" s="107">
        <v>42304</v>
      </c>
      <c r="G143" s="98" t="s">
        <v>144</v>
      </c>
      <c r="H143" s="6" t="s">
        <v>1820</v>
      </c>
      <c r="I143" s="6" t="s">
        <v>148</v>
      </c>
      <c r="J143" s="6">
        <v>640</v>
      </c>
      <c r="K143" s="98">
        <v>8640</v>
      </c>
      <c r="L143" s="97">
        <v>604</v>
      </c>
      <c r="M143" s="97">
        <v>7</v>
      </c>
      <c r="N143" s="100"/>
    </row>
    <row r="144" spans="1:14" x14ac:dyDescent="0.25">
      <c r="A144" s="106"/>
      <c r="B144" s="106"/>
      <c r="C144" s="6" t="e">
        <f>MATCH(D144,[1]!Tabla1[Consignatario],0)</f>
        <v>#REF!</v>
      </c>
      <c r="D144" s="67" t="s">
        <v>1598</v>
      </c>
      <c r="E144" s="17"/>
      <c r="F144" s="109"/>
      <c r="G144" s="99"/>
      <c r="H144" s="17" t="s">
        <v>1818</v>
      </c>
      <c r="I144" s="6" t="s">
        <v>40</v>
      </c>
      <c r="J144" s="6">
        <v>8000</v>
      </c>
      <c r="K144" s="99"/>
      <c r="L144" s="97"/>
      <c r="M144" s="97"/>
      <c r="N144" s="101"/>
    </row>
    <row r="145" spans="1:14" x14ac:dyDescent="0.25">
      <c r="A145" s="26"/>
      <c r="B145" s="26"/>
      <c r="C145" s="6" t="e">
        <f>MATCH(D145,[1]!Tabla1[Consignatario],0)</f>
        <v>#REF!</v>
      </c>
      <c r="D145" s="6" t="s">
        <v>1481</v>
      </c>
      <c r="E145" s="6"/>
      <c r="F145" s="1">
        <v>42304</v>
      </c>
      <c r="G145" s="6" t="s">
        <v>144</v>
      </c>
      <c r="H145" s="17" t="s">
        <v>1818</v>
      </c>
      <c r="I145" s="6" t="s">
        <v>73</v>
      </c>
      <c r="J145" s="6">
        <v>4000</v>
      </c>
      <c r="K145" s="6">
        <v>4000</v>
      </c>
      <c r="L145" s="6">
        <v>280</v>
      </c>
      <c r="M145" s="6"/>
      <c r="N145" s="7"/>
    </row>
    <row r="146" spans="1:14" ht="25.5" customHeight="1" x14ac:dyDescent="0.25">
      <c r="A146" s="26"/>
      <c r="B146" s="26"/>
      <c r="C146" s="6" t="e">
        <f>MATCH(D146,[1]!Tabla1[Consignatario],0)</f>
        <v>#REF!</v>
      </c>
      <c r="D146" s="54" t="s">
        <v>1452</v>
      </c>
      <c r="E146" s="6"/>
      <c r="F146" s="1">
        <v>42304</v>
      </c>
      <c r="G146" s="6" t="s">
        <v>144</v>
      </c>
      <c r="H146" s="16" t="s">
        <v>1819</v>
      </c>
      <c r="I146" s="6" t="s">
        <v>149</v>
      </c>
      <c r="J146" s="6">
        <v>9492</v>
      </c>
      <c r="K146" s="6">
        <v>9492</v>
      </c>
      <c r="L146" s="6">
        <v>674</v>
      </c>
      <c r="M146" s="6">
        <v>4</v>
      </c>
      <c r="N146" s="7"/>
    </row>
    <row r="147" spans="1:14" ht="15" customHeight="1" x14ac:dyDescent="0.25">
      <c r="A147" s="104"/>
      <c r="B147" s="104"/>
      <c r="C147" s="6" t="e">
        <f>MATCH(D147,[1]!Tabla1[Consignatario],0)</f>
        <v>#REF!</v>
      </c>
      <c r="D147" s="67" t="s">
        <v>1298</v>
      </c>
      <c r="E147" s="16"/>
      <c r="F147" s="107">
        <v>42304</v>
      </c>
      <c r="G147" s="98" t="s">
        <v>144</v>
      </c>
      <c r="H147" s="17" t="s">
        <v>1818</v>
      </c>
      <c r="I147" s="6" t="s">
        <v>40</v>
      </c>
      <c r="J147" s="6">
        <v>8000</v>
      </c>
      <c r="K147" s="98">
        <v>9406</v>
      </c>
      <c r="L147" s="97">
        <v>658</v>
      </c>
      <c r="M147" s="97">
        <v>4</v>
      </c>
      <c r="N147" s="100"/>
    </row>
    <row r="148" spans="1:14" x14ac:dyDescent="0.25">
      <c r="A148" s="106"/>
      <c r="B148" s="106"/>
      <c r="C148" s="6" t="e">
        <f>MATCH(D148,[1]!Tabla1[Consignatario],0)</f>
        <v>#REF!</v>
      </c>
      <c r="D148" s="67" t="s">
        <v>1298</v>
      </c>
      <c r="E148" s="17"/>
      <c r="F148" s="109"/>
      <c r="G148" s="99"/>
      <c r="H148" s="16" t="s">
        <v>1819</v>
      </c>
      <c r="I148" s="6" t="s">
        <v>150</v>
      </c>
      <c r="J148" s="6">
        <v>1406</v>
      </c>
      <c r="K148" s="99"/>
      <c r="L148" s="97"/>
      <c r="M148" s="97"/>
      <c r="N148" s="101"/>
    </row>
    <row r="149" spans="1:14" ht="15" customHeight="1" x14ac:dyDescent="0.25">
      <c r="A149" s="104" t="s">
        <v>152</v>
      </c>
      <c r="B149" s="104"/>
      <c r="C149" s="6" t="e">
        <f>MATCH(D149,[1]!Tabla1[Consignatario],0)</f>
        <v>#REF!</v>
      </c>
      <c r="D149" s="67" t="s">
        <v>1482</v>
      </c>
      <c r="E149" s="16"/>
      <c r="F149" s="107">
        <v>42304</v>
      </c>
      <c r="G149" s="98" t="s">
        <v>144</v>
      </c>
      <c r="H149" s="17" t="s">
        <v>1818</v>
      </c>
      <c r="I149" s="6" t="s">
        <v>73</v>
      </c>
      <c r="J149" s="6">
        <v>4000</v>
      </c>
      <c r="K149" s="98">
        <v>7200</v>
      </c>
      <c r="L149" s="97">
        <v>504</v>
      </c>
      <c r="M149" s="98"/>
      <c r="N149" s="100"/>
    </row>
    <row r="150" spans="1:14" ht="25.5" x14ac:dyDescent="0.25">
      <c r="A150" s="106"/>
      <c r="B150" s="106"/>
      <c r="C150" s="6" t="e">
        <f>MATCH(D150,[1]!Tabla1[Consignatario],0)</f>
        <v>#REF!</v>
      </c>
      <c r="D150" s="67" t="s">
        <v>1482</v>
      </c>
      <c r="E150" s="17"/>
      <c r="F150" s="109"/>
      <c r="G150" s="99"/>
      <c r="H150" s="6" t="s">
        <v>1820</v>
      </c>
      <c r="I150" s="6" t="s">
        <v>70</v>
      </c>
      <c r="J150" s="6">
        <v>3200</v>
      </c>
      <c r="K150" s="99"/>
      <c r="L150" s="97"/>
      <c r="M150" s="99"/>
      <c r="N150" s="101"/>
    </row>
    <row r="151" spans="1:14" ht="15" customHeight="1" x14ac:dyDescent="0.25">
      <c r="A151" s="104"/>
      <c r="B151" s="104"/>
      <c r="C151" s="6" t="e">
        <f>MATCH(D151,[1]!Tabla1[Consignatario],0)</f>
        <v>#REF!</v>
      </c>
      <c r="D151" s="67" t="s">
        <v>1599</v>
      </c>
      <c r="E151" s="16"/>
      <c r="F151" s="107">
        <v>42304</v>
      </c>
      <c r="G151" s="98" t="s">
        <v>144</v>
      </c>
      <c r="H151" s="17" t="s">
        <v>1818</v>
      </c>
      <c r="I151" s="6" t="s">
        <v>40</v>
      </c>
      <c r="J151" s="6">
        <v>8000</v>
      </c>
      <c r="K151" s="98">
        <v>10332</v>
      </c>
      <c r="L151" s="97">
        <v>723</v>
      </c>
      <c r="M151" s="97">
        <v>2</v>
      </c>
      <c r="N151" s="100"/>
    </row>
    <row r="152" spans="1:14" ht="25.5" x14ac:dyDescent="0.25">
      <c r="A152" s="105"/>
      <c r="B152" s="105"/>
      <c r="C152" s="6" t="e">
        <f>MATCH(D152,[1]!Tabla1[Consignatario],0)</f>
        <v>#REF!</v>
      </c>
      <c r="D152" s="67" t="s">
        <v>1599</v>
      </c>
      <c r="E152" s="3"/>
      <c r="F152" s="108"/>
      <c r="G152" s="103"/>
      <c r="H152" s="6" t="s">
        <v>1820</v>
      </c>
      <c r="I152" s="6" t="s">
        <v>153</v>
      </c>
      <c r="J152" s="6">
        <v>1376</v>
      </c>
      <c r="K152" s="103"/>
      <c r="L152" s="97"/>
      <c r="M152" s="97"/>
      <c r="N152" s="102"/>
    </row>
    <row r="153" spans="1:14" ht="25.5" x14ac:dyDescent="0.25">
      <c r="A153" s="106"/>
      <c r="B153" s="106"/>
      <c r="C153" s="6" t="e">
        <f>MATCH(D153,[1]!Tabla1[Consignatario],0)</f>
        <v>#REF!</v>
      </c>
      <c r="D153" s="67" t="s">
        <v>1599</v>
      </c>
      <c r="E153" s="17"/>
      <c r="F153" s="109"/>
      <c r="G153" s="99"/>
      <c r="H153" s="16" t="s">
        <v>1819</v>
      </c>
      <c r="I153" s="6" t="s">
        <v>154</v>
      </c>
      <c r="J153" s="6">
        <v>956</v>
      </c>
      <c r="K153" s="99"/>
      <c r="L153" s="97"/>
      <c r="M153" s="97"/>
      <c r="N153" s="101"/>
    </row>
    <row r="154" spans="1:14" ht="15" customHeight="1" x14ac:dyDescent="0.25">
      <c r="A154" s="104"/>
      <c r="B154" s="104"/>
      <c r="C154" s="6" t="e">
        <f>MATCH(D154,[1]!Tabla1[Consignatario],0)</f>
        <v>#REF!</v>
      </c>
      <c r="D154" s="67" t="s">
        <v>1483</v>
      </c>
      <c r="E154" s="16"/>
      <c r="F154" s="107">
        <v>42304</v>
      </c>
      <c r="G154" s="98" t="s">
        <v>144</v>
      </c>
      <c r="H154" s="17" t="s">
        <v>1818</v>
      </c>
      <c r="I154" s="6" t="s">
        <v>40</v>
      </c>
      <c r="J154" s="6">
        <v>8000</v>
      </c>
      <c r="K154" s="98">
        <v>11799</v>
      </c>
      <c r="L154" s="97">
        <v>826</v>
      </c>
      <c r="M154" s="98"/>
      <c r="N154" s="100"/>
    </row>
    <row r="155" spans="1:14" ht="25.5" x14ac:dyDescent="0.25">
      <c r="A155" s="105"/>
      <c r="B155" s="105"/>
      <c r="C155" s="6" t="e">
        <f>MATCH(D155,[1]!Tabla1[Consignatario],0)</f>
        <v>#REF!</v>
      </c>
      <c r="D155" s="67" t="s">
        <v>1483</v>
      </c>
      <c r="E155" s="3"/>
      <c r="F155" s="108"/>
      <c r="G155" s="103"/>
      <c r="H155" s="16" t="s">
        <v>1819</v>
      </c>
      <c r="I155" s="6" t="s">
        <v>155</v>
      </c>
      <c r="J155" s="6">
        <v>3399</v>
      </c>
      <c r="K155" s="103"/>
      <c r="L155" s="97"/>
      <c r="M155" s="103"/>
      <c r="N155" s="102"/>
    </row>
    <row r="156" spans="1:14" ht="25.5" x14ac:dyDescent="0.25">
      <c r="A156" s="106"/>
      <c r="B156" s="106"/>
      <c r="C156" s="6" t="e">
        <f>MATCH(D156,[1]!Tabla1[Consignatario],0)</f>
        <v>#REF!</v>
      </c>
      <c r="D156" s="67" t="s">
        <v>1483</v>
      </c>
      <c r="E156" s="17"/>
      <c r="F156" s="109"/>
      <c r="G156" s="99"/>
      <c r="H156" s="6" t="s">
        <v>1820</v>
      </c>
      <c r="I156" s="6" t="s">
        <v>156</v>
      </c>
      <c r="J156" s="6">
        <v>400</v>
      </c>
      <c r="K156" s="99"/>
      <c r="L156" s="97"/>
      <c r="M156" s="99"/>
      <c r="N156" s="101"/>
    </row>
    <row r="157" spans="1:14" ht="15" customHeight="1" x14ac:dyDescent="0.25">
      <c r="A157" s="26"/>
      <c r="B157" s="26"/>
      <c r="C157" s="6" t="e">
        <f>MATCH(D157,[1]!Tabla1[Consignatario],0)</f>
        <v>#REF!</v>
      </c>
      <c r="D157" s="6" t="s">
        <v>1299</v>
      </c>
      <c r="E157" s="6"/>
      <c r="F157" s="1">
        <v>42304</v>
      </c>
      <c r="G157" s="6" t="s">
        <v>157</v>
      </c>
      <c r="H157" s="17" t="s">
        <v>1818</v>
      </c>
      <c r="I157" s="6" t="s">
        <v>158</v>
      </c>
      <c r="J157" s="6">
        <v>20000</v>
      </c>
      <c r="K157" s="6">
        <v>20000</v>
      </c>
      <c r="L157" s="6">
        <v>1400</v>
      </c>
      <c r="M157" s="6"/>
      <c r="N157" s="7"/>
    </row>
    <row r="158" spans="1:14" ht="25.5" x14ac:dyDescent="0.25">
      <c r="A158" s="104" t="s">
        <v>159</v>
      </c>
      <c r="B158" s="104"/>
      <c r="C158" s="6" t="e">
        <f>MATCH(D158,[1]!Tabla1[Consignatario],0)</f>
        <v>#REF!</v>
      </c>
      <c r="D158" s="87" t="s">
        <v>1600</v>
      </c>
      <c r="E158" s="16"/>
      <c r="F158" s="107">
        <v>42305</v>
      </c>
      <c r="G158" s="98" t="s">
        <v>75</v>
      </c>
      <c r="H158" s="16" t="s">
        <v>1819</v>
      </c>
      <c r="I158" s="6" t="s">
        <v>160</v>
      </c>
      <c r="J158" s="6">
        <v>8242</v>
      </c>
      <c r="K158" s="98">
        <v>23382</v>
      </c>
      <c r="L158" s="97">
        <v>1636</v>
      </c>
      <c r="M158" s="97">
        <v>6</v>
      </c>
      <c r="N158" s="100"/>
    </row>
    <row r="159" spans="1:14" x14ac:dyDescent="0.25">
      <c r="A159" s="105"/>
      <c r="B159" s="105"/>
      <c r="C159" s="6" t="e">
        <f>MATCH(D159,[1]!Tabla1[Consignatario],0)</f>
        <v>#REF!</v>
      </c>
      <c r="D159" s="87" t="s">
        <v>1600</v>
      </c>
      <c r="E159" s="3"/>
      <c r="F159" s="108"/>
      <c r="G159" s="103"/>
      <c r="H159" s="17" t="s">
        <v>1818</v>
      </c>
      <c r="I159" s="6" t="s">
        <v>40</v>
      </c>
      <c r="J159" s="6">
        <v>8000</v>
      </c>
      <c r="K159" s="103"/>
      <c r="L159" s="97"/>
      <c r="M159" s="97"/>
      <c r="N159" s="102"/>
    </row>
    <row r="160" spans="1:14" x14ac:dyDescent="0.25">
      <c r="A160" s="105"/>
      <c r="B160" s="105"/>
      <c r="C160" s="6" t="e">
        <f>MATCH(D160,[1]!Tabla1[Consignatario],0)</f>
        <v>#REF!</v>
      </c>
      <c r="D160" s="87" t="s">
        <v>1600</v>
      </c>
      <c r="E160" s="3"/>
      <c r="F160" s="108"/>
      <c r="G160" s="103"/>
      <c r="H160" s="6" t="s">
        <v>1820</v>
      </c>
      <c r="I160" s="6" t="s">
        <v>29</v>
      </c>
      <c r="J160" s="6">
        <v>5120</v>
      </c>
      <c r="K160" s="103"/>
      <c r="L160" s="97"/>
      <c r="M160" s="97"/>
      <c r="N160" s="102"/>
    </row>
    <row r="161" spans="1:14" x14ac:dyDescent="0.25">
      <c r="A161" s="106"/>
      <c r="B161" s="106"/>
      <c r="C161" s="6" t="e">
        <f>MATCH(D161,[1]!Tabla1[Consignatario],0)</f>
        <v>#REF!</v>
      </c>
      <c r="D161" s="87" t="s">
        <v>1600</v>
      </c>
      <c r="E161" s="17"/>
      <c r="F161" s="109"/>
      <c r="G161" s="99"/>
      <c r="H161" s="17" t="s">
        <v>1818</v>
      </c>
      <c r="I161" s="6" t="s">
        <v>161</v>
      </c>
      <c r="J161" s="6">
        <v>2020</v>
      </c>
      <c r="K161" s="99"/>
      <c r="L161" s="97"/>
      <c r="M161" s="97"/>
      <c r="N161" s="101"/>
    </row>
    <row r="162" spans="1:14" ht="15" customHeight="1" x14ac:dyDescent="0.25">
      <c r="A162" s="104"/>
      <c r="B162" s="104"/>
      <c r="C162" s="6" t="e">
        <f>MATCH(D162,[1]!Tabla1[Consignatario],0)</f>
        <v>#REF!</v>
      </c>
      <c r="D162" s="67" t="s">
        <v>1601</v>
      </c>
      <c r="E162" s="16"/>
      <c r="F162" s="107">
        <v>42305</v>
      </c>
      <c r="G162" s="98" t="s">
        <v>165</v>
      </c>
      <c r="H162" s="17" t="s">
        <v>1818</v>
      </c>
      <c r="I162" s="6" t="s">
        <v>113</v>
      </c>
      <c r="J162" s="6">
        <v>2000</v>
      </c>
      <c r="K162" s="98">
        <v>2896</v>
      </c>
      <c r="L162" s="97">
        <v>202</v>
      </c>
      <c r="M162" s="97">
        <v>6</v>
      </c>
      <c r="N162" s="100"/>
    </row>
    <row r="163" spans="1:14" ht="25.5" x14ac:dyDescent="0.25">
      <c r="A163" s="106"/>
      <c r="B163" s="106"/>
      <c r="C163" s="6" t="e">
        <f>MATCH(D163,[1]!Tabla1[Consignatario],0)</f>
        <v>#REF!</v>
      </c>
      <c r="D163" s="67" t="s">
        <v>1601</v>
      </c>
      <c r="E163" s="17"/>
      <c r="F163" s="109"/>
      <c r="G163" s="99"/>
      <c r="H163" s="6" t="s">
        <v>1820</v>
      </c>
      <c r="I163" s="6" t="s">
        <v>162</v>
      </c>
      <c r="J163" s="6">
        <v>896</v>
      </c>
      <c r="K163" s="99"/>
      <c r="L163" s="97"/>
      <c r="M163" s="97"/>
      <c r="N163" s="101"/>
    </row>
    <row r="164" spans="1:14" ht="15" customHeight="1" x14ac:dyDescent="0.25">
      <c r="A164" s="104"/>
      <c r="B164" s="104"/>
      <c r="C164" s="6" t="e">
        <f>MATCH(D164,[1]!Tabla1[Consignatario],0)</f>
        <v>#REF!</v>
      </c>
      <c r="D164" s="67" t="s">
        <v>1602</v>
      </c>
      <c r="E164" s="16"/>
      <c r="F164" s="107">
        <v>42305</v>
      </c>
      <c r="G164" s="98" t="s">
        <v>165</v>
      </c>
      <c r="H164" s="17" t="s">
        <v>1818</v>
      </c>
      <c r="I164" s="6" t="s">
        <v>23</v>
      </c>
      <c r="J164" s="6">
        <v>6000</v>
      </c>
      <c r="K164" s="98">
        <v>8862</v>
      </c>
      <c r="L164" s="97">
        <v>620</v>
      </c>
      <c r="M164" s="97">
        <v>2</v>
      </c>
      <c r="N164" s="100"/>
    </row>
    <row r="165" spans="1:14" ht="25.5" x14ac:dyDescent="0.25">
      <c r="A165" s="106"/>
      <c r="B165" s="106"/>
      <c r="C165" s="6" t="e">
        <f>MATCH(D165,[1]!Tabla1[Consignatario],0)</f>
        <v>#REF!</v>
      </c>
      <c r="D165" s="67" t="s">
        <v>1602</v>
      </c>
      <c r="E165" s="17"/>
      <c r="F165" s="109"/>
      <c r="G165" s="99"/>
      <c r="H165" s="16" t="s">
        <v>1819</v>
      </c>
      <c r="I165" s="6" t="s">
        <v>163</v>
      </c>
      <c r="J165" s="6">
        <v>2862</v>
      </c>
      <c r="K165" s="99"/>
      <c r="L165" s="97"/>
      <c r="M165" s="97"/>
      <c r="N165" s="101"/>
    </row>
    <row r="166" spans="1:14" ht="15" customHeight="1" x14ac:dyDescent="0.25">
      <c r="A166" s="104" t="s">
        <v>164</v>
      </c>
      <c r="B166" s="104"/>
      <c r="C166" s="6" t="e">
        <f>MATCH(D166,[1]!Tabla1[Consignatario],0)</f>
        <v>#REF!</v>
      </c>
      <c r="D166" s="67" t="s">
        <v>1300</v>
      </c>
      <c r="E166" s="16"/>
      <c r="F166" s="107">
        <v>42305</v>
      </c>
      <c r="G166" s="98" t="s">
        <v>165</v>
      </c>
      <c r="H166" s="16" t="s">
        <v>1819</v>
      </c>
      <c r="I166" s="6" t="s">
        <v>166</v>
      </c>
      <c r="J166" s="6">
        <v>49349</v>
      </c>
      <c r="K166" s="98">
        <v>88109</v>
      </c>
      <c r="L166" s="97">
        <v>6167</v>
      </c>
      <c r="M166" s="97">
        <v>6</v>
      </c>
      <c r="N166" s="100"/>
    </row>
    <row r="167" spans="1:14" x14ac:dyDescent="0.25">
      <c r="A167" s="105"/>
      <c r="B167" s="105"/>
      <c r="C167" s="6" t="e">
        <f>MATCH(D167,[1]!Tabla1[Consignatario],0)</f>
        <v>#REF!</v>
      </c>
      <c r="D167" s="67" t="s">
        <v>1300</v>
      </c>
      <c r="E167" s="3"/>
      <c r="F167" s="108"/>
      <c r="G167" s="103"/>
      <c r="H167" s="17" t="s">
        <v>1818</v>
      </c>
      <c r="I167" s="6" t="s">
        <v>102</v>
      </c>
      <c r="J167" s="6">
        <v>26000</v>
      </c>
      <c r="K167" s="103"/>
      <c r="L167" s="97"/>
      <c r="M167" s="97"/>
      <c r="N167" s="102"/>
    </row>
    <row r="168" spans="1:14" ht="25.5" x14ac:dyDescent="0.25">
      <c r="A168" s="105"/>
      <c r="B168" s="105"/>
      <c r="C168" s="6" t="e">
        <f>MATCH(D168,[1]!Tabla1[Consignatario],0)</f>
        <v>#REF!</v>
      </c>
      <c r="D168" s="67" t="s">
        <v>1300</v>
      </c>
      <c r="E168" s="3"/>
      <c r="F168" s="108"/>
      <c r="G168" s="103"/>
      <c r="H168" s="6" t="s">
        <v>1820</v>
      </c>
      <c r="I168" s="6" t="s">
        <v>167</v>
      </c>
      <c r="J168" s="6">
        <v>11200</v>
      </c>
      <c r="K168" s="103"/>
      <c r="L168" s="97"/>
      <c r="M168" s="97"/>
      <c r="N168" s="102"/>
    </row>
    <row r="169" spans="1:14" x14ac:dyDescent="0.25">
      <c r="A169" s="105"/>
      <c r="B169" s="105"/>
      <c r="C169" s="6" t="e">
        <f>MATCH(D169,[1]!Tabla1[Consignatario],0)</f>
        <v>#REF!</v>
      </c>
      <c r="D169" s="67" t="s">
        <v>1300</v>
      </c>
      <c r="E169" s="3"/>
      <c r="F169" s="108"/>
      <c r="G169" s="103"/>
      <c r="H169" s="17" t="s">
        <v>1818</v>
      </c>
      <c r="I169" s="6" t="s">
        <v>59</v>
      </c>
      <c r="J169" s="6">
        <v>1400</v>
      </c>
      <c r="K169" s="103"/>
      <c r="L169" s="97"/>
      <c r="M169" s="97"/>
      <c r="N169" s="102"/>
    </row>
    <row r="170" spans="1:14" x14ac:dyDescent="0.25">
      <c r="A170" s="106"/>
      <c r="B170" s="106"/>
      <c r="C170" s="6" t="e">
        <f>MATCH(D170,[1]!Tabla1[Consignatario],0)</f>
        <v>#REF!</v>
      </c>
      <c r="D170" s="67" t="s">
        <v>1300</v>
      </c>
      <c r="E170" s="17"/>
      <c r="F170" s="109"/>
      <c r="G170" s="99"/>
      <c r="H170" s="6" t="s">
        <v>1820</v>
      </c>
      <c r="I170" s="6" t="s">
        <v>168</v>
      </c>
      <c r="J170" s="6">
        <v>160</v>
      </c>
      <c r="K170" s="99"/>
      <c r="L170" s="97"/>
      <c r="M170" s="97"/>
      <c r="N170" s="101"/>
    </row>
    <row r="171" spans="1:14" ht="15" customHeight="1" x14ac:dyDescent="0.25">
      <c r="A171" s="104" t="s">
        <v>169</v>
      </c>
      <c r="B171" s="104"/>
      <c r="C171" s="6" t="e">
        <f>MATCH(D171,[1]!Tabla1[Consignatario],0)</f>
        <v>#REF!</v>
      </c>
      <c r="D171" s="67" t="s">
        <v>1603</v>
      </c>
      <c r="E171" s="16"/>
      <c r="F171" s="107">
        <v>42305</v>
      </c>
      <c r="G171" s="98" t="s">
        <v>172</v>
      </c>
      <c r="H171" s="16" t="s">
        <v>1819</v>
      </c>
      <c r="I171" s="6" t="s">
        <v>170</v>
      </c>
      <c r="J171" s="6">
        <v>21755</v>
      </c>
      <c r="K171" s="98">
        <v>28155</v>
      </c>
      <c r="L171" s="97">
        <v>1970</v>
      </c>
      <c r="M171" s="97">
        <v>7</v>
      </c>
      <c r="N171" s="100"/>
    </row>
    <row r="172" spans="1:14" ht="25.5" x14ac:dyDescent="0.25">
      <c r="A172" s="105"/>
      <c r="B172" s="105"/>
      <c r="C172" s="6" t="e">
        <f>MATCH(D172,[1]!Tabla1[Consignatario],0)</f>
        <v>#REF!</v>
      </c>
      <c r="D172" s="67" t="s">
        <v>1603</v>
      </c>
      <c r="E172" s="3"/>
      <c r="F172" s="108"/>
      <c r="G172" s="103"/>
      <c r="H172" s="6" t="s">
        <v>1820</v>
      </c>
      <c r="I172" s="6" t="s">
        <v>171</v>
      </c>
      <c r="J172" s="6">
        <v>2400</v>
      </c>
      <c r="K172" s="103"/>
      <c r="L172" s="97"/>
      <c r="M172" s="97"/>
      <c r="N172" s="102"/>
    </row>
    <row r="173" spans="1:14" ht="25.5" x14ac:dyDescent="0.25">
      <c r="A173" s="106"/>
      <c r="B173" s="106"/>
      <c r="C173" s="6" t="e">
        <f>MATCH(D173,[1]!Tabla1[Consignatario],0)</f>
        <v>#REF!</v>
      </c>
      <c r="D173" s="67" t="s">
        <v>1603</v>
      </c>
      <c r="E173" s="17"/>
      <c r="F173" s="109"/>
      <c r="G173" s="99"/>
      <c r="H173" s="17" t="s">
        <v>1818</v>
      </c>
      <c r="I173" s="6" t="s">
        <v>73</v>
      </c>
      <c r="J173" s="6">
        <v>4000</v>
      </c>
      <c r="K173" s="99"/>
      <c r="L173" s="97"/>
      <c r="M173" s="97"/>
      <c r="N173" s="101"/>
    </row>
    <row r="174" spans="1:14" ht="15" customHeight="1" x14ac:dyDescent="0.25">
      <c r="A174" s="104" t="s">
        <v>169</v>
      </c>
      <c r="B174" s="104"/>
      <c r="C174" s="6" t="e">
        <f>MATCH(D174,[1]!Tabla1[Consignatario],0)</f>
        <v>#REF!</v>
      </c>
      <c r="D174" s="67" t="s">
        <v>1449</v>
      </c>
      <c r="E174" s="16"/>
      <c r="F174" s="107">
        <v>42305</v>
      </c>
      <c r="G174" s="98" t="s">
        <v>172</v>
      </c>
      <c r="H174" s="16" t="s">
        <v>1819</v>
      </c>
      <c r="I174" s="6" t="s">
        <v>173</v>
      </c>
      <c r="J174" s="6">
        <v>5897</v>
      </c>
      <c r="K174" s="98">
        <v>18297</v>
      </c>
      <c r="L174" s="97">
        <v>1280</v>
      </c>
      <c r="M174" s="97">
        <v>6</v>
      </c>
      <c r="N174" s="100"/>
    </row>
    <row r="175" spans="1:14" ht="25.5" x14ac:dyDescent="0.25">
      <c r="A175" s="105"/>
      <c r="B175" s="105"/>
      <c r="C175" s="6" t="e">
        <f>MATCH(D175,[1]!Tabla1[Consignatario],0)</f>
        <v>#REF!</v>
      </c>
      <c r="D175" s="67" t="s">
        <v>1449</v>
      </c>
      <c r="E175" s="3"/>
      <c r="F175" s="108"/>
      <c r="G175" s="103"/>
      <c r="H175" s="6" t="s">
        <v>1820</v>
      </c>
      <c r="I175" s="6" t="s">
        <v>1446</v>
      </c>
      <c r="J175" s="6">
        <v>400</v>
      </c>
      <c r="K175" s="103"/>
      <c r="L175" s="97"/>
      <c r="M175" s="97"/>
      <c r="N175" s="102"/>
    </row>
    <row r="176" spans="1:14" x14ac:dyDescent="0.25">
      <c r="A176" s="106"/>
      <c r="B176" s="106"/>
      <c r="C176" s="6" t="e">
        <f>MATCH(D176,[1]!Tabla1[Consignatario],0)</f>
        <v>#REF!</v>
      </c>
      <c r="D176" s="67" t="s">
        <v>1449</v>
      </c>
      <c r="E176" s="17"/>
      <c r="F176" s="109"/>
      <c r="G176" s="99"/>
      <c r="H176" s="17" t="s">
        <v>1818</v>
      </c>
      <c r="I176" s="6" t="s">
        <v>24</v>
      </c>
      <c r="J176" s="6">
        <v>12000</v>
      </c>
      <c r="K176" s="99"/>
      <c r="L176" s="97"/>
      <c r="M176" s="97"/>
      <c r="N176" s="101"/>
    </row>
    <row r="177" spans="1:14" ht="25.5" x14ac:dyDescent="0.25">
      <c r="A177" s="26" t="s">
        <v>174</v>
      </c>
      <c r="B177" s="26"/>
      <c r="C177" s="6" t="e">
        <f>MATCH(D177,[1]!Tabla1[Consignatario],0)</f>
        <v>#REF!</v>
      </c>
      <c r="D177" s="86" t="s">
        <v>1803</v>
      </c>
      <c r="E177" s="5"/>
      <c r="F177" s="1">
        <v>42305</v>
      </c>
      <c r="G177" s="6" t="s">
        <v>172</v>
      </c>
      <c r="H177" s="16" t="s">
        <v>1819</v>
      </c>
      <c r="I177" s="6" t="s">
        <v>175</v>
      </c>
      <c r="J177" s="6">
        <v>24736</v>
      </c>
      <c r="K177" s="5">
        <v>24736</v>
      </c>
      <c r="L177" s="6">
        <v>1731</v>
      </c>
      <c r="M177" s="6">
        <v>4</v>
      </c>
      <c r="N177" s="7"/>
    </row>
    <row r="178" spans="1:14" ht="15" customHeight="1" x14ac:dyDescent="0.25">
      <c r="A178" s="104" t="s">
        <v>174</v>
      </c>
      <c r="B178" s="104"/>
      <c r="C178" s="6" t="e">
        <f>MATCH(D178,[1]!Tabla1[Consignatario],0)</f>
        <v>#REF!</v>
      </c>
      <c r="D178" s="67" t="s">
        <v>1484</v>
      </c>
      <c r="E178" s="16"/>
      <c r="F178" s="107">
        <v>42305</v>
      </c>
      <c r="G178" s="98" t="s">
        <v>172</v>
      </c>
      <c r="H178" s="16" t="s">
        <v>1819</v>
      </c>
      <c r="I178" s="6" t="s">
        <v>176</v>
      </c>
      <c r="J178" s="6">
        <v>10326</v>
      </c>
      <c r="K178" s="98">
        <v>22286</v>
      </c>
      <c r="L178" s="97">
        <v>1560</v>
      </c>
      <c r="M178" s="98"/>
      <c r="N178" s="100"/>
    </row>
    <row r="179" spans="1:14" ht="25.5" x14ac:dyDescent="0.25">
      <c r="A179" s="105"/>
      <c r="B179" s="105"/>
      <c r="C179" s="6" t="e">
        <f>MATCH(D179,[1]!Tabla1[Consignatario],0)</f>
        <v>#REF!</v>
      </c>
      <c r="D179" s="67" t="s">
        <v>1484</v>
      </c>
      <c r="E179" s="3"/>
      <c r="F179" s="108"/>
      <c r="G179" s="103"/>
      <c r="H179" s="17" t="s">
        <v>1818</v>
      </c>
      <c r="I179" s="6" t="s">
        <v>40</v>
      </c>
      <c r="J179" s="6">
        <v>8000</v>
      </c>
      <c r="K179" s="103"/>
      <c r="L179" s="97"/>
      <c r="M179" s="103"/>
      <c r="N179" s="102"/>
    </row>
    <row r="180" spans="1:14" ht="25.5" x14ac:dyDescent="0.25">
      <c r="A180" s="105"/>
      <c r="B180" s="105"/>
      <c r="C180" s="6" t="e">
        <f>MATCH(D180,[1]!Tabla1[Consignatario],0)</f>
        <v>#REF!</v>
      </c>
      <c r="D180" s="67" t="s">
        <v>1484</v>
      </c>
      <c r="E180" s="3"/>
      <c r="F180" s="108"/>
      <c r="G180" s="103"/>
      <c r="H180" s="6" t="s">
        <v>1820</v>
      </c>
      <c r="I180" s="6" t="s">
        <v>58</v>
      </c>
      <c r="J180" s="6">
        <v>960</v>
      </c>
      <c r="K180" s="103"/>
      <c r="L180" s="97"/>
      <c r="M180" s="103"/>
      <c r="N180" s="102"/>
    </row>
    <row r="181" spans="1:14" ht="25.5" x14ac:dyDescent="0.25">
      <c r="A181" s="105"/>
      <c r="B181" s="105"/>
      <c r="C181" s="6" t="e">
        <f>MATCH(D181,[1]!Tabla1[Consignatario],0)</f>
        <v>#REF!</v>
      </c>
      <c r="D181" s="67" t="s">
        <v>1484</v>
      </c>
      <c r="E181" s="3"/>
      <c r="F181" s="108"/>
      <c r="G181" s="103"/>
      <c r="H181" s="17" t="s">
        <v>1818</v>
      </c>
      <c r="I181" s="6" t="s">
        <v>113</v>
      </c>
      <c r="J181" s="6">
        <v>2000</v>
      </c>
      <c r="K181" s="103"/>
      <c r="L181" s="97"/>
      <c r="M181" s="103"/>
      <c r="N181" s="102"/>
    </row>
    <row r="182" spans="1:14" ht="25.5" x14ac:dyDescent="0.25">
      <c r="A182" s="106"/>
      <c r="B182" s="106"/>
      <c r="C182" s="6" t="e">
        <f>MATCH(D182,[1]!Tabla1[Consignatario],0)</f>
        <v>#REF!</v>
      </c>
      <c r="D182" s="67" t="s">
        <v>1484</v>
      </c>
      <c r="E182" s="17"/>
      <c r="F182" s="109"/>
      <c r="G182" s="99"/>
      <c r="H182" s="17" t="s">
        <v>1818</v>
      </c>
      <c r="I182" s="6" t="s">
        <v>177</v>
      </c>
      <c r="J182" s="6">
        <v>1000</v>
      </c>
      <c r="K182" s="99"/>
      <c r="L182" s="97"/>
      <c r="M182" s="99"/>
      <c r="N182" s="101"/>
    </row>
    <row r="183" spans="1:14" ht="15" customHeight="1" x14ac:dyDescent="0.25">
      <c r="A183" s="104" t="s">
        <v>174</v>
      </c>
      <c r="B183" s="104"/>
      <c r="C183" s="6" t="e">
        <f>MATCH(D183,[1]!Tabla1[Consignatario],0)</f>
        <v>#REF!</v>
      </c>
      <c r="D183" s="67" t="s">
        <v>1301</v>
      </c>
      <c r="E183" s="16"/>
      <c r="F183" s="107">
        <v>42305</v>
      </c>
      <c r="G183" s="98" t="s">
        <v>172</v>
      </c>
      <c r="H183" s="16" t="s">
        <v>1819</v>
      </c>
      <c r="I183" s="6" t="s">
        <v>178</v>
      </c>
      <c r="J183" s="6">
        <v>13628</v>
      </c>
      <c r="K183" s="98">
        <v>27728</v>
      </c>
      <c r="L183" s="97">
        <v>1941</v>
      </c>
      <c r="M183" s="98"/>
      <c r="N183" s="100"/>
    </row>
    <row r="184" spans="1:14" x14ac:dyDescent="0.25">
      <c r="A184" s="105"/>
      <c r="B184" s="105"/>
      <c r="C184" s="6" t="e">
        <f>MATCH(D184,[1]!Tabla1[Consignatario],0)</f>
        <v>#REF!</v>
      </c>
      <c r="D184" s="67" t="s">
        <v>1301</v>
      </c>
      <c r="E184" s="3"/>
      <c r="F184" s="108"/>
      <c r="G184" s="103"/>
      <c r="H184" s="17" t="s">
        <v>1818</v>
      </c>
      <c r="I184" s="6" t="s">
        <v>25</v>
      </c>
      <c r="J184" s="6">
        <v>10000</v>
      </c>
      <c r="K184" s="103"/>
      <c r="L184" s="97"/>
      <c r="M184" s="103"/>
      <c r="N184" s="102"/>
    </row>
    <row r="185" spans="1:14" x14ac:dyDescent="0.25">
      <c r="A185" s="105"/>
      <c r="B185" s="105"/>
      <c r="C185" s="6" t="e">
        <f>MATCH(D185,[1]!Tabla1[Consignatario],0)</f>
        <v>#REF!</v>
      </c>
      <c r="D185" s="67" t="s">
        <v>1301</v>
      </c>
      <c r="E185" s="3"/>
      <c r="F185" s="108"/>
      <c r="G185" s="103"/>
      <c r="H185" s="6" t="s">
        <v>1820</v>
      </c>
      <c r="I185" s="6" t="s">
        <v>70</v>
      </c>
      <c r="J185" s="6">
        <v>3200</v>
      </c>
      <c r="K185" s="103"/>
      <c r="L185" s="97"/>
      <c r="M185" s="103"/>
      <c r="N185" s="102"/>
    </row>
    <row r="186" spans="1:14" x14ac:dyDescent="0.25">
      <c r="A186" s="106"/>
      <c r="B186" s="106"/>
      <c r="C186" s="6" t="e">
        <f>MATCH(D186,[1]!Tabla1[Consignatario],0)</f>
        <v>#REF!</v>
      </c>
      <c r="D186" s="67" t="s">
        <v>1301</v>
      </c>
      <c r="E186" s="17"/>
      <c r="F186" s="109"/>
      <c r="G186" s="99"/>
      <c r="H186" s="17" t="s">
        <v>1818</v>
      </c>
      <c r="I186" s="6" t="s">
        <v>59</v>
      </c>
      <c r="J186" s="6">
        <v>900</v>
      </c>
      <c r="K186" s="99"/>
      <c r="L186" s="97"/>
      <c r="M186" s="99"/>
      <c r="N186" s="101"/>
    </row>
    <row r="187" spans="1:14" ht="15" customHeight="1" x14ac:dyDescent="0.25">
      <c r="A187" s="104" t="s">
        <v>179</v>
      </c>
      <c r="B187" s="104"/>
      <c r="C187" s="6" t="e">
        <f>MATCH(D187,[1]!Tabla1[Consignatario],0)</f>
        <v>#REF!</v>
      </c>
      <c r="D187" s="67" t="s">
        <v>1468</v>
      </c>
      <c r="E187" s="16"/>
      <c r="F187" s="107">
        <v>42305</v>
      </c>
      <c r="G187" s="98" t="s">
        <v>180</v>
      </c>
      <c r="H187" s="16" t="s">
        <v>1819</v>
      </c>
      <c r="I187" s="6" t="s">
        <v>181</v>
      </c>
      <c r="J187" s="6">
        <v>50995</v>
      </c>
      <c r="K187" s="98">
        <v>92151</v>
      </c>
      <c r="L187" s="97">
        <v>6450</v>
      </c>
      <c r="M187" s="97">
        <v>6</v>
      </c>
      <c r="N187" s="100"/>
    </row>
    <row r="188" spans="1:14" ht="25.5" x14ac:dyDescent="0.25">
      <c r="A188" s="105"/>
      <c r="B188" s="105"/>
      <c r="C188" s="6" t="e">
        <f>MATCH(D188,[1]!Tabla1[Consignatario],0)</f>
        <v>#REF!</v>
      </c>
      <c r="D188" s="67" t="s">
        <v>1468</v>
      </c>
      <c r="E188" s="3"/>
      <c r="F188" s="108"/>
      <c r="G188" s="103"/>
      <c r="H188" s="17" t="s">
        <v>1818</v>
      </c>
      <c r="I188" s="6" t="s">
        <v>141</v>
      </c>
      <c r="J188" s="6">
        <v>32000</v>
      </c>
      <c r="K188" s="103"/>
      <c r="L188" s="97"/>
      <c r="M188" s="97"/>
      <c r="N188" s="102"/>
    </row>
    <row r="189" spans="1:14" ht="25.5" x14ac:dyDescent="0.25">
      <c r="A189" s="105"/>
      <c r="B189" s="105"/>
      <c r="C189" s="6" t="e">
        <f>MATCH(D189,[1]!Tabla1[Consignatario],0)</f>
        <v>#REF!</v>
      </c>
      <c r="D189" s="67" t="s">
        <v>1468</v>
      </c>
      <c r="E189" s="3"/>
      <c r="F189" s="108"/>
      <c r="G189" s="103"/>
      <c r="H189" s="6" t="s">
        <v>1820</v>
      </c>
      <c r="I189" s="6" t="s">
        <v>182</v>
      </c>
      <c r="J189" s="6">
        <v>8800</v>
      </c>
      <c r="K189" s="103"/>
      <c r="L189" s="97"/>
      <c r="M189" s="97"/>
      <c r="N189" s="102"/>
    </row>
    <row r="190" spans="1:14" ht="25.5" x14ac:dyDescent="0.25">
      <c r="A190" s="106"/>
      <c r="B190" s="106"/>
      <c r="C190" s="6" t="e">
        <f>MATCH(D190,[1]!Tabla1[Consignatario],0)</f>
        <v>#REF!</v>
      </c>
      <c r="D190" s="67" t="s">
        <v>1468</v>
      </c>
      <c r="E190" s="17"/>
      <c r="F190" s="109"/>
      <c r="G190" s="99"/>
      <c r="H190" s="17" t="s">
        <v>1818</v>
      </c>
      <c r="I190" s="6" t="s">
        <v>59</v>
      </c>
      <c r="J190" s="6">
        <v>356</v>
      </c>
      <c r="K190" s="99"/>
      <c r="L190" s="97"/>
      <c r="M190" s="97"/>
      <c r="N190" s="101"/>
    </row>
    <row r="191" spans="1:14" ht="15" customHeight="1" x14ac:dyDescent="0.25">
      <c r="A191" s="104" t="s">
        <v>179</v>
      </c>
      <c r="B191" s="104"/>
      <c r="C191" s="6" t="e">
        <f>MATCH(D191,[1]!Tabla1[Consignatario],0)</f>
        <v>#REF!</v>
      </c>
      <c r="D191" s="87" t="s">
        <v>1604</v>
      </c>
      <c r="E191" s="16"/>
      <c r="F191" s="107">
        <v>42305</v>
      </c>
      <c r="G191" s="98" t="s">
        <v>180</v>
      </c>
      <c r="H191" s="16" t="s">
        <v>1819</v>
      </c>
      <c r="I191" s="6" t="s">
        <v>183</v>
      </c>
      <c r="J191" s="6">
        <v>4474</v>
      </c>
      <c r="K191" s="98">
        <v>8474</v>
      </c>
      <c r="L191" s="97">
        <v>678</v>
      </c>
      <c r="M191" s="98"/>
      <c r="N191" s="110" t="s">
        <v>1447</v>
      </c>
    </row>
    <row r="192" spans="1:14" x14ac:dyDescent="0.25">
      <c r="A192" s="106"/>
      <c r="B192" s="106"/>
      <c r="C192" s="6" t="e">
        <f>MATCH(D192,[1]!Tabla1[Consignatario],0)</f>
        <v>#REF!</v>
      </c>
      <c r="D192" s="87" t="s">
        <v>1604</v>
      </c>
      <c r="E192" s="17"/>
      <c r="F192" s="109"/>
      <c r="G192" s="99"/>
      <c r="H192" s="17" t="s">
        <v>1818</v>
      </c>
      <c r="I192" s="6" t="s">
        <v>73</v>
      </c>
      <c r="J192" s="6">
        <v>4000</v>
      </c>
      <c r="K192" s="99"/>
      <c r="L192" s="97"/>
      <c r="M192" s="99"/>
      <c r="N192" s="110"/>
    </row>
    <row r="193" spans="1:14" ht="15" customHeight="1" x14ac:dyDescent="0.25">
      <c r="A193" s="104" t="s">
        <v>179</v>
      </c>
      <c r="B193" s="104"/>
      <c r="C193" s="6" t="e">
        <f>MATCH(D193,[1]!Tabla1[Consignatario],0)</f>
        <v>#REF!</v>
      </c>
      <c r="D193" s="87" t="s">
        <v>1605</v>
      </c>
      <c r="E193" s="16"/>
      <c r="F193" s="107">
        <v>42305</v>
      </c>
      <c r="G193" s="98" t="s">
        <v>184</v>
      </c>
      <c r="H193" s="16" t="s">
        <v>1819</v>
      </c>
      <c r="I193" s="6" t="s">
        <v>185</v>
      </c>
      <c r="J193" s="6">
        <v>8728</v>
      </c>
      <c r="K193" s="98">
        <v>18728</v>
      </c>
      <c r="L193" s="97">
        <v>1311</v>
      </c>
      <c r="M193" s="98"/>
      <c r="N193" s="100"/>
    </row>
    <row r="194" spans="1:14" x14ac:dyDescent="0.25">
      <c r="A194" s="106"/>
      <c r="B194" s="106"/>
      <c r="C194" s="6" t="e">
        <f>MATCH(D194,[1]!Tabla1[Consignatario],0)</f>
        <v>#REF!</v>
      </c>
      <c r="D194" s="87" t="s">
        <v>1605</v>
      </c>
      <c r="E194" s="17"/>
      <c r="F194" s="109"/>
      <c r="G194" s="99"/>
      <c r="H194" s="17" t="s">
        <v>1818</v>
      </c>
      <c r="I194" s="6" t="s">
        <v>25</v>
      </c>
      <c r="J194" s="6">
        <v>10000</v>
      </c>
      <c r="K194" s="99"/>
      <c r="L194" s="97"/>
      <c r="M194" s="99"/>
      <c r="N194" s="101"/>
    </row>
    <row r="195" spans="1:14" ht="15" customHeight="1" x14ac:dyDescent="0.25">
      <c r="A195" s="104" t="s">
        <v>186</v>
      </c>
      <c r="B195" s="104"/>
      <c r="C195" s="6" t="e">
        <f>MATCH(D195,[1]!Tabla1[Consignatario],0)</f>
        <v>#REF!</v>
      </c>
      <c r="D195" s="67" t="s">
        <v>1607</v>
      </c>
      <c r="E195" s="16"/>
      <c r="F195" s="107" t="s">
        <v>1605</v>
      </c>
      <c r="G195" s="98" t="s">
        <v>184</v>
      </c>
      <c r="H195" s="16" t="s">
        <v>1819</v>
      </c>
      <c r="I195" s="6" t="s">
        <v>187</v>
      </c>
      <c r="J195" s="6">
        <v>10666</v>
      </c>
      <c r="K195" s="98">
        <v>22386</v>
      </c>
      <c r="L195" s="97">
        <v>1567</v>
      </c>
      <c r="M195" s="98"/>
      <c r="N195" s="100"/>
    </row>
    <row r="196" spans="1:14" x14ac:dyDescent="0.25">
      <c r="A196" s="105"/>
      <c r="B196" s="105"/>
      <c r="C196" s="6" t="e">
        <f>MATCH(D196,[1]!Tabla1[Consignatario],0)</f>
        <v>#REF!</v>
      </c>
      <c r="D196" s="67" t="s">
        <v>1607</v>
      </c>
      <c r="E196" s="3"/>
      <c r="F196" s="108"/>
      <c r="G196" s="103"/>
      <c r="H196" s="6" t="s">
        <v>1820</v>
      </c>
      <c r="I196" s="6" t="s">
        <v>188</v>
      </c>
      <c r="J196" s="6">
        <v>3400</v>
      </c>
      <c r="K196" s="103"/>
      <c r="L196" s="97"/>
      <c r="M196" s="103"/>
      <c r="N196" s="102"/>
    </row>
    <row r="197" spans="1:14" x14ac:dyDescent="0.25">
      <c r="A197" s="105"/>
      <c r="B197" s="105"/>
      <c r="C197" s="6" t="e">
        <f>MATCH(D197,[1]!Tabla1[Consignatario],0)</f>
        <v>#REF!</v>
      </c>
      <c r="D197" s="67" t="s">
        <v>1607</v>
      </c>
      <c r="E197" s="3"/>
      <c r="F197" s="108"/>
      <c r="G197" s="103"/>
      <c r="H197" s="6" t="s">
        <v>1820</v>
      </c>
      <c r="I197" s="6" t="s">
        <v>191</v>
      </c>
      <c r="J197" s="6">
        <v>320</v>
      </c>
      <c r="K197" s="103"/>
      <c r="L197" s="97"/>
      <c r="M197" s="103"/>
      <c r="N197" s="102"/>
    </row>
    <row r="198" spans="1:14" x14ac:dyDescent="0.25">
      <c r="A198" s="106"/>
      <c r="B198" s="106"/>
      <c r="C198" s="6" t="e">
        <f>MATCH(D198,[1]!Tabla1[Consignatario],0)</f>
        <v>#REF!</v>
      </c>
      <c r="D198" s="67" t="s">
        <v>1607</v>
      </c>
      <c r="E198" s="17"/>
      <c r="F198" s="109"/>
      <c r="G198" s="99"/>
      <c r="H198" s="17" t="s">
        <v>1818</v>
      </c>
      <c r="I198" s="6" t="s">
        <v>40</v>
      </c>
      <c r="J198" s="6">
        <v>8000</v>
      </c>
      <c r="K198" s="99"/>
      <c r="L198" s="97"/>
      <c r="M198" s="99"/>
      <c r="N198" s="101"/>
    </row>
    <row r="199" spans="1:14" x14ac:dyDescent="0.25">
      <c r="A199" s="104" t="s">
        <v>186</v>
      </c>
      <c r="B199" s="104"/>
      <c r="C199" s="6" t="e">
        <f>MATCH(D199,[1]!Tabla1[Consignatario],0)</f>
        <v>#REF!</v>
      </c>
      <c r="D199" s="67" t="s">
        <v>189</v>
      </c>
      <c r="E199" s="16"/>
      <c r="F199" s="107">
        <v>42305</v>
      </c>
      <c r="G199" s="98" t="s">
        <v>184</v>
      </c>
      <c r="H199" s="6" t="s">
        <v>1820</v>
      </c>
      <c r="I199" s="6" t="s">
        <v>190</v>
      </c>
      <c r="J199" s="6">
        <v>7200</v>
      </c>
      <c r="K199" s="98">
        <v>21286</v>
      </c>
      <c r="L199" s="97">
        <v>1490</v>
      </c>
      <c r="M199" s="98"/>
      <c r="N199" s="100"/>
    </row>
    <row r="200" spans="1:14" x14ac:dyDescent="0.25">
      <c r="A200" s="105"/>
      <c r="B200" s="105"/>
      <c r="C200" s="6" t="e">
        <f>MATCH(D200,[1]!Tabla1[Consignatario],0)</f>
        <v>#REF!</v>
      </c>
      <c r="D200" s="67" t="s">
        <v>189</v>
      </c>
      <c r="E200" s="3"/>
      <c r="F200" s="108"/>
      <c r="G200" s="103"/>
      <c r="H200" s="6" t="s">
        <v>1820</v>
      </c>
      <c r="I200" s="6" t="s">
        <v>192</v>
      </c>
      <c r="J200" s="6">
        <v>800</v>
      </c>
      <c r="K200" s="103"/>
      <c r="L200" s="97"/>
      <c r="M200" s="103"/>
      <c r="N200" s="102"/>
    </row>
    <row r="201" spans="1:14" x14ac:dyDescent="0.25">
      <c r="A201" s="105"/>
      <c r="B201" s="105"/>
      <c r="C201" s="6" t="e">
        <f>MATCH(D201,[1]!Tabla1[Consignatario],0)</f>
        <v>#REF!</v>
      </c>
      <c r="D201" s="67" t="s">
        <v>189</v>
      </c>
      <c r="E201" s="3"/>
      <c r="F201" s="108"/>
      <c r="G201" s="103"/>
      <c r="H201" s="16" t="s">
        <v>1819</v>
      </c>
      <c r="I201" s="6" t="s">
        <v>193</v>
      </c>
      <c r="J201" s="6">
        <v>1686</v>
      </c>
      <c r="K201" s="103"/>
      <c r="L201" s="97"/>
      <c r="M201" s="103"/>
      <c r="N201" s="102"/>
    </row>
    <row r="202" spans="1:14" x14ac:dyDescent="0.25">
      <c r="A202" s="105"/>
      <c r="B202" s="105"/>
      <c r="C202" s="6" t="e">
        <f>MATCH(D202,[1]!Tabla1[Consignatario],0)</f>
        <v>#REF!</v>
      </c>
      <c r="D202" s="67" t="s">
        <v>189</v>
      </c>
      <c r="E202" s="3"/>
      <c r="F202" s="108"/>
      <c r="G202" s="103"/>
      <c r="H202" s="3" t="s">
        <v>1423</v>
      </c>
      <c r="I202" s="6" t="s">
        <v>194</v>
      </c>
      <c r="J202" s="6">
        <v>3600</v>
      </c>
      <c r="K202" s="103"/>
      <c r="L202" s="97"/>
      <c r="M202" s="103"/>
      <c r="N202" s="102"/>
    </row>
    <row r="203" spans="1:14" x14ac:dyDescent="0.25">
      <c r="A203" s="106"/>
      <c r="B203" s="106"/>
      <c r="C203" s="6" t="e">
        <f>MATCH(D203,[1]!Tabla1[Consignatario],0)</f>
        <v>#REF!</v>
      </c>
      <c r="D203" s="67" t="s">
        <v>189</v>
      </c>
      <c r="E203" s="17"/>
      <c r="F203" s="109"/>
      <c r="G203" s="99"/>
      <c r="H203" s="17" t="s">
        <v>1818</v>
      </c>
      <c r="I203" s="6" t="s">
        <v>40</v>
      </c>
      <c r="J203" s="6">
        <v>8000</v>
      </c>
      <c r="K203" s="99"/>
      <c r="L203" s="97"/>
      <c r="M203" s="99"/>
      <c r="N203" s="101"/>
    </row>
    <row r="204" spans="1:14" ht="15" customHeight="1" x14ac:dyDescent="0.25">
      <c r="A204" s="104" t="s">
        <v>186</v>
      </c>
      <c r="B204" s="104"/>
      <c r="C204" s="6" t="e">
        <f>MATCH(D204,[1]!Tabla1[Consignatario],0)</f>
        <v>#REF!</v>
      </c>
      <c r="D204" s="67" t="s">
        <v>1302</v>
      </c>
      <c r="E204" s="16"/>
      <c r="F204" s="107">
        <v>42305</v>
      </c>
      <c r="G204" s="98" t="s">
        <v>195</v>
      </c>
      <c r="H204" s="16" t="s">
        <v>1819</v>
      </c>
      <c r="I204" s="6" t="s">
        <v>196</v>
      </c>
      <c r="J204" s="6">
        <v>26344</v>
      </c>
      <c r="K204" s="98">
        <v>39944</v>
      </c>
      <c r="L204" s="97">
        <v>2796</v>
      </c>
      <c r="M204" s="98"/>
      <c r="N204" s="100"/>
    </row>
    <row r="205" spans="1:14" x14ac:dyDescent="0.25">
      <c r="A205" s="105"/>
      <c r="B205" s="105"/>
      <c r="C205" s="6" t="e">
        <f>MATCH(D205,[1]!Tabla1[Consignatario],0)</f>
        <v>#REF!</v>
      </c>
      <c r="D205" s="67" t="s">
        <v>1302</v>
      </c>
      <c r="E205" s="3"/>
      <c r="F205" s="108"/>
      <c r="G205" s="103"/>
      <c r="H205" s="17" t="s">
        <v>1818</v>
      </c>
      <c r="I205" s="6" t="s">
        <v>73</v>
      </c>
      <c r="J205" s="6">
        <v>4000</v>
      </c>
      <c r="K205" s="103"/>
      <c r="L205" s="97"/>
      <c r="M205" s="103"/>
      <c r="N205" s="102"/>
    </row>
    <row r="206" spans="1:14" x14ac:dyDescent="0.25">
      <c r="A206" s="106"/>
      <c r="B206" s="106"/>
      <c r="C206" s="6" t="e">
        <f>MATCH(D206,[1]!Tabla1[Consignatario],0)</f>
        <v>#REF!</v>
      </c>
      <c r="D206" s="67" t="s">
        <v>1302</v>
      </c>
      <c r="E206" s="17"/>
      <c r="F206" s="109"/>
      <c r="G206" s="99"/>
      <c r="H206" s="6" t="s">
        <v>1820</v>
      </c>
      <c r="I206" s="6" t="s">
        <v>197</v>
      </c>
      <c r="J206" s="6">
        <v>9600</v>
      </c>
      <c r="K206" s="99"/>
      <c r="L206" s="97"/>
      <c r="M206" s="99"/>
      <c r="N206" s="101"/>
    </row>
    <row r="207" spans="1:14" ht="15" customHeight="1" x14ac:dyDescent="0.25">
      <c r="A207" s="104" t="s">
        <v>198</v>
      </c>
      <c r="B207" s="104"/>
      <c r="C207" s="6" t="e">
        <f>MATCH(D207,[1]!Tabla1[Consignatario],0)</f>
        <v>#REF!</v>
      </c>
      <c r="D207" s="87" t="s">
        <v>1612</v>
      </c>
      <c r="E207" s="16"/>
      <c r="F207" s="107">
        <v>42305</v>
      </c>
      <c r="G207" s="98" t="s">
        <v>195</v>
      </c>
      <c r="H207" s="16" t="s">
        <v>1819</v>
      </c>
      <c r="I207" s="6" t="s">
        <v>199</v>
      </c>
      <c r="J207" s="6">
        <v>70159</v>
      </c>
      <c r="K207" s="98">
        <v>81359</v>
      </c>
      <c r="L207" s="97">
        <v>5695</v>
      </c>
      <c r="M207" s="97">
        <v>1</v>
      </c>
      <c r="N207" s="100"/>
    </row>
    <row r="208" spans="1:14" x14ac:dyDescent="0.25">
      <c r="A208" s="105"/>
      <c r="B208" s="105"/>
      <c r="C208" s="6" t="e">
        <f>MATCH(D208,[1]!Tabla1[Consignatario],0)</f>
        <v>#REF!</v>
      </c>
      <c r="D208" s="87" t="s">
        <v>1612</v>
      </c>
      <c r="E208" s="3"/>
      <c r="F208" s="108"/>
      <c r="G208" s="103"/>
      <c r="H208" s="17" t="s">
        <v>1818</v>
      </c>
      <c r="I208" s="6" t="s">
        <v>40</v>
      </c>
      <c r="J208" s="6">
        <v>8000</v>
      </c>
      <c r="K208" s="103"/>
      <c r="L208" s="97"/>
      <c r="M208" s="97"/>
      <c r="N208" s="102"/>
    </row>
    <row r="209" spans="1:14" ht="25.5" x14ac:dyDescent="0.25">
      <c r="A209" s="106"/>
      <c r="B209" s="106"/>
      <c r="C209" s="6" t="e">
        <f>MATCH(D209,[1]!Tabla1[Consignatario],0)</f>
        <v>#REF!</v>
      </c>
      <c r="D209" s="87" t="s">
        <v>1612</v>
      </c>
      <c r="E209" s="17"/>
      <c r="F209" s="109"/>
      <c r="G209" s="99"/>
      <c r="H209" s="6" t="s">
        <v>1820</v>
      </c>
      <c r="I209" s="6" t="s">
        <v>200</v>
      </c>
      <c r="J209" s="6">
        <v>3200</v>
      </c>
      <c r="K209" s="99"/>
      <c r="L209" s="97"/>
      <c r="M209" s="97"/>
      <c r="N209" s="101"/>
    </row>
    <row r="210" spans="1:14" ht="15" customHeight="1" x14ac:dyDescent="0.25">
      <c r="A210" s="104" t="s">
        <v>198</v>
      </c>
      <c r="B210" s="104"/>
      <c r="C210" s="6" t="e">
        <f>MATCH(D210,[1]!Tabla1[Consignatario],0)</f>
        <v>#REF!</v>
      </c>
      <c r="D210" s="67" t="s">
        <v>1362</v>
      </c>
      <c r="E210" s="16"/>
      <c r="F210" s="107">
        <v>42305</v>
      </c>
      <c r="G210" s="98" t="s">
        <v>201</v>
      </c>
      <c r="H210" s="16" t="s">
        <v>1819</v>
      </c>
      <c r="I210" s="6" t="s">
        <v>202</v>
      </c>
      <c r="J210" s="6">
        <v>7823</v>
      </c>
      <c r="K210" s="98">
        <v>13143</v>
      </c>
      <c r="L210" s="97">
        <v>920</v>
      </c>
      <c r="M210" s="98"/>
      <c r="N210" s="100"/>
    </row>
    <row r="211" spans="1:14" ht="25.5" x14ac:dyDescent="0.25">
      <c r="A211" s="105"/>
      <c r="B211" s="105"/>
      <c r="C211" s="6" t="e">
        <f>MATCH(D211,[1]!Tabla1[Consignatario],0)</f>
        <v>#REF!</v>
      </c>
      <c r="D211" s="67" t="s">
        <v>1362</v>
      </c>
      <c r="E211" s="3"/>
      <c r="F211" s="108"/>
      <c r="G211" s="103"/>
      <c r="H211" s="17" t="s">
        <v>1818</v>
      </c>
      <c r="I211" s="6" t="s">
        <v>73</v>
      </c>
      <c r="J211" s="6">
        <v>4000</v>
      </c>
      <c r="K211" s="103"/>
      <c r="L211" s="97"/>
      <c r="M211" s="103"/>
      <c r="N211" s="102"/>
    </row>
    <row r="212" spans="1:14" ht="25.5" x14ac:dyDescent="0.25">
      <c r="A212" s="105"/>
      <c r="B212" s="105"/>
      <c r="C212" s="6" t="e">
        <f>MATCH(D212,[1]!Tabla1[Consignatario],0)</f>
        <v>#REF!</v>
      </c>
      <c r="D212" s="67" t="s">
        <v>1362</v>
      </c>
      <c r="E212" s="3"/>
      <c r="F212" s="108"/>
      <c r="G212" s="103"/>
      <c r="H212" s="6" t="s">
        <v>1820</v>
      </c>
      <c r="I212" s="6" t="s">
        <v>108</v>
      </c>
      <c r="J212" s="6">
        <v>320</v>
      </c>
      <c r="K212" s="103"/>
      <c r="L212" s="97"/>
      <c r="M212" s="103"/>
      <c r="N212" s="102"/>
    </row>
    <row r="213" spans="1:14" ht="25.5" x14ac:dyDescent="0.25">
      <c r="A213" s="106"/>
      <c r="B213" s="106"/>
      <c r="C213" s="6" t="e">
        <f>MATCH(D213,[1]!Tabla1[Consignatario],0)</f>
        <v>#REF!</v>
      </c>
      <c r="D213" s="67" t="s">
        <v>1362</v>
      </c>
      <c r="E213" s="17"/>
      <c r="F213" s="109"/>
      <c r="G213" s="99"/>
      <c r="H213" s="17" t="s">
        <v>1818</v>
      </c>
      <c r="I213" s="6" t="s">
        <v>59</v>
      </c>
      <c r="J213" s="6">
        <v>1000</v>
      </c>
      <c r="K213" s="99"/>
      <c r="L213" s="97"/>
      <c r="M213" s="99"/>
      <c r="N213" s="101"/>
    </row>
    <row r="214" spans="1:14" x14ac:dyDescent="0.25">
      <c r="A214" s="26" t="s">
        <v>198</v>
      </c>
      <c r="B214" s="26"/>
      <c r="C214" s="6" t="e">
        <f>MATCH(D214,[1]!Tabla1[Consignatario],0)</f>
        <v>#REF!</v>
      </c>
      <c r="D214" s="6" t="s">
        <v>1580</v>
      </c>
      <c r="E214" s="6"/>
      <c r="F214" s="1">
        <v>42305</v>
      </c>
      <c r="G214" s="6" t="s">
        <v>203</v>
      </c>
      <c r="H214" s="17" t="s">
        <v>1818</v>
      </c>
      <c r="I214" s="6" t="s">
        <v>59</v>
      </c>
      <c r="J214" s="6">
        <v>500</v>
      </c>
      <c r="K214" s="6">
        <v>500</v>
      </c>
      <c r="L214" s="6">
        <v>35</v>
      </c>
      <c r="M214" s="6"/>
      <c r="N214" s="7"/>
    </row>
    <row r="215" spans="1:14" ht="15" customHeight="1" x14ac:dyDescent="0.25">
      <c r="A215" s="104" t="s">
        <v>198</v>
      </c>
      <c r="B215" s="104"/>
      <c r="C215" s="6" t="e">
        <f>MATCH(D215,[1]!Tabla1[Consignatario],0)</f>
        <v>#REF!</v>
      </c>
      <c r="D215" s="67" t="s">
        <v>1802</v>
      </c>
      <c r="E215" s="16"/>
      <c r="F215" s="107">
        <v>42305</v>
      </c>
      <c r="G215" s="98" t="s">
        <v>203</v>
      </c>
      <c r="H215" s="16" t="s">
        <v>1819</v>
      </c>
      <c r="I215" s="6" t="s">
        <v>204</v>
      </c>
      <c r="J215" s="6">
        <v>14947</v>
      </c>
      <c r="K215" s="98">
        <v>19107</v>
      </c>
      <c r="L215" s="97">
        <v>1337</v>
      </c>
      <c r="M215" s="97">
        <v>4</v>
      </c>
      <c r="N215" s="100"/>
    </row>
    <row r="216" spans="1:14" x14ac:dyDescent="0.25">
      <c r="A216" s="105"/>
      <c r="B216" s="105"/>
      <c r="C216" s="6" t="e">
        <f>MATCH(D216,[1]!Tabla1[Consignatario],0)</f>
        <v>#REF!</v>
      </c>
      <c r="D216" s="67" t="s">
        <v>1802</v>
      </c>
      <c r="E216" s="3"/>
      <c r="F216" s="108"/>
      <c r="G216" s="103"/>
      <c r="H216" s="6" t="s">
        <v>1820</v>
      </c>
      <c r="I216" s="6" t="s">
        <v>205</v>
      </c>
      <c r="J216" s="6">
        <v>2160</v>
      </c>
      <c r="K216" s="103"/>
      <c r="L216" s="97"/>
      <c r="M216" s="97"/>
      <c r="N216" s="102"/>
    </row>
    <row r="217" spans="1:14" x14ac:dyDescent="0.25">
      <c r="A217" s="106"/>
      <c r="B217" s="106"/>
      <c r="C217" s="6" t="e">
        <f>MATCH(D217,[1]!Tabla1[Consignatario],0)</f>
        <v>#REF!</v>
      </c>
      <c r="D217" s="67" t="s">
        <v>1802</v>
      </c>
      <c r="E217" s="17"/>
      <c r="F217" s="109"/>
      <c r="G217" s="99"/>
      <c r="H217" s="17" t="s">
        <v>1818</v>
      </c>
      <c r="I217" s="6" t="s">
        <v>113</v>
      </c>
      <c r="J217" s="6">
        <v>2000</v>
      </c>
      <c r="K217" s="99"/>
      <c r="L217" s="97"/>
      <c r="M217" s="97"/>
      <c r="N217" s="101"/>
    </row>
    <row r="218" spans="1:14" ht="15" customHeight="1" x14ac:dyDescent="0.25">
      <c r="A218" s="104" t="s">
        <v>206</v>
      </c>
      <c r="B218" s="104"/>
      <c r="C218" s="6" t="e">
        <f>MATCH(D218,[1]!Tabla1[Consignatario],0)</f>
        <v>#REF!</v>
      </c>
      <c r="D218" s="67" t="s">
        <v>1485</v>
      </c>
      <c r="E218" s="16"/>
      <c r="F218" s="107">
        <v>42305</v>
      </c>
      <c r="G218" s="98" t="s">
        <v>201</v>
      </c>
      <c r="H218" s="16" t="s">
        <v>1819</v>
      </c>
      <c r="I218" s="6" t="s">
        <v>207</v>
      </c>
      <c r="J218" s="6">
        <v>12455</v>
      </c>
      <c r="K218" s="98">
        <v>38735</v>
      </c>
      <c r="L218" s="97">
        <v>2711</v>
      </c>
      <c r="M218" s="97">
        <v>4</v>
      </c>
      <c r="N218" s="100"/>
    </row>
    <row r="219" spans="1:14" ht="25.5" x14ac:dyDescent="0.25">
      <c r="A219" s="105"/>
      <c r="B219" s="105"/>
      <c r="C219" s="6" t="e">
        <f>MATCH(D219,[1]!Tabla1[Consignatario],0)</f>
        <v>#REF!</v>
      </c>
      <c r="D219" s="67" t="s">
        <v>1485</v>
      </c>
      <c r="E219" s="3"/>
      <c r="F219" s="108"/>
      <c r="G219" s="103"/>
      <c r="H219" s="17" t="s">
        <v>1818</v>
      </c>
      <c r="I219" s="6" t="s">
        <v>32</v>
      </c>
      <c r="J219" s="6">
        <v>20000</v>
      </c>
      <c r="K219" s="103"/>
      <c r="L219" s="97"/>
      <c r="M219" s="97"/>
      <c r="N219" s="102"/>
    </row>
    <row r="220" spans="1:14" ht="25.5" x14ac:dyDescent="0.25">
      <c r="A220" s="105"/>
      <c r="B220" s="105"/>
      <c r="C220" s="6" t="e">
        <f>MATCH(D220,[1]!Tabla1[Consignatario],0)</f>
        <v>#REF!</v>
      </c>
      <c r="D220" s="67" t="s">
        <v>1485</v>
      </c>
      <c r="E220" s="3"/>
      <c r="F220" s="108"/>
      <c r="G220" s="103"/>
      <c r="H220" s="6" t="s">
        <v>1820</v>
      </c>
      <c r="I220" s="6" t="s">
        <v>208</v>
      </c>
      <c r="J220" s="6">
        <v>5280</v>
      </c>
      <c r="K220" s="103"/>
      <c r="L220" s="97"/>
      <c r="M220" s="97"/>
      <c r="N220" s="102"/>
    </row>
    <row r="221" spans="1:14" ht="25.5" x14ac:dyDescent="0.25">
      <c r="A221" s="106"/>
      <c r="B221" s="106"/>
      <c r="C221" s="6" t="e">
        <f>MATCH(D221,[1]!Tabla1[Consignatario],0)</f>
        <v>#REF!</v>
      </c>
      <c r="D221" s="67" t="s">
        <v>1485</v>
      </c>
      <c r="E221" s="17"/>
      <c r="F221" s="109"/>
      <c r="G221" s="99"/>
      <c r="H221" s="17" t="s">
        <v>1818</v>
      </c>
      <c r="I221" s="6" t="s">
        <v>209</v>
      </c>
      <c r="J221" s="6">
        <v>1000</v>
      </c>
      <c r="K221" s="99"/>
      <c r="L221" s="97"/>
      <c r="M221" s="97"/>
      <c r="N221" s="101"/>
    </row>
    <row r="222" spans="1:14" ht="15" customHeight="1" x14ac:dyDescent="0.25">
      <c r="A222" s="104" t="s">
        <v>206</v>
      </c>
      <c r="B222" s="104"/>
      <c r="C222" s="6" t="e">
        <f>MATCH(D222,[1]!Tabla1[Consignatario],0)</f>
        <v>#REF!</v>
      </c>
      <c r="D222" s="67" t="s">
        <v>1486</v>
      </c>
      <c r="E222" s="16"/>
      <c r="F222" s="107">
        <v>42305</v>
      </c>
      <c r="G222" s="98" t="s">
        <v>201</v>
      </c>
      <c r="H222" s="16" t="s">
        <v>1819</v>
      </c>
      <c r="I222" s="6" t="s">
        <v>210</v>
      </c>
      <c r="J222" s="6">
        <v>12835</v>
      </c>
      <c r="K222" s="98">
        <v>31455</v>
      </c>
      <c r="L222" s="97">
        <v>2201</v>
      </c>
      <c r="M222" s="97">
        <v>7</v>
      </c>
      <c r="N222" s="100"/>
    </row>
    <row r="223" spans="1:14" ht="25.5" x14ac:dyDescent="0.25">
      <c r="A223" s="105"/>
      <c r="B223" s="105"/>
      <c r="C223" s="6" t="e">
        <f>MATCH(D223,[1]!Tabla1[Consignatario],0)</f>
        <v>#REF!</v>
      </c>
      <c r="D223" s="67" t="s">
        <v>1486</v>
      </c>
      <c r="E223" s="3"/>
      <c r="F223" s="108"/>
      <c r="G223" s="103"/>
      <c r="H223" s="17" t="s">
        <v>1818</v>
      </c>
      <c r="I223" s="6" t="s">
        <v>211</v>
      </c>
      <c r="J223" s="6">
        <v>17500</v>
      </c>
      <c r="K223" s="103"/>
      <c r="L223" s="97"/>
      <c r="M223" s="97"/>
      <c r="N223" s="102"/>
    </row>
    <row r="224" spans="1:14" ht="25.5" x14ac:dyDescent="0.25">
      <c r="A224" s="106" t="s">
        <v>206</v>
      </c>
      <c r="B224" s="106"/>
      <c r="C224" s="6" t="e">
        <f>MATCH(D224,[1]!Tabla1[Consignatario],0)</f>
        <v>#REF!</v>
      </c>
      <c r="D224" s="67" t="s">
        <v>1486</v>
      </c>
      <c r="E224" s="17"/>
      <c r="F224" s="109"/>
      <c r="G224" s="99"/>
      <c r="H224" s="6" t="s">
        <v>1820</v>
      </c>
      <c r="I224" s="6" t="s">
        <v>212</v>
      </c>
      <c r="J224" s="6">
        <v>1120</v>
      </c>
      <c r="K224" s="99"/>
      <c r="L224" s="97"/>
      <c r="M224" s="97"/>
      <c r="N224" s="101"/>
    </row>
    <row r="225" spans="1:14" ht="15" customHeight="1" x14ac:dyDescent="0.25">
      <c r="A225" s="104"/>
      <c r="B225" s="104"/>
      <c r="C225" s="6" t="e">
        <f>MATCH(D225,[1]!Tabla1[Consignatario],0)</f>
        <v>#REF!</v>
      </c>
      <c r="D225" s="67" t="s">
        <v>1487</v>
      </c>
      <c r="E225" s="16"/>
      <c r="F225" s="107">
        <v>42307</v>
      </c>
      <c r="G225" s="98" t="s">
        <v>136</v>
      </c>
      <c r="H225" s="16" t="s">
        <v>1819</v>
      </c>
      <c r="I225" s="6" t="s">
        <v>213</v>
      </c>
      <c r="J225" s="6">
        <v>8131</v>
      </c>
      <c r="K225" s="98">
        <v>27411</v>
      </c>
      <c r="L225" s="97">
        <v>1918</v>
      </c>
      <c r="M225" s="97">
        <v>7</v>
      </c>
      <c r="N225" s="100"/>
    </row>
    <row r="226" spans="1:14" ht="25.5" x14ac:dyDescent="0.25">
      <c r="A226" s="105"/>
      <c r="B226" s="105"/>
      <c r="C226" s="6" t="e">
        <f>MATCH(D226,[1]!Tabla1[Consignatario],0)</f>
        <v>#REF!</v>
      </c>
      <c r="D226" s="67" t="s">
        <v>1487</v>
      </c>
      <c r="E226" s="3"/>
      <c r="F226" s="108"/>
      <c r="G226" s="103"/>
      <c r="H226" s="17" t="s">
        <v>1818</v>
      </c>
      <c r="I226" s="6" t="s">
        <v>28</v>
      </c>
      <c r="J226" s="6">
        <v>18000</v>
      </c>
      <c r="K226" s="103"/>
      <c r="L226" s="97"/>
      <c r="M226" s="97"/>
      <c r="N226" s="102"/>
    </row>
    <row r="227" spans="1:14" ht="25.5" x14ac:dyDescent="0.25">
      <c r="A227" s="106"/>
      <c r="B227" s="106"/>
      <c r="C227" s="6" t="e">
        <f>MATCH(D227,[1]!Tabla1[Consignatario],0)</f>
        <v>#REF!</v>
      </c>
      <c r="D227" s="67" t="s">
        <v>1487</v>
      </c>
      <c r="E227" s="17"/>
      <c r="F227" s="109"/>
      <c r="G227" s="99"/>
      <c r="H227" s="6" t="s">
        <v>1820</v>
      </c>
      <c r="I227" s="6" t="s">
        <v>83</v>
      </c>
      <c r="J227" s="6">
        <v>1280</v>
      </c>
      <c r="K227" s="99"/>
      <c r="L227" s="97"/>
      <c r="M227" s="97"/>
      <c r="N227" s="101"/>
    </row>
    <row r="228" spans="1:14" ht="25.5" x14ac:dyDescent="0.25">
      <c r="A228" s="26" t="s">
        <v>206</v>
      </c>
      <c r="B228" s="26"/>
      <c r="C228" s="6" t="e">
        <f>MATCH(D228,[1]!Tabla1[Consignatario],0)</f>
        <v>#REF!</v>
      </c>
      <c r="D228" s="6" t="s">
        <v>1644</v>
      </c>
      <c r="E228" s="6"/>
      <c r="F228" s="1">
        <v>42307</v>
      </c>
      <c r="G228" s="6" t="s">
        <v>136</v>
      </c>
      <c r="H228" s="16" t="s">
        <v>1819</v>
      </c>
      <c r="I228" s="6" t="s">
        <v>214</v>
      </c>
      <c r="J228" s="6">
        <v>16396</v>
      </c>
      <c r="K228" s="6">
        <v>16396</v>
      </c>
      <c r="L228" s="6">
        <v>1147</v>
      </c>
      <c r="M228" s="6">
        <v>6</v>
      </c>
      <c r="N228" s="7"/>
    </row>
    <row r="229" spans="1:14" ht="15" customHeight="1" x14ac:dyDescent="0.25">
      <c r="A229" s="104" t="s">
        <v>215</v>
      </c>
      <c r="B229" s="104"/>
      <c r="C229" s="6" t="e">
        <f>MATCH(D229,[1]!Tabla1[Consignatario],0)</f>
        <v>#REF!</v>
      </c>
      <c r="D229" s="67" t="s">
        <v>1613</v>
      </c>
      <c r="E229" s="16"/>
      <c r="F229" s="107">
        <v>42307</v>
      </c>
      <c r="G229" s="98" t="s">
        <v>136</v>
      </c>
      <c r="H229" s="16" t="s">
        <v>1819</v>
      </c>
      <c r="I229" s="6" t="s">
        <v>216</v>
      </c>
      <c r="J229" s="6">
        <v>3258</v>
      </c>
      <c r="K229" s="98">
        <v>5818</v>
      </c>
      <c r="L229" s="97">
        <v>407</v>
      </c>
      <c r="M229" s="97">
        <v>2</v>
      </c>
      <c r="N229" s="100"/>
    </row>
    <row r="230" spans="1:14" ht="25.5" x14ac:dyDescent="0.25">
      <c r="A230" s="106"/>
      <c r="B230" s="106"/>
      <c r="C230" s="6" t="e">
        <f>MATCH(D230,[1]!Tabla1[Consignatario],0)</f>
        <v>#REF!</v>
      </c>
      <c r="D230" s="67" t="s">
        <v>1613</v>
      </c>
      <c r="E230" s="17"/>
      <c r="F230" s="109"/>
      <c r="G230" s="99"/>
      <c r="H230" s="6" t="s">
        <v>1820</v>
      </c>
      <c r="I230" s="6" t="s">
        <v>217</v>
      </c>
      <c r="J230" s="6">
        <v>2560</v>
      </c>
      <c r="K230" s="99"/>
      <c r="L230" s="97"/>
      <c r="M230" s="97"/>
      <c r="N230" s="101"/>
    </row>
    <row r="231" spans="1:14" ht="15" customHeight="1" x14ac:dyDescent="0.25">
      <c r="A231" s="104" t="s">
        <v>215</v>
      </c>
      <c r="B231" s="104"/>
      <c r="C231" s="6" t="e">
        <f>MATCH(D231,[1]!Tabla1[Consignatario],0)</f>
        <v>#REF!</v>
      </c>
      <c r="D231" s="67" t="s">
        <v>1272</v>
      </c>
      <c r="E231" s="16"/>
      <c r="F231" s="107">
        <v>42307</v>
      </c>
      <c r="G231" s="98" t="s">
        <v>136</v>
      </c>
      <c r="H231" s="16" t="s">
        <v>1819</v>
      </c>
      <c r="I231" s="6" t="s">
        <v>218</v>
      </c>
      <c r="J231" s="6">
        <v>17692</v>
      </c>
      <c r="K231" s="98">
        <v>31252</v>
      </c>
      <c r="L231" s="97">
        <v>2187</v>
      </c>
      <c r="M231" s="97">
        <v>6</v>
      </c>
      <c r="N231" s="100"/>
    </row>
    <row r="232" spans="1:14" x14ac:dyDescent="0.25">
      <c r="A232" s="105"/>
      <c r="B232" s="105"/>
      <c r="C232" s="6" t="e">
        <f>MATCH(D232,[1]!Tabla1[Consignatario],0)</f>
        <v>#REF!</v>
      </c>
      <c r="D232" s="67" t="s">
        <v>1272</v>
      </c>
      <c r="E232" s="3"/>
      <c r="F232" s="108"/>
      <c r="G232" s="103"/>
      <c r="H232" s="17" t="s">
        <v>1818</v>
      </c>
      <c r="I232" s="6" t="s">
        <v>40</v>
      </c>
      <c r="J232" s="6">
        <v>8000</v>
      </c>
      <c r="K232" s="103"/>
      <c r="L232" s="97"/>
      <c r="M232" s="97"/>
      <c r="N232" s="102"/>
    </row>
    <row r="233" spans="1:14" x14ac:dyDescent="0.25">
      <c r="A233" s="105"/>
      <c r="B233" s="105"/>
      <c r="C233" s="6" t="e">
        <f>MATCH(D233,[1]!Tabla1[Consignatario],0)</f>
        <v>#REF!</v>
      </c>
      <c r="D233" s="67" t="s">
        <v>1272</v>
      </c>
      <c r="E233" s="3"/>
      <c r="F233" s="108"/>
      <c r="G233" s="103"/>
      <c r="H233" s="6" t="s">
        <v>1820</v>
      </c>
      <c r="I233" s="6" t="s">
        <v>219</v>
      </c>
      <c r="J233" s="6">
        <v>5160</v>
      </c>
      <c r="K233" s="103"/>
      <c r="L233" s="97"/>
      <c r="M233" s="97"/>
      <c r="N233" s="102"/>
    </row>
    <row r="234" spans="1:14" x14ac:dyDescent="0.25">
      <c r="A234" s="106"/>
      <c r="B234" s="106"/>
      <c r="C234" s="6" t="e">
        <f>MATCH(D234,[1]!Tabla1[Consignatario],0)</f>
        <v>#REF!</v>
      </c>
      <c r="D234" s="67" t="s">
        <v>1272</v>
      </c>
      <c r="E234" s="17"/>
      <c r="F234" s="109"/>
      <c r="G234" s="99"/>
      <c r="H234" s="17" t="s">
        <v>1818</v>
      </c>
      <c r="I234" s="6" t="s">
        <v>59</v>
      </c>
      <c r="J234" s="6">
        <v>400</v>
      </c>
      <c r="K234" s="99"/>
      <c r="L234" s="97"/>
      <c r="M234" s="97"/>
      <c r="N234" s="101"/>
    </row>
    <row r="235" spans="1:14" ht="15" customHeight="1" x14ac:dyDescent="0.25">
      <c r="A235" s="104" t="s">
        <v>215</v>
      </c>
      <c r="B235" s="104"/>
      <c r="C235" s="6" t="e">
        <f>MATCH(D235,[1]!Tabla1[Consignatario],0)</f>
        <v>#REF!</v>
      </c>
      <c r="D235" s="67" t="s">
        <v>1617</v>
      </c>
      <c r="E235" s="16"/>
      <c r="F235" s="107">
        <v>42307</v>
      </c>
      <c r="G235" s="98" t="s">
        <v>136</v>
      </c>
      <c r="H235" s="16" t="s">
        <v>1819</v>
      </c>
      <c r="I235" s="6" t="s">
        <v>220</v>
      </c>
      <c r="J235" s="6">
        <v>8520</v>
      </c>
      <c r="K235" s="98">
        <v>16740</v>
      </c>
      <c r="L235" s="97">
        <v>1171</v>
      </c>
      <c r="M235" s="97">
        <v>7</v>
      </c>
      <c r="N235" s="100"/>
    </row>
    <row r="236" spans="1:14" x14ac:dyDescent="0.25">
      <c r="A236" s="105"/>
      <c r="B236" s="105"/>
      <c r="C236" s="6" t="e">
        <f>MATCH(D236,[1]!Tabla1[Consignatario],0)</f>
        <v>#REF!</v>
      </c>
      <c r="D236" s="67" t="s">
        <v>1617</v>
      </c>
      <c r="E236" s="3"/>
      <c r="F236" s="108"/>
      <c r="G236" s="103"/>
      <c r="H236" s="17" t="s">
        <v>1818</v>
      </c>
      <c r="I236" s="6" t="s">
        <v>73</v>
      </c>
      <c r="J236" s="6">
        <v>4000</v>
      </c>
      <c r="K236" s="103"/>
      <c r="L236" s="97"/>
      <c r="M236" s="97"/>
      <c r="N236" s="102"/>
    </row>
    <row r="237" spans="1:14" x14ac:dyDescent="0.25">
      <c r="A237" s="105"/>
      <c r="B237" s="105"/>
      <c r="C237" s="6" t="e">
        <f>MATCH(D237,[1]!Tabla1[Consignatario],0)</f>
        <v>#REF!</v>
      </c>
      <c r="D237" s="67" t="s">
        <v>1617</v>
      </c>
      <c r="E237" s="3"/>
      <c r="F237" s="108"/>
      <c r="G237" s="103"/>
      <c r="H237" s="17" t="s">
        <v>1818</v>
      </c>
      <c r="I237" s="6" t="s">
        <v>221</v>
      </c>
      <c r="J237" s="6">
        <v>700</v>
      </c>
      <c r="K237" s="103"/>
      <c r="L237" s="97"/>
      <c r="M237" s="97"/>
      <c r="N237" s="102"/>
    </row>
    <row r="238" spans="1:14" x14ac:dyDescent="0.25">
      <c r="A238" s="105"/>
      <c r="B238" s="105"/>
      <c r="C238" s="6" t="e">
        <f>MATCH(D238,[1]!Tabla1[Consignatario],0)</f>
        <v>#REF!</v>
      </c>
      <c r="D238" s="67" t="s">
        <v>1617</v>
      </c>
      <c r="E238" s="3"/>
      <c r="F238" s="108"/>
      <c r="G238" s="103"/>
      <c r="H238" s="6" t="s">
        <v>1820</v>
      </c>
      <c r="I238" s="6" t="s">
        <v>222</v>
      </c>
      <c r="J238" s="6">
        <v>320</v>
      </c>
      <c r="K238" s="103"/>
      <c r="L238" s="97"/>
      <c r="M238" s="97"/>
      <c r="N238" s="102"/>
    </row>
    <row r="239" spans="1:14" x14ac:dyDescent="0.25">
      <c r="A239" s="106"/>
      <c r="B239" s="106"/>
      <c r="C239" s="6" t="e">
        <f>MATCH(D239,[1]!Tabla1[Consignatario],0)</f>
        <v>#REF!</v>
      </c>
      <c r="D239" s="67" t="s">
        <v>1617</v>
      </c>
      <c r="E239" s="17"/>
      <c r="F239" s="109"/>
      <c r="G239" s="99"/>
      <c r="H239" s="6" t="s">
        <v>1820</v>
      </c>
      <c r="I239" s="6" t="s">
        <v>223</v>
      </c>
      <c r="J239" s="6">
        <v>3200</v>
      </c>
      <c r="K239" s="99"/>
      <c r="L239" s="97"/>
      <c r="M239" s="97"/>
      <c r="N239" s="101"/>
    </row>
    <row r="240" spans="1:14" ht="15" customHeight="1" x14ac:dyDescent="0.25">
      <c r="A240" s="104" t="s">
        <v>224</v>
      </c>
      <c r="B240" s="104"/>
      <c r="C240" s="6" t="e">
        <f>MATCH(D240,[1]!Tabla1[Consignatario],0)</f>
        <v>#REF!</v>
      </c>
      <c r="D240" s="67" t="s">
        <v>1588</v>
      </c>
      <c r="E240" s="16"/>
      <c r="F240" s="107">
        <v>42307</v>
      </c>
      <c r="G240" s="98" t="s">
        <v>136</v>
      </c>
      <c r="H240" s="16" t="s">
        <v>1819</v>
      </c>
      <c r="I240" s="6" t="s">
        <v>225</v>
      </c>
      <c r="J240" s="6">
        <v>3233</v>
      </c>
      <c r="K240" s="98">
        <v>5557</v>
      </c>
      <c r="L240" s="97">
        <v>389</v>
      </c>
      <c r="M240" s="98"/>
      <c r="N240" s="100"/>
    </row>
    <row r="241" spans="1:14" ht="25.5" x14ac:dyDescent="0.25">
      <c r="A241" s="106"/>
      <c r="B241" s="106"/>
      <c r="C241" s="6" t="e">
        <f>MATCH(D241,[1]!Tabla1[Consignatario],0)</f>
        <v>#REF!</v>
      </c>
      <c r="D241" s="67" t="s">
        <v>1588</v>
      </c>
      <c r="E241" s="17"/>
      <c r="F241" s="109"/>
      <c r="G241" s="99"/>
      <c r="H241" s="6" t="s">
        <v>1820</v>
      </c>
      <c r="I241" s="6" t="s">
        <v>226</v>
      </c>
      <c r="J241" s="6">
        <v>2324</v>
      </c>
      <c r="K241" s="99"/>
      <c r="L241" s="97"/>
      <c r="M241" s="99"/>
      <c r="N241" s="101"/>
    </row>
    <row r="242" spans="1:14" ht="15" customHeight="1" x14ac:dyDescent="0.25">
      <c r="A242" s="104" t="s">
        <v>224</v>
      </c>
      <c r="B242" s="104"/>
      <c r="C242" s="6" t="e">
        <f>MATCH(D242,[1]!Tabla1[Consignatario],0)</f>
        <v>#REF!</v>
      </c>
      <c r="D242" s="67" t="s">
        <v>1589</v>
      </c>
      <c r="E242" s="16"/>
      <c r="F242" s="107">
        <v>42307</v>
      </c>
      <c r="G242" s="98" t="s">
        <v>136</v>
      </c>
      <c r="H242" s="17" t="s">
        <v>1818</v>
      </c>
      <c r="I242" s="6" t="s">
        <v>23</v>
      </c>
      <c r="J242" s="6">
        <v>6000</v>
      </c>
      <c r="K242" s="98">
        <v>12132</v>
      </c>
      <c r="L242" s="97">
        <v>849</v>
      </c>
      <c r="M242" s="97">
        <v>2</v>
      </c>
      <c r="N242" s="100"/>
    </row>
    <row r="243" spans="1:14" ht="25.5" x14ac:dyDescent="0.25">
      <c r="A243" s="106"/>
      <c r="B243" s="106"/>
      <c r="C243" s="6" t="e">
        <f>MATCH(D243,[1]!Tabla1[Consignatario],0)</f>
        <v>#REF!</v>
      </c>
      <c r="D243" s="67" t="s">
        <v>1589</v>
      </c>
      <c r="E243" s="17"/>
      <c r="F243" s="109"/>
      <c r="G243" s="99"/>
      <c r="H243" s="16" t="s">
        <v>1819</v>
      </c>
      <c r="I243" s="6" t="s">
        <v>227</v>
      </c>
      <c r="J243" s="6">
        <v>6132</v>
      </c>
      <c r="K243" s="99"/>
      <c r="L243" s="97"/>
      <c r="M243" s="97"/>
      <c r="N243" s="101"/>
    </row>
    <row r="244" spans="1:14" ht="26.25" customHeight="1" thickBot="1" x14ac:dyDescent="0.3">
      <c r="A244" s="112" t="s">
        <v>224</v>
      </c>
      <c r="B244" s="112"/>
      <c r="C244" s="6" t="e">
        <f>MATCH(D244,[1]!Tabla1[Consignatario],0)</f>
        <v>#REF!</v>
      </c>
      <c r="D244" s="69" t="s">
        <v>1480</v>
      </c>
      <c r="E244" s="18"/>
      <c r="F244" s="113">
        <v>42308</v>
      </c>
      <c r="G244" s="112" t="s">
        <v>139</v>
      </c>
      <c r="H244" s="16" t="s">
        <v>1819</v>
      </c>
      <c r="I244" s="2" t="s">
        <v>228</v>
      </c>
      <c r="J244" s="2">
        <v>29133</v>
      </c>
      <c r="K244" s="112">
        <v>75869</v>
      </c>
      <c r="L244" s="112">
        <v>5310</v>
      </c>
      <c r="M244" s="112"/>
      <c r="N244" s="112"/>
    </row>
    <row r="245" spans="1:14" ht="25.5" x14ac:dyDescent="0.25">
      <c r="A245" s="89"/>
      <c r="B245" s="89"/>
      <c r="C245" s="6" t="e">
        <f>MATCH(D245,[1]!Tabla1[Consignatario],0)</f>
        <v>#REF!</v>
      </c>
      <c r="D245" s="69" t="s">
        <v>1480</v>
      </c>
      <c r="E245" s="5"/>
      <c r="F245" s="96"/>
      <c r="G245" s="89"/>
      <c r="H245" s="6" t="s">
        <v>1820</v>
      </c>
      <c r="I245" s="3" t="s">
        <v>229</v>
      </c>
      <c r="J245" s="3">
        <v>12872</v>
      </c>
      <c r="K245" s="89"/>
      <c r="L245" s="89"/>
      <c r="M245" s="89"/>
      <c r="N245" s="89"/>
    </row>
    <row r="246" spans="1:14" ht="25.5" x14ac:dyDescent="0.25">
      <c r="A246" s="89"/>
      <c r="B246" s="89"/>
      <c r="C246" s="6" t="e">
        <f>MATCH(D246,[1]!Tabla1[Consignatario],0)</f>
        <v>#REF!</v>
      </c>
      <c r="D246" s="69" t="s">
        <v>1480</v>
      </c>
      <c r="E246" s="5"/>
      <c r="F246" s="96"/>
      <c r="G246" s="89"/>
      <c r="H246" s="17" t="s">
        <v>1818</v>
      </c>
      <c r="I246" s="3" t="s">
        <v>230</v>
      </c>
      <c r="J246" s="4">
        <v>30000</v>
      </c>
      <c r="K246" s="89"/>
      <c r="L246" s="89"/>
      <c r="M246" s="89"/>
      <c r="N246" s="89"/>
    </row>
    <row r="247" spans="1:14" ht="25.5" x14ac:dyDescent="0.25">
      <c r="A247" s="89"/>
      <c r="B247" s="89"/>
      <c r="C247" s="6" t="e">
        <f>MATCH(D247,[1]!Tabla1[Consignatario],0)</f>
        <v>#REF!</v>
      </c>
      <c r="D247" s="69" t="s">
        <v>1480</v>
      </c>
      <c r="E247" s="5"/>
      <c r="F247" s="96"/>
      <c r="G247" s="89"/>
      <c r="H247" s="17" t="s">
        <v>1818</v>
      </c>
      <c r="I247" s="3" t="s">
        <v>231</v>
      </c>
      <c r="J247" s="4">
        <v>1800</v>
      </c>
      <c r="K247" s="89"/>
      <c r="L247" s="89"/>
      <c r="M247" s="89"/>
      <c r="N247" s="89"/>
    </row>
    <row r="248" spans="1:14" ht="25.5" x14ac:dyDescent="0.25">
      <c r="A248" s="89"/>
      <c r="B248" s="89"/>
      <c r="C248" s="6" t="e">
        <f>MATCH(D248,[1]!Tabla1[Consignatario],0)</f>
        <v>#REF!</v>
      </c>
      <c r="D248" s="69" t="s">
        <v>1480</v>
      </c>
      <c r="E248" s="5"/>
      <c r="F248" s="96"/>
      <c r="G248" s="89"/>
      <c r="H248" s="6" t="s">
        <v>1820</v>
      </c>
      <c r="I248" s="3" t="s">
        <v>232</v>
      </c>
      <c r="J248" s="4">
        <v>2064</v>
      </c>
      <c r="K248" s="89"/>
      <c r="L248" s="89"/>
      <c r="M248" s="89"/>
      <c r="N248" s="89"/>
    </row>
    <row r="249" spans="1:14" ht="15" customHeight="1" x14ac:dyDescent="0.25">
      <c r="A249" s="89" t="s">
        <v>233</v>
      </c>
      <c r="B249" s="89"/>
      <c r="C249" s="6" t="e">
        <f>MATCH(D249,[1]!Tabla1[Consignatario],0)</f>
        <v>#REF!</v>
      </c>
      <c r="D249" s="54" t="s">
        <v>1303</v>
      </c>
      <c r="E249" s="5"/>
      <c r="F249" s="96">
        <v>42308</v>
      </c>
      <c r="G249" s="89" t="s">
        <v>19</v>
      </c>
      <c r="H249" s="16" t="s">
        <v>1819</v>
      </c>
      <c r="I249" s="3" t="s">
        <v>234</v>
      </c>
      <c r="J249" s="5">
        <v>21408</v>
      </c>
      <c r="K249" s="89">
        <v>95808</v>
      </c>
      <c r="L249" s="89">
        <v>6706</v>
      </c>
      <c r="M249" s="89">
        <v>4</v>
      </c>
      <c r="N249" s="89"/>
    </row>
    <row r="250" spans="1:14" x14ac:dyDescent="0.25">
      <c r="A250" s="89"/>
      <c r="B250" s="89"/>
      <c r="C250" s="6" t="e">
        <f>MATCH(D250,[1]!Tabla1[Consignatario],0)</f>
        <v>#REF!</v>
      </c>
      <c r="D250" s="54" t="s">
        <v>1303</v>
      </c>
      <c r="E250" s="5"/>
      <c r="F250" s="96"/>
      <c r="G250" s="89"/>
      <c r="H250" s="6" t="s">
        <v>1820</v>
      </c>
      <c r="I250" s="3" t="s">
        <v>235</v>
      </c>
      <c r="J250" s="4">
        <v>8400</v>
      </c>
      <c r="K250" s="89"/>
      <c r="L250" s="89"/>
      <c r="M250" s="89"/>
      <c r="N250" s="89"/>
    </row>
    <row r="251" spans="1:14" x14ac:dyDescent="0.25">
      <c r="A251" s="89"/>
      <c r="B251" s="89"/>
      <c r="C251" s="6" t="e">
        <f>MATCH(D251,[1]!Tabla1[Consignatario],0)</f>
        <v>#REF!</v>
      </c>
      <c r="D251" s="54" t="s">
        <v>1303</v>
      </c>
      <c r="E251" s="5"/>
      <c r="F251" s="96"/>
      <c r="G251" s="89"/>
      <c r="H251" s="17" t="s">
        <v>1818</v>
      </c>
      <c r="I251" s="3" t="s">
        <v>236</v>
      </c>
      <c r="J251" s="4">
        <v>66000</v>
      </c>
      <c r="K251" s="89"/>
      <c r="L251" s="89"/>
      <c r="M251" s="89"/>
      <c r="N251" s="89"/>
    </row>
    <row r="252" spans="1:14" ht="15" customHeight="1" x14ac:dyDescent="0.25">
      <c r="A252" s="89" t="s">
        <v>233</v>
      </c>
      <c r="B252" s="89"/>
      <c r="C252" s="6" t="e">
        <f>MATCH(D252,[1]!Tabla1[Consignatario],0)</f>
        <v>#REF!</v>
      </c>
      <c r="D252" s="54" t="s">
        <v>1488</v>
      </c>
      <c r="E252" s="5"/>
      <c r="F252" s="96">
        <v>42308</v>
      </c>
      <c r="G252" s="89" t="s">
        <v>19</v>
      </c>
      <c r="H252" s="16" t="s">
        <v>1819</v>
      </c>
      <c r="I252" s="3" t="s">
        <v>237</v>
      </c>
      <c r="J252" s="5">
        <v>16123</v>
      </c>
      <c r="K252" s="89">
        <v>34723</v>
      </c>
      <c r="L252" s="89">
        <v>2430</v>
      </c>
      <c r="M252" s="89">
        <v>5</v>
      </c>
      <c r="N252" s="89"/>
    </row>
    <row r="253" spans="1:14" x14ac:dyDescent="0.25">
      <c r="A253" s="89"/>
      <c r="B253" s="89"/>
      <c r="C253" s="6" t="e">
        <f>MATCH(D253,[1]!Tabla1[Consignatario],0)</f>
        <v>#REF!</v>
      </c>
      <c r="D253" s="54" t="s">
        <v>1488</v>
      </c>
      <c r="E253" s="5"/>
      <c r="F253" s="96"/>
      <c r="G253" s="89"/>
      <c r="H253" s="17" t="s">
        <v>1818</v>
      </c>
      <c r="I253" s="3" t="s">
        <v>238</v>
      </c>
      <c r="J253" s="4">
        <v>14000</v>
      </c>
      <c r="K253" s="89"/>
      <c r="L253" s="89"/>
      <c r="M253" s="89"/>
      <c r="N253" s="89"/>
    </row>
    <row r="254" spans="1:14" x14ac:dyDescent="0.25">
      <c r="A254" s="89"/>
      <c r="B254" s="89"/>
      <c r="C254" s="6" t="e">
        <f>MATCH(D254,[1]!Tabla1[Consignatario],0)</f>
        <v>#REF!</v>
      </c>
      <c r="D254" s="54" t="s">
        <v>1488</v>
      </c>
      <c r="E254" s="5"/>
      <c r="F254" s="96"/>
      <c r="G254" s="89"/>
      <c r="H254" s="6" t="s">
        <v>1820</v>
      </c>
      <c r="I254" s="3" t="s">
        <v>239</v>
      </c>
      <c r="J254" s="4">
        <v>3180</v>
      </c>
      <c r="K254" s="89"/>
      <c r="L254" s="89"/>
      <c r="M254" s="89"/>
      <c r="N254" s="89"/>
    </row>
    <row r="255" spans="1:14" x14ac:dyDescent="0.25">
      <c r="A255" s="89"/>
      <c r="B255" s="89"/>
      <c r="C255" s="6" t="e">
        <f>MATCH(D255,[1]!Tabla1[Consignatario],0)</f>
        <v>#REF!</v>
      </c>
      <c r="D255" s="54" t="s">
        <v>1488</v>
      </c>
      <c r="E255" s="5"/>
      <c r="F255" s="96"/>
      <c r="G255" s="89"/>
      <c r="H255" s="6" t="s">
        <v>1820</v>
      </c>
      <c r="I255" s="3" t="s">
        <v>240</v>
      </c>
      <c r="J255" s="4">
        <v>576</v>
      </c>
      <c r="K255" s="89"/>
      <c r="L255" s="89"/>
      <c r="M255" s="89"/>
      <c r="N255" s="89"/>
    </row>
    <row r="256" spans="1:14" x14ac:dyDescent="0.25">
      <c r="A256" s="89"/>
      <c r="B256" s="89"/>
      <c r="C256" s="6" t="e">
        <f>MATCH(D256,[1]!Tabla1[Consignatario],0)</f>
        <v>#REF!</v>
      </c>
      <c r="D256" s="54" t="s">
        <v>1488</v>
      </c>
      <c r="E256" s="5"/>
      <c r="F256" s="96"/>
      <c r="G256" s="89"/>
      <c r="H256" s="16" t="s">
        <v>1819</v>
      </c>
      <c r="I256" s="3" t="s">
        <v>241</v>
      </c>
      <c r="J256" s="4">
        <v>844</v>
      </c>
      <c r="K256" s="89"/>
      <c r="L256" s="89"/>
      <c r="M256" s="89"/>
      <c r="N256" s="89"/>
    </row>
    <row r="257" spans="1:14" ht="25.5" customHeight="1" x14ac:dyDescent="0.25">
      <c r="A257" s="5" t="s">
        <v>233</v>
      </c>
      <c r="B257" s="5"/>
      <c r="C257" s="6" t="e">
        <f>MATCH(D257,[1]!Tabla1[Consignatario],0)</f>
        <v>#REF!</v>
      </c>
      <c r="D257" s="5" t="s">
        <v>1304</v>
      </c>
      <c r="E257" s="5"/>
      <c r="F257" s="15">
        <v>42308</v>
      </c>
      <c r="G257" s="5" t="s">
        <v>1444</v>
      </c>
      <c r="H257" s="16" t="s">
        <v>1819</v>
      </c>
      <c r="I257" s="3" t="s">
        <v>242</v>
      </c>
      <c r="J257" s="5">
        <v>130097</v>
      </c>
      <c r="K257" s="5">
        <v>130097</v>
      </c>
      <c r="L257" s="5">
        <v>9106</v>
      </c>
      <c r="M257" s="5">
        <v>7</v>
      </c>
      <c r="N257" s="5"/>
    </row>
    <row r="258" spans="1:14" ht="15" customHeight="1" x14ac:dyDescent="0.25">
      <c r="A258" s="89" t="s">
        <v>243</v>
      </c>
      <c r="B258" s="89" t="s">
        <v>5</v>
      </c>
      <c r="C258" s="6" t="e">
        <f>MATCH(D258,[1]!Tabla1[Consignatario],0)</f>
        <v>#REF!</v>
      </c>
      <c r="D258" s="54" t="s">
        <v>1624</v>
      </c>
      <c r="E258" s="5"/>
      <c r="F258" s="96">
        <v>42309</v>
      </c>
      <c r="G258" s="89" t="s">
        <v>1608</v>
      </c>
      <c r="H258" s="17" t="s">
        <v>1818</v>
      </c>
      <c r="I258" s="3" t="s">
        <v>40</v>
      </c>
      <c r="J258" s="4">
        <v>8000</v>
      </c>
      <c r="K258" s="89">
        <v>10800</v>
      </c>
      <c r="L258" s="89">
        <v>756</v>
      </c>
      <c r="M258" s="89"/>
      <c r="N258" s="89"/>
    </row>
    <row r="259" spans="1:14" x14ac:dyDescent="0.25">
      <c r="A259" s="89"/>
      <c r="B259" s="89"/>
      <c r="C259" s="6" t="e">
        <f>MATCH(D259,[1]!Tabla1[Consignatario],0)</f>
        <v>#REF!</v>
      </c>
      <c r="D259" s="54" t="s">
        <v>1624</v>
      </c>
      <c r="E259" s="5"/>
      <c r="F259" s="96"/>
      <c r="G259" s="89"/>
      <c r="H259" s="6" t="s">
        <v>1820</v>
      </c>
      <c r="I259" s="3" t="s">
        <v>131</v>
      </c>
      <c r="J259" s="4">
        <v>2800</v>
      </c>
      <c r="K259" s="89"/>
      <c r="L259" s="89"/>
      <c r="M259" s="89"/>
      <c r="N259" s="89"/>
    </row>
    <row r="260" spans="1:14" ht="15" customHeight="1" x14ac:dyDescent="0.25">
      <c r="A260" s="89" t="s">
        <v>243</v>
      </c>
      <c r="B260" s="89"/>
      <c r="C260" s="6" t="e">
        <f>MATCH(D260,[1]!Tabla1[Consignatario],0)</f>
        <v>#REF!</v>
      </c>
      <c r="D260" s="54" t="s">
        <v>1489</v>
      </c>
      <c r="E260" s="5"/>
      <c r="F260" s="96">
        <v>42309</v>
      </c>
      <c r="G260" s="89" t="s">
        <v>1608</v>
      </c>
      <c r="H260" s="16" t="s">
        <v>1819</v>
      </c>
      <c r="I260" s="3" t="s">
        <v>244</v>
      </c>
      <c r="J260" s="4">
        <v>5139</v>
      </c>
      <c r="K260" s="89">
        <v>11200</v>
      </c>
      <c r="L260" s="89">
        <v>784</v>
      </c>
      <c r="M260" s="89"/>
      <c r="N260" s="89"/>
    </row>
    <row r="261" spans="1:14" x14ac:dyDescent="0.25">
      <c r="A261" s="89"/>
      <c r="B261" s="89"/>
      <c r="C261" s="6" t="e">
        <f>MATCH(D261,[1]!Tabla1[Consignatario],0)</f>
        <v>#REF!</v>
      </c>
      <c r="D261" s="54" t="s">
        <v>1489</v>
      </c>
      <c r="E261" s="5"/>
      <c r="F261" s="96"/>
      <c r="G261" s="89"/>
      <c r="H261" s="17" t="s">
        <v>1818</v>
      </c>
      <c r="I261" s="3" t="s">
        <v>73</v>
      </c>
      <c r="J261" s="4">
        <v>4000</v>
      </c>
      <c r="K261" s="89"/>
      <c r="L261" s="89"/>
      <c r="M261" s="89"/>
      <c r="N261" s="89"/>
    </row>
    <row r="262" spans="1:14" x14ac:dyDescent="0.25">
      <c r="A262" s="89"/>
      <c r="B262" s="89"/>
      <c r="C262" s="6" t="e">
        <f>MATCH(D262,[1]!Tabla1[Consignatario],0)</f>
        <v>#REF!</v>
      </c>
      <c r="D262" s="54" t="s">
        <v>1489</v>
      </c>
      <c r="E262" s="5"/>
      <c r="F262" s="96"/>
      <c r="G262" s="89"/>
      <c r="H262" s="6" t="s">
        <v>1820</v>
      </c>
      <c r="I262" s="3" t="s">
        <v>245</v>
      </c>
      <c r="J262" s="4">
        <v>1280</v>
      </c>
      <c r="K262" s="89"/>
      <c r="L262" s="89"/>
      <c r="M262" s="89"/>
      <c r="N262" s="89"/>
    </row>
    <row r="263" spans="1:14" x14ac:dyDescent="0.25">
      <c r="A263" s="89"/>
      <c r="B263" s="89"/>
      <c r="C263" s="6" t="e">
        <f>MATCH(D263,[1]!Tabla1[Consignatario],0)</f>
        <v>#REF!</v>
      </c>
      <c r="D263" s="54" t="s">
        <v>1489</v>
      </c>
      <c r="E263" s="5"/>
      <c r="F263" s="96"/>
      <c r="G263" s="89"/>
      <c r="H263" s="17" t="s">
        <v>1818</v>
      </c>
      <c r="I263" s="3" t="s">
        <v>59</v>
      </c>
      <c r="J263" s="4">
        <v>781</v>
      </c>
      <c r="K263" s="89"/>
      <c r="L263" s="89"/>
      <c r="M263" s="89"/>
      <c r="N263" s="89"/>
    </row>
    <row r="264" spans="1:14" ht="25.5" customHeight="1" x14ac:dyDescent="0.25">
      <c r="A264" s="89" t="s">
        <v>243</v>
      </c>
      <c r="B264" s="89"/>
      <c r="C264" s="6" t="e">
        <f>MATCH(D264,[1]!Tabla1[Consignatario],0)</f>
        <v>#REF!</v>
      </c>
      <c r="D264" s="54" t="s">
        <v>1590</v>
      </c>
      <c r="E264" s="5"/>
      <c r="F264" s="96">
        <v>42309</v>
      </c>
      <c r="G264" s="89" t="s">
        <v>1608</v>
      </c>
      <c r="H264" s="16" t="s">
        <v>1819</v>
      </c>
      <c r="I264" s="3" t="s">
        <v>246</v>
      </c>
      <c r="J264" s="5">
        <v>8350</v>
      </c>
      <c r="K264" s="89">
        <v>22700</v>
      </c>
      <c r="L264" s="89">
        <v>1589</v>
      </c>
      <c r="M264" s="5"/>
      <c r="N264" s="5"/>
    </row>
    <row r="265" spans="1:14" ht="25.5" x14ac:dyDescent="0.25">
      <c r="A265" s="89"/>
      <c r="B265" s="89"/>
      <c r="C265" s="6" t="e">
        <f>MATCH(D265,[1]!Tabla1[Consignatario],0)</f>
        <v>#REF!</v>
      </c>
      <c r="D265" s="54" t="s">
        <v>1590</v>
      </c>
      <c r="E265" s="5"/>
      <c r="F265" s="96"/>
      <c r="G265" s="89"/>
      <c r="H265" s="17" t="s">
        <v>1818</v>
      </c>
      <c r="I265" s="3" t="s">
        <v>25</v>
      </c>
      <c r="J265" s="4">
        <v>10000</v>
      </c>
      <c r="K265" s="89"/>
      <c r="L265" s="89"/>
      <c r="M265" s="5"/>
      <c r="N265" s="5"/>
    </row>
    <row r="266" spans="1:14" ht="25.5" x14ac:dyDescent="0.25">
      <c r="A266" s="89"/>
      <c r="B266" s="89"/>
      <c r="C266" s="6" t="e">
        <f>MATCH(D266,[1]!Tabla1[Consignatario],0)</f>
        <v>#REF!</v>
      </c>
      <c r="D266" s="54" t="s">
        <v>1590</v>
      </c>
      <c r="E266" s="5"/>
      <c r="F266" s="96"/>
      <c r="G266" s="89"/>
      <c r="H266" s="6" t="s">
        <v>1820</v>
      </c>
      <c r="I266" s="3" t="s">
        <v>247</v>
      </c>
      <c r="J266" s="4">
        <v>3712</v>
      </c>
      <c r="K266" s="89"/>
      <c r="L266" s="89"/>
      <c r="M266" s="5"/>
      <c r="N266" s="5"/>
    </row>
    <row r="267" spans="1:14" ht="25.5" x14ac:dyDescent="0.25">
      <c r="A267" s="89"/>
      <c r="B267" s="89"/>
      <c r="C267" s="6" t="e">
        <f>MATCH(D267,[1]!Tabla1[Consignatario],0)</f>
        <v>#REF!</v>
      </c>
      <c r="D267" s="54" t="s">
        <v>1590</v>
      </c>
      <c r="E267" s="5"/>
      <c r="F267" s="96"/>
      <c r="G267" s="89"/>
      <c r="H267" s="17" t="s">
        <v>1818</v>
      </c>
      <c r="I267" s="3" t="s">
        <v>59</v>
      </c>
      <c r="J267" s="4">
        <v>638</v>
      </c>
      <c r="K267" s="89"/>
      <c r="L267" s="89"/>
      <c r="M267" s="5"/>
      <c r="N267" s="5"/>
    </row>
    <row r="268" spans="1:14" ht="15" customHeight="1" x14ac:dyDescent="0.25">
      <c r="A268" s="89" t="s">
        <v>248</v>
      </c>
      <c r="B268" s="89"/>
      <c r="C268" s="6" t="e">
        <f>MATCH(D268,[1]!Tabla1[Consignatario],0)</f>
        <v>#REF!</v>
      </c>
      <c r="D268" s="54" t="s">
        <v>1625</v>
      </c>
      <c r="E268" s="5"/>
      <c r="F268" s="96">
        <v>42309</v>
      </c>
      <c r="G268" s="89" t="s">
        <v>1608</v>
      </c>
      <c r="H268" s="17" t="s">
        <v>1818</v>
      </c>
      <c r="I268" s="3" t="s">
        <v>25</v>
      </c>
      <c r="J268" s="5">
        <v>10000</v>
      </c>
      <c r="K268" s="89">
        <v>12000</v>
      </c>
      <c r="L268" s="89">
        <v>840</v>
      </c>
      <c r="M268" s="5"/>
      <c r="N268" s="5"/>
    </row>
    <row r="269" spans="1:14" x14ac:dyDescent="0.25">
      <c r="A269" s="89"/>
      <c r="B269" s="89"/>
      <c r="C269" s="6" t="e">
        <f>MATCH(D269,[1]!Tabla1[Consignatario],0)</f>
        <v>#REF!</v>
      </c>
      <c r="D269" s="54" t="s">
        <v>1625</v>
      </c>
      <c r="E269" s="5"/>
      <c r="F269" s="96"/>
      <c r="G269" s="89"/>
      <c r="H269" s="6" t="s">
        <v>1820</v>
      </c>
      <c r="I269" s="3" t="s">
        <v>148</v>
      </c>
      <c r="J269" s="4">
        <v>640</v>
      </c>
      <c r="K269" s="89"/>
      <c r="L269" s="89"/>
      <c r="M269" s="5"/>
      <c r="N269" s="5"/>
    </row>
    <row r="270" spans="1:14" x14ac:dyDescent="0.25">
      <c r="A270" s="89"/>
      <c r="B270" s="89"/>
      <c r="C270" s="6" t="e">
        <f>MATCH(D270,[1]!Tabla1[Consignatario],0)</f>
        <v>#REF!</v>
      </c>
      <c r="D270" s="54" t="s">
        <v>1625</v>
      </c>
      <c r="E270" s="5"/>
      <c r="F270" s="96"/>
      <c r="G270" s="89"/>
      <c r="H270" s="17" t="s">
        <v>1818</v>
      </c>
      <c r="I270" s="3" t="s">
        <v>59</v>
      </c>
      <c r="J270" s="4">
        <v>1360</v>
      </c>
      <c r="K270" s="89"/>
      <c r="L270" s="89"/>
      <c r="M270" s="5"/>
      <c r="N270" s="5"/>
    </row>
    <row r="271" spans="1:14" ht="25.5" x14ac:dyDescent="0.25">
      <c r="A271" s="89" t="s">
        <v>248</v>
      </c>
      <c r="B271" s="89"/>
      <c r="C271" s="6" t="e">
        <f>MATCH(D271,[1]!Tabla1[Consignatario],0)</f>
        <v>#REF!</v>
      </c>
      <c r="D271" s="54" t="s">
        <v>1490</v>
      </c>
      <c r="E271" s="5"/>
      <c r="F271" s="96">
        <v>42309</v>
      </c>
      <c r="G271" s="89" t="s">
        <v>1608</v>
      </c>
      <c r="H271" s="6" t="s">
        <v>1820</v>
      </c>
      <c r="I271" s="3" t="s">
        <v>249</v>
      </c>
      <c r="J271" s="5">
        <v>11200</v>
      </c>
      <c r="K271" s="89">
        <v>25200</v>
      </c>
      <c r="L271" s="89">
        <v>1764</v>
      </c>
      <c r="M271" s="5"/>
      <c r="N271" s="5"/>
    </row>
    <row r="272" spans="1:14" x14ac:dyDescent="0.25">
      <c r="A272" s="89"/>
      <c r="B272" s="89"/>
      <c r="C272" s="6" t="e">
        <f>MATCH(D272,[1]!Tabla1[Consignatario],0)</f>
        <v>#REF!</v>
      </c>
      <c r="D272" s="54" t="s">
        <v>1490</v>
      </c>
      <c r="E272" s="5"/>
      <c r="F272" s="96"/>
      <c r="G272" s="89"/>
      <c r="H272" s="17" t="s">
        <v>1818</v>
      </c>
      <c r="I272" s="3" t="s">
        <v>238</v>
      </c>
      <c r="J272" s="4">
        <v>14000</v>
      </c>
      <c r="K272" s="89"/>
      <c r="L272" s="89"/>
      <c r="M272" s="5"/>
      <c r="N272" s="5"/>
    </row>
    <row r="273" spans="1:14" ht="25.5" x14ac:dyDescent="0.25">
      <c r="A273" s="89" t="s">
        <v>248</v>
      </c>
      <c r="B273" s="89"/>
      <c r="C273" s="6" t="e">
        <f>MATCH(D273,[1]!Tabla1[Consignatario],0)</f>
        <v>#REF!</v>
      </c>
      <c r="D273" s="54" t="s">
        <v>1450</v>
      </c>
      <c r="E273" s="5"/>
      <c r="F273" s="96">
        <v>42309</v>
      </c>
      <c r="G273" s="89" t="s">
        <v>1608</v>
      </c>
      <c r="H273" s="16" t="s">
        <v>1819</v>
      </c>
      <c r="I273" s="3" t="s">
        <v>250</v>
      </c>
      <c r="J273" s="4">
        <v>35754</v>
      </c>
      <c r="K273" s="89">
        <v>46786</v>
      </c>
      <c r="L273" s="89">
        <v>3274</v>
      </c>
      <c r="M273" s="89">
        <v>4</v>
      </c>
      <c r="N273" s="5"/>
    </row>
    <row r="274" spans="1:14" x14ac:dyDescent="0.25">
      <c r="A274" s="89"/>
      <c r="B274" s="89"/>
      <c r="C274" s="6" t="e">
        <f>MATCH(D274,[1]!Tabla1[Consignatario],0)</f>
        <v>#REF!</v>
      </c>
      <c r="D274" s="54" t="s">
        <v>1450</v>
      </c>
      <c r="E274" s="5"/>
      <c r="F274" s="96"/>
      <c r="G274" s="89"/>
      <c r="H274" s="17" t="s">
        <v>1818</v>
      </c>
      <c r="I274" s="3" t="s">
        <v>40</v>
      </c>
      <c r="J274" s="4">
        <v>8000</v>
      </c>
      <c r="K274" s="89"/>
      <c r="L274" s="89"/>
      <c r="M274" s="89"/>
      <c r="N274" s="5"/>
    </row>
    <row r="275" spans="1:14" x14ac:dyDescent="0.25">
      <c r="A275" s="89"/>
      <c r="B275" s="89"/>
      <c r="C275" s="6" t="e">
        <f>MATCH(D275,[1]!Tabla1[Consignatario],0)</f>
        <v>#REF!</v>
      </c>
      <c r="D275" s="54" t="s">
        <v>1450</v>
      </c>
      <c r="E275" s="5"/>
      <c r="F275" s="96"/>
      <c r="G275" s="89"/>
      <c r="H275" s="6" t="s">
        <v>1820</v>
      </c>
      <c r="I275" s="3" t="s">
        <v>251</v>
      </c>
      <c r="J275" s="4">
        <v>2696</v>
      </c>
      <c r="K275" s="89"/>
      <c r="L275" s="89"/>
      <c r="M275" s="89"/>
      <c r="N275" s="5"/>
    </row>
    <row r="276" spans="1:14" x14ac:dyDescent="0.25">
      <c r="A276" s="89"/>
      <c r="B276" s="89"/>
      <c r="C276" s="6" t="e">
        <f>MATCH(D276,[1]!Tabla1[Consignatario],0)</f>
        <v>#REF!</v>
      </c>
      <c r="D276" s="54" t="s">
        <v>1450</v>
      </c>
      <c r="E276" s="5"/>
      <c r="F276" s="96"/>
      <c r="G276" s="89"/>
      <c r="H276" s="6" t="s">
        <v>1820</v>
      </c>
      <c r="I276" s="3" t="s">
        <v>252</v>
      </c>
      <c r="J276" s="5">
        <v>336</v>
      </c>
      <c r="K276" s="89"/>
      <c r="L276" s="89"/>
      <c r="M276" s="89"/>
      <c r="N276" s="5"/>
    </row>
    <row r="277" spans="1:14" ht="15" customHeight="1" x14ac:dyDescent="0.25">
      <c r="A277" s="89" t="s">
        <v>253</v>
      </c>
      <c r="B277" s="89"/>
      <c r="C277" s="6" t="e">
        <f>MATCH(D277,[1]!Tabla1[Consignatario],0)</f>
        <v>#REF!</v>
      </c>
      <c r="D277" s="54" t="s">
        <v>1796</v>
      </c>
      <c r="E277" s="5"/>
      <c r="F277" s="96">
        <v>42309</v>
      </c>
      <c r="G277" s="89" t="s">
        <v>1608</v>
      </c>
      <c r="H277" s="16" t="s">
        <v>1819</v>
      </c>
      <c r="I277" s="3" t="s">
        <v>254</v>
      </c>
      <c r="J277" s="5">
        <v>10034</v>
      </c>
      <c r="K277" s="89">
        <v>16484</v>
      </c>
      <c r="L277" s="89">
        <v>1153</v>
      </c>
      <c r="M277" s="89">
        <v>7</v>
      </c>
      <c r="N277" s="5"/>
    </row>
    <row r="278" spans="1:14" ht="25.5" x14ac:dyDescent="0.25">
      <c r="A278" s="89"/>
      <c r="B278" s="89"/>
      <c r="C278" s="6" t="e">
        <f>MATCH(D278,[1]!Tabla1[Consignatario],0)</f>
        <v>#REF!</v>
      </c>
      <c r="D278" s="54" t="s">
        <v>1796</v>
      </c>
      <c r="E278" s="5"/>
      <c r="F278" s="96"/>
      <c r="G278" s="89"/>
      <c r="H278" s="6" t="s">
        <v>1820</v>
      </c>
      <c r="I278" s="3" t="s">
        <v>255</v>
      </c>
      <c r="J278" s="4">
        <v>3600</v>
      </c>
      <c r="K278" s="89"/>
      <c r="L278" s="89"/>
      <c r="M278" s="89"/>
      <c r="N278" s="5"/>
    </row>
    <row r="279" spans="1:14" ht="25.5" x14ac:dyDescent="0.25">
      <c r="A279" s="89"/>
      <c r="B279" s="89"/>
      <c r="C279" s="6" t="e">
        <f>MATCH(D279,[1]!Tabla1[Consignatario],0)</f>
        <v>#REF!</v>
      </c>
      <c r="D279" s="54" t="s">
        <v>1796</v>
      </c>
      <c r="E279" s="5"/>
      <c r="F279" s="96"/>
      <c r="G279" s="89"/>
      <c r="H279" s="17" t="s">
        <v>1818</v>
      </c>
      <c r="I279" s="3" t="s">
        <v>113</v>
      </c>
      <c r="J279" s="4">
        <v>2000</v>
      </c>
      <c r="K279" s="89"/>
      <c r="L279" s="89"/>
      <c r="M279" s="89"/>
      <c r="N279" s="5"/>
    </row>
    <row r="280" spans="1:14" ht="25.5" x14ac:dyDescent="0.25">
      <c r="A280" s="89"/>
      <c r="B280" s="89"/>
      <c r="C280" s="6" t="e">
        <f>MATCH(D280,[1]!Tabla1[Consignatario],0)</f>
        <v>#REF!</v>
      </c>
      <c r="D280" s="54" t="s">
        <v>1796</v>
      </c>
      <c r="E280" s="5"/>
      <c r="F280" s="96"/>
      <c r="G280" s="89"/>
      <c r="H280" s="17" t="s">
        <v>1818</v>
      </c>
      <c r="I280" s="3" t="s">
        <v>59</v>
      </c>
      <c r="J280" s="4">
        <v>850</v>
      </c>
      <c r="K280" s="89"/>
      <c r="L280" s="89"/>
      <c r="M280" s="89"/>
      <c r="N280" s="5"/>
    </row>
    <row r="281" spans="1:14" x14ac:dyDescent="0.25">
      <c r="A281" s="5" t="s">
        <v>253</v>
      </c>
      <c r="B281" s="5"/>
      <c r="C281" s="6" t="e">
        <f>MATCH(D281,[1]!Tabla1[Consignatario],0)</f>
        <v>#REF!</v>
      </c>
      <c r="D281" s="5" t="s">
        <v>1305</v>
      </c>
      <c r="E281" s="5"/>
      <c r="F281" s="15">
        <v>42309</v>
      </c>
      <c r="G281" s="5" t="s">
        <v>1608</v>
      </c>
      <c r="H281" s="6" t="s">
        <v>1820</v>
      </c>
      <c r="I281" s="3" t="s">
        <v>256</v>
      </c>
      <c r="J281" s="5">
        <v>528</v>
      </c>
      <c r="K281" s="5">
        <v>528</v>
      </c>
      <c r="L281" s="5">
        <v>28</v>
      </c>
      <c r="M281" s="5"/>
      <c r="N281" s="5"/>
    </row>
    <row r="282" spans="1:14" ht="25.5" customHeight="1" x14ac:dyDescent="0.25">
      <c r="A282" s="5" t="s">
        <v>253</v>
      </c>
      <c r="B282" s="5" t="s">
        <v>257</v>
      </c>
      <c r="C282" s="6" t="e">
        <f>MATCH(D282,[1]!Tabla1[Consignatario],0)</f>
        <v>#REF!</v>
      </c>
      <c r="D282" s="5" t="s">
        <v>1306</v>
      </c>
      <c r="E282" s="5"/>
      <c r="F282" s="15">
        <v>42309</v>
      </c>
      <c r="G282" s="5" t="s">
        <v>1608</v>
      </c>
      <c r="H282" s="17" t="s">
        <v>1818</v>
      </c>
      <c r="I282" s="3" t="s">
        <v>59</v>
      </c>
      <c r="J282" s="4">
        <v>500</v>
      </c>
      <c r="K282" s="5">
        <v>500</v>
      </c>
      <c r="L282" s="5">
        <v>35</v>
      </c>
      <c r="M282" s="5"/>
      <c r="N282" s="5"/>
    </row>
    <row r="283" spans="1:14" ht="15" customHeight="1" x14ac:dyDescent="0.25">
      <c r="A283" s="89" t="s">
        <v>258</v>
      </c>
      <c r="B283" s="89"/>
      <c r="C283" s="6" t="e">
        <f>MATCH(D283,[1]!Tabla1[Consignatario],0)</f>
        <v>#REF!</v>
      </c>
      <c r="D283" s="54" t="s">
        <v>1626</v>
      </c>
      <c r="E283" s="5"/>
      <c r="F283" s="96">
        <v>42309</v>
      </c>
      <c r="G283" s="89" t="s">
        <v>1608</v>
      </c>
      <c r="H283" s="16" t="s">
        <v>1819</v>
      </c>
      <c r="I283" s="3" t="s">
        <v>259</v>
      </c>
      <c r="J283" s="4">
        <v>5054</v>
      </c>
      <c r="K283" s="89">
        <v>17854</v>
      </c>
      <c r="L283" s="89">
        <v>1249</v>
      </c>
      <c r="M283" s="89">
        <v>6</v>
      </c>
      <c r="N283" s="5"/>
    </row>
    <row r="284" spans="1:14" ht="25.5" x14ac:dyDescent="0.25">
      <c r="A284" s="89"/>
      <c r="B284" s="89"/>
      <c r="C284" s="6" t="e">
        <f>MATCH(D284,[1]!Tabla1[Consignatario],0)</f>
        <v>#REF!</v>
      </c>
      <c r="D284" s="54" t="s">
        <v>1626</v>
      </c>
      <c r="E284" s="5"/>
      <c r="F284" s="96"/>
      <c r="G284" s="89"/>
      <c r="H284" s="6" t="s">
        <v>1820</v>
      </c>
      <c r="I284" s="3" t="s">
        <v>260</v>
      </c>
      <c r="J284" s="4">
        <v>6400</v>
      </c>
      <c r="K284" s="89"/>
      <c r="L284" s="89"/>
      <c r="M284" s="89"/>
      <c r="N284" s="5"/>
    </row>
    <row r="285" spans="1:14" ht="25.5" x14ac:dyDescent="0.25">
      <c r="A285" s="89"/>
      <c r="B285" s="89"/>
      <c r="C285" s="6" t="e">
        <f>MATCH(D285,[1]!Tabla1[Consignatario],0)</f>
        <v>#REF!</v>
      </c>
      <c r="D285" s="54" t="s">
        <v>1626</v>
      </c>
      <c r="E285" s="5"/>
      <c r="F285" s="96"/>
      <c r="G285" s="89"/>
      <c r="H285" s="17" t="s">
        <v>1818</v>
      </c>
      <c r="I285" s="3" t="s">
        <v>23</v>
      </c>
      <c r="J285" s="4">
        <v>6000</v>
      </c>
      <c r="K285" s="89"/>
      <c r="L285" s="89"/>
      <c r="M285" s="89"/>
      <c r="N285" s="5"/>
    </row>
    <row r="286" spans="1:14" ht="25.5" x14ac:dyDescent="0.25">
      <c r="A286" s="89"/>
      <c r="B286" s="89"/>
      <c r="C286" s="6" t="e">
        <f>MATCH(D286,[1]!Tabla1[Consignatario],0)</f>
        <v>#REF!</v>
      </c>
      <c r="D286" s="54" t="s">
        <v>1626</v>
      </c>
      <c r="E286" s="5"/>
      <c r="F286" s="96"/>
      <c r="G286" s="89"/>
      <c r="H286" s="17" t="s">
        <v>1818</v>
      </c>
      <c r="I286" s="3" t="s">
        <v>261</v>
      </c>
      <c r="J286" s="4">
        <v>400</v>
      </c>
      <c r="K286" s="89"/>
      <c r="L286" s="89"/>
      <c r="M286" s="89"/>
      <c r="N286" s="5"/>
    </row>
    <row r="287" spans="1:14" ht="15" customHeight="1" x14ac:dyDescent="0.25">
      <c r="A287" s="89" t="s">
        <v>258</v>
      </c>
      <c r="B287" s="89"/>
      <c r="C287" s="6" t="e">
        <f>MATCH(D287,[1]!Tabla1[Consignatario],0)</f>
        <v>#REF!</v>
      </c>
      <c r="D287" s="54" t="s">
        <v>1627</v>
      </c>
      <c r="E287" s="5"/>
      <c r="F287" s="96">
        <v>42309</v>
      </c>
      <c r="G287" s="89" t="s">
        <v>97</v>
      </c>
      <c r="H287" s="16" t="s">
        <v>1819</v>
      </c>
      <c r="I287" s="3" t="s">
        <v>262</v>
      </c>
      <c r="J287" s="5">
        <v>12888</v>
      </c>
      <c r="K287" s="89">
        <v>42088</v>
      </c>
      <c r="L287" s="89">
        <v>2946</v>
      </c>
      <c r="M287" s="89">
        <v>2</v>
      </c>
      <c r="N287" s="5"/>
    </row>
    <row r="288" spans="1:14" x14ac:dyDescent="0.25">
      <c r="A288" s="89"/>
      <c r="B288" s="89"/>
      <c r="C288" s="6" t="e">
        <f>MATCH(D288,[1]!Tabla1[Consignatario],0)</f>
        <v>#REF!</v>
      </c>
      <c r="D288" s="54" t="s">
        <v>1627</v>
      </c>
      <c r="E288" s="5"/>
      <c r="F288" s="96"/>
      <c r="G288" s="89"/>
      <c r="H288" s="17" t="s">
        <v>1818</v>
      </c>
      <c r="I288" s="3" t="s">
        <v>102</v>
      </c>
      <c r="J288" s="4">
        <v>26000</v>
      </c>
      <c r="K288" s="89"/>
      <c r="L288" s="89"/>
      <c r="M288" s="89"/>
      <c r="N288" s="5"/>
    </row>
    <row r="289" spans="1:14" ht="25.5" x14ac:dyDescent="0.25">
      <c r="A289" s="89"/>
      <c r="B289" s="89"/>
      <c r="C289" s="6" t="e">
        <f>MATCH(D289,[1]!Tabla1[Consignatario],0)</f>
        <v>#REF!</v>
      </c>
      <c r="D289" s="54" t="s">
        <v>1627</v>
      </c>
      <c r="E289" s="5"/>
      <c r="F289" s="96"/>
      <c r="G289" s="89"/>
      <c r="H289" s="6" t="s">
        <v>1820</v>
      </c>
      <c r="I289" s="3" t="s">
        <v>263</v>
      </c>
      <c r="J289" s="4">
        <v>3200</v>
      </c>
      <c r="K289" s="89"/>
      <c r="L289" s="89"/>
      <c r="M289" s="89"/>
      <c r="N289" s="5"/>
    </row>
    <row r="290" spans="1:14" ht="15" customHeight="1" x14ac:dyDescent="0.25">
      <c r="A290" s="89" t="s">
        <v>258</v>
      </c>
      <c r="B290" s="89"/>
      <c r="C290" s="6" t="e">
        <f>MATCH(D290,[1]!Tabla1[Consignatario],0)</f>
        <v>#REF!</v>
      </c>
      <c r="D290" s="54" t="s">
        <v>1640</v>
      </c>
      <c r="E290" s="5"/>
      <c r="F290" s="96">
        <v>42309</v>
      </c>
      <c r="G290" s="89" t="s">
        <v>97</v>
      </c>
      <c r="H290" s="16" t="s">
        <v>1819</v>
      </c>
      <c r="I290" s="3" t="s">
        <v>264</v>
      </c>
      <c r="J290" s="5">
        <v>8747</v>
      </c>
      <c r="K290" s="89">
        <v>31023</v>
      </c>
      <c r="L290" s="89">
        <v>2171</v>
      </c>
      <c r="M290" s="89">
        <v>5</v>
      </c>
      <c r="N290" s="5"/>
    </row>
    <row r="291" spans="1:14" x14ac:dyDescent="0.25">
      <c r="A291" s="89"/>
      <c r="B291" s="89"/>
      <c r="C291" s="6" t="e">
        <f>MATCH(D291,[1]!Tabla1[Consignatario],0)</f>
        <v>#REF!</v>
      </c>
      <c r="D291" s="54" t="s">
        <v>1640</v>
      </c>
      <c r="E291" s="5"/>
      <c r="F291" s="96"/>
      <c r="G291" s="89"/>
      <c r="H291" s="17" t="s">
        <v>1818</v>
      </c>
      <c r="I291" s="3" t="s">
        <v>32</v>
      </c>
      <c r="J291" s="4">
        <v>20000</v>
      </c>
      <c r="K291" s="89"/>
      <c r="L291" s="89"/>
      <c r="M291" s="89"/>
      <c r="N291" s="5"/>
    </row>
    <row r="292" spans="1:14" x14ac:dyDescent="0.25">
      <c r="A292" s="89"/>
      <c r="B292" s="89"/>
      <c r="C292" s="6" t="e">
        <f>MATCH(D292,[1]!Tabla1[Consignatario],0)</f>
        <v>#REF!</v>
      </c>
      <c r="D292" s="54" t="s">
        <v>1640</v>
      </c>
      <c r="E292" s="5"/>
      <c r="F292" s="96"/>
      <c r="G292" s="89"/>
      <c r="H292" s="6" t="s">
        <v>1820</v>
      </c>
      <c r="I292" s="3" t="s">
        <v>265</v>
      </c>
      <c r="J292" s="4">
        <v>1776</v>
      </c>
      <c r="K292" s="89"/>
      <c r="L292" s="89"/>
      <c r="M292" s="89"/>
      <c r="N292" s="5"/>
    </row>
    <row r="293" spans="1:14" x14ac:dyDescent="0.25">
      <c r="A293" s="89"/>
      <c r="B293" s="89"/>
      <c r="C293" s="6" t="e">
        <f>MATCH(D293,[1]!Tabla1[Consignatario],0)</f>
        <v>#REF!</v>
      </c>
      <c r="D293" s="54" t="s">
        <v>1640</v>
      </c>
      <c r="E293" s="5"/>
      <c r="F293" s="96"/>
      <c r="G293" s="89"/>
      <c r="H293" s="17" t="s">
        <v>1818</v>
      </c>
      <c r="I293" s="3" t="s">
        <v>59</v>
      </c>
      <c r="J293" s="4">
        <v>500</v>
      </c>
      <c r="K293" s="89"/>
      <c r="L293" s="89"/>
      <c r="M293" s="89"/>
      <c r="N293" s="5"/>
    </row>
    <row r="294" spans="1:14" ht="15" customHeight="1" x14ac:dyDescent="0.25">
      <c r="A294" s="89" t="s">
        <v>266</v>
      </c>
      <c r="B294" s="89"/>
      <c r="C294" s="6" t="e">
        <f>MATCH(D294,[1]!Tabla1[Consignatario],0)</f>
        <v>#REF!</v>
      </c>
      <c r="D294" s="54" t="s">
        <v>1273</v>
      </c>
      <c r="E294" s="5"/>
      <c r="F294" s="96">
        <v>42309</v>
      </c>
      <c r="G294" s="89" t="s">
        <v>97</v>
      </c>
      <c r="H294" s="17" t="s">
        <v>1818</v>
      </c>
      <c r="I294" s="3" t="s">
        <v>73</v>
      </c>
      <c r="J294" s="5">
        <v>4000</v>
      </c>
      <c r="K294" s="89">
        <v>4500</v>
      </c>
      <c r="L294" s="89">
        <v>315</v>
      </c>
      <c r="M294" s="89"/>
      <c r="N294" s="5"/>
    </row>
    <row r="295" spans="1:14" x14ac:dyDescent="0.25">
      <c r="A295" s="89"/>
      <c r="B295" s="89"/>
      <c r="C295" s="6" t="e">
        <f>MATCH(D295,[1]!Tabla1[Consignatario],0)</f>
        <v>#REF!</v>
      </c>
      <c r="D295" s="54" t="s">
        <v>1273</v>
      </c>
      <c r="E295" s="5"/>
      <c r="F295" s="96"/>
      <c r="G295" s="89"/>
      <c r="H295" s="17" t="s">
        <v>1818</v>
      </c>
      <c r="I295" s="3" t="s">
        <v>59</v>
      </c>
      <c r="J295" s="4">
        <v>500</v>
      </c>
      <c r="K295" s="89"/>
      <c r="L295" s="89"/>
      <c r="M295" s="89"/>
      <c r="N295" s="5"/>
    </row>
    <row r="296" spans="1:14" ht="15" customHeight="1" x14ac:dyDescent="0.25">
      <c r="A296" s="89" t="s">
        <v>266</v>
      </c>
      <c r="B296" s="89"/>
      <c r="C296" s="6" t="e">
        <f>MATCH(D296,[1]!Tabla1[Consignatario],0)</f>
        <v>#REF!</v>
      </c>
      <c r="D296" s="54" t="s">
        <v>1697</v>
      </c>
      <c r="E296" s="5"/>
      <c r="F296" s="96">
        <v>42309</v>
      </c>
      <c r="G296" s="89" t="s">
        <v>267</v>
      </c>
      <c r="H296" s="16" t="s">
        <v>1819</v>
      </c>
      <c r="I296" s="3" t="s">
        <v>268</v>
      </c>
      <c r="J296" s="4">
        <v>1320</v>
      </c>
      <c r="K296" s="89">
        <v>3180</v>
      </c>
      <c r="L296" s="89">
        <v>222</v>
      </c>
      <c r="M296" s="89">
        <v>6</v>
      </c>
      <c r="N296" s="5"/>
    </row>
    <row r="297" spans="1:14" x14ac:dyDescent="0.25">
      <c r="A297" s="89"/>
      <c r="B297" s="89"/>
      <c r="C297" s="6" t="e">
        <f>MATCH(D297,[1]!Tabla1[Consignatario],0)</f>
        <v>#REF!</v>
      </c>
      <c r="D297" s="54" t="s">
        <v>1697</v>
      </c>
      <c r="E297" s="5"/>
      <c r="F297" s="96"/>
      <c r="G297" s="89"/>
      <c r="H297" s="6" t="s">
        <v>1820</v>
      </c>
      <c r="I297" s="3" t="s">
        <v>269</v>
      </c>
      <c r="J297" s="4">
        <v>1360</v>
      </c>
      <c r="K297" s="89"/>
      <c r="L297" s="89"/>
      <c r="M297" s="89"/>
      <c r="N297" s="5"/>
    </row>
    <row r="298" spans="1:14" x14ac:dyDescent="0.25">
      <c r="A298" s="89"/>
      <c r="B298" s="89"/>
      <c r="C298" s="6" t="e">
        <f>MATCH(D298,[1]!Tabla1[Consignatario],0)</f>
        <v>#REF!</v>
      </c>
      <c r="D298" s="54" t="s">
        <v>1697</v>
      </c>
      <c r="E298" s="5"/>
      <c r="F298" s="96"/>
      <c r="G298" s="89"/>
      <c r="H298" s="17" t="s">
        <v>1818</v>
      </c>
      <c r="I298" s="3" t="s">
        <v>59</v>
      </c>
      <c r="J298" s="4">
        <v>500</v>
      </c>
      <c r="K298" s="89"/>
      <c r="L298" s="89"/>
      <c r="M298" s="89"/>
      <c r="N298" s="5"/>
    </row>
    <row r="299" spans="1:14" ht="15" customHeight="1" x14ac:dyDescent="0.25">
      <c r="A299" s="89" t="s">
        <v>266</v>
      </c>
      <c r="B299" s="89"/>
      <c r="C299" s="6" t="e">
        <f>MATCH(D299,[1]!Tabla1[Consignatario],0)</f>
        <v>#REF!</v>
      </c>
      <c r="D299" s="87" t="s">
        <v>1612</v>
      </c>
      <c r="E299" s="5"/>
      <c r="F299" s="96">
        <v>42309</v>
      </c>
      <c r="G299" s="89" t="s">
        <v>270</v>
      </c>
      <c r="H299" s="16" t="s">
        <v>1819</v>
      </c>
      <c r="I299" s="3" t="s">
        <v>271</v>
      </c>
      <c r="J299" s="5">
        <v>93841</v>
      </c>
      <c r="K299" s="89">
        <v>103841</v>
      </c>
      <c r="L299" s="89">
        <v>7268</v>
      </c>
      <c r="M299" s="89">
        <v>7</v>
      </c>
      <c r="N299" s="5"/>
    </row>
    <row r="300" spans="1:14" x14ac:dyDescent="0.25">
      <c r="A300" s="89"/>
      <c r="B300" s="89"/>
      <c r="C300" s="6" t="e">
        <f>MATCH(D300,[1]!Tabla1[Consignatario],0)</f>
        <v>#REF!</v>
      </c>
      <c r="D300" s="87" t="s">
        <v>1612</v>
      </c>
      <c r="E300" s="5"/>
      <c r="F300" s="96"/>
      <c r="G300" s="89"/>
      <c r="H300" s="17" t="s">
        <v>1818</v>
      </c>
      <c r="I300" s="3" t="s">
        <v>40</v>
      </c>
      <c r="J300" s="4">
        <v>8000</v>
      </c>
      <c r="K300" s="89"/>
      <c r="L300" s="89"/>
      <c r="M300" s="89"/>
      <c r="N300" s="5"/>
    </row>
    <row r="301" spans="1:14" x14ac:dyDescent="0.25">
      <c r="A301" s="89"/>
      <c r="B301" s="89"/>
      <c r="C301" s="6" t="e">
        <f>MATCH(D301,[1]!Tabla1[Consignatario],0)</f>
        <v>#REF!</v>
      </c>
      <c r="D301" s="87" t="s">
        <v>1612</v>
      </c>
      <c r="E301" s="5"/>
      <c r="F301" s="96"/>
      <c r="G301" s="89"/>
      <c r="H301" s="6" t="s">
        <v>1820</v>
      </c>
      <c r="I301" s="3" t="s">
        <v>39</v>
      </c>
      <c r="J301" s="4">
        <v>2000</v>
      </c>
      <c r="K301" s="89"/>
      <c r="L301" s="89"/>
      <c r="M301" s="89"/>
      <c r="N301" s="5"/>
    </row>
    <row r="302" spans="1:14" ht="15" customHeight="1" x14ac:dyDescent="0.25">
      <c r="A302" s="89" t="s">
        <v>272</v>
      </c>
      <c r="B302" s="89"/>
      <c r="C302" s="6" t="e">
        <f>MATCH(D302,[1]!Tabla1[Consignatario],0)</f>
        <v>#REF!</v>
      </c>
      <c r="D302" s="54" t="s">
        <v>1307</v>
      </c>
      <c r="E302" s="5"/>
      <c r="F302" s="96">
        <v>42309</v>
      </c>
      <c r="G302" s="89" t="s">
        <v>270</v>
      </c>
      <c r="H302" s="16" t="s">
        <v>1819</v>
      </c>
      <c r="I302" s="3" t="s">
        <v>273</v>
      </c>
      <c r="J302" s="5">
        <v>8590</v>
      </c>
      <c r="K302" s="89">
        <v>12590</v>
      </c>
      <c r="L302" s="89">
        <v>881</v>
      </c>
      <c r="M302" s="89">
        <v>2</v>
      </c>
      <c r="N302" s="5"/>
    </row>
    <row r="303" spans="1:14" x14ac:dyDescent="0.25">
      <c r="A303" s="89"/>
      <c r="B303" s="89"/>
      <c r="C303" s="6" t="e">
        <f>MATCH(D303,[1]!Tabla1[Consignatario],0)</f>
        <v>#REF!</v>
      </c>
      <c r="D303" s="54" t="s">
        <v>1307</v>
      </c>
      <c r="E303" s="5"/>
      <c r="F303" s="96"/>
      <c r="G303" s="89"/>
      <c r="H303" s="17" t="s">
        <v>1818</v>
      </c>
      <c r="I303" s="3" t="s">
        <v>73</v>
      </c>
      <c r="J303" s="4">
        <v>4000</v>
      </c>
      <c r="K303" s="89"/>
      <c r="L303" s="89"/>
      <c r="M303" s="89"/>
      <c r="N303" s="5"/>
    </row>
    <row r="304" spans="1:14" ht="15" customHeight="1" x14ac:dyDescent="0.25">
      <c r="A304" s="89" t="s">
        <v>272</v>
      </c>
      <c r="B304" s="89"/>
      <c r="C304" s="6" t="e">
        <f>MATCH(D304,[1]!Tabla1[Consignatario],0)</f>
        <v>#REF!</v>
      </c>
      <c r="D304" s="54" t="s">
        <v>1302</v>
      </c>
      <c r="E304" s="5"/>
      <c r="F304" s="96">
        <v>42309</v>
      </c>
      <c r="G304" s="89" t="s">
        <v>267</v>
      </c>
      <c r="H304" s="17" t="s">
        <v>1818</v>
      </c>
      <c r="I304" s="3" t="s">
        <v>82</v>
      </c>
      <c r="J304" s="4">
        <v>16000</v>
      </c>
      <c r="K304" s="89">
        <v>49177</v>
      </c>
      <c r="L304" s="89">
        <v>3442</v>
      </c>
      <c r="M304" s="89"/>
      <c r="N304" s="5"/>
    </row>
    <row r="305" spans="1:15" x14ac:dyDescent="0.25">
      <c r="A305" s="89"/>
      <c r="B305" s="89"/>
      <c r="C305" s="6" t="e">
        <f>MATCH(D305,[1]!Tabla1[Consignatario],0)</f>
        <v>#REF!</v>
      </c>
      <c r="D305" s="54" t="s">
        <v>1302</v>
      </c>
      <c r="E305" s="5"/>
      <c r="F305" s="96"/>
      <c r="G305" s="89"/>
      <c r="H305" s="16" t="s">
        <v>1819</v>
      </c>
      <c r="I305" s="3" t="s">
        <v>274</v>
      </c>
      <c r="J305" s="4">
        <v>31092</v>
      </c>
      <c r="K305" s="89"/>
      <c r="L305" s="89"/>
      <c r="M305" s="89"/>
      <c r="N305" s="5"/>
    </row>
    <row r="306" spans="1:15" x14ac:dyDescent="0.25">
      <c r="A306" s="89"/>
      <c r="B306" s="89"/>
      <c r="C306" s="6" t="e">
        <f>MATCH(D306,[1]!Tabla1[Consignatario],0)</f>
        <v>#REF!</v>
      </c>
      <c r="D306" s="54" t="s">
        <v>1302</v>
      </c>
      <c r="E306" s="5"/>
      <c r="F306" s="96"/>
      <c r="G306" s="89"/>
      <c r="H306" s="6" t="s">
        <v>1820</v>
      </c>
      <c r="I306" s="3" t="s">
        <v>275</v>
      </c>
      <c r="J306" s="4">
        <v>480</v>
      </c>
      <c r="K306" s="89"/>
      <c r="L306" s="89"/>
      <c r="M306" s="89"/>
      <c r="N306" s="5"/>
    </row>
    <row r="307" spans="1:15" x14ac:dyDescent="0.25">
      <c r="A307" s="89"/>
      <c r="B307" s="89"/>
      <c r="C307" s="6" t="e">
        <f>MATCH(D307,[1]!Tabla1[Consignatario],0)</f>
        <v>#REF!</v>
      </c>
      <c r="D307" s="54" t="s">
        <v>1302</v>
      </c>
      <c r="E307" s="5"/>
      <c r="F307" s="96"/>
      <c r="G307" s="89"/>
      <c r="H307" s="6" t="s">
        <v>1820</v>
      </c>
      <c r="I307" s="3" t="s">
        <v>276</v>
      </c>
      <c r="J307" s="4">
        <v>1600</v>
      </c>
      <c r="K307" s="89"/>
      <c r="L307" s="89"/>
      <c r="M307" s="89"/>
      <c r="N307" s="5"/>
    </row>
    <row r="308" spans="1:15" ht="15" customHeight="1" x14ac:dyDescent="0.25">
      <c r="A308" s="89" t="s">
        <v>277</v>
      </c>
      <c r="B308" s="89"/>
      <c r="C308" s="6" t="e">
        <f>MATCH(D308,[1]!Tabla1[Consignatario],0)</f>
        <v>#REF!</v>
      </c>
      <c r="D308" s="54" t="s">
        <v>1308</v>
      </c>
      <c r="E308" s="5"/>
      <c r="F308" s="96">
        <v>42309</v>
      </c>
      <c r="G308" s="89" t="s">
        <v>1628</v>
      </c>
      <c r="H308" s="16" t="s">
        <v>1819</v>
      </c>
      <c r="I308" s="3" t="s">
        <v>278</v>
      </c>
      <c r="J308" s="5">
        <v>26744</v>
      </c>
      <c r="K308" s="89">
        <v>60744</v>
      </c>
      <c r="L308" s="89">
        <v>4252</v>
      </c>
      <c r="M308" s="5"/>
      <c r="N308" s="5"/>
    </row>
    <row r="309" spans="1:15" x14ac:dyDescent="0.25">
      <c r="A309" s="89"/>
      <c r="B309" s="89"/>
      <c r="C309" s="6" t="e">
        <f>MATCH(D309,[1]!Tabla1[Consignatario],0)</f>
        <v>#REF!</v>
      </c>
      <c r="D309" s="54" t="s">
        <v>1308</v>
      </c>
      <c r="E309" s="5"/>
      <c r="F309" s="96"/>
      <c r="G309" s="89"/>
      <c r="H309" s="17" t="s">
        <v>1818</v>
      </c>
      <c r="I309" s="3" t="s">
        <v>69</v>
      </c>
      <c r="J309" s="4">
        <v>24000</v>
      </c>
      <c r="K309" s="89"/>
      <c r="L309" s="89"/>
      <c r="M309" s="5"/>
      <c r="N309" s="5"/>
    </row>
    <row r="310" spans="1:15" ht="25.5" x14ac:dyDescent="0.25">
      <c r="A310" s="89"/>
      <c r="B310" s="89"/>
      <c r="C310" s="6" t="e">
        <f>MATCH(D310,[1]!Tabla1[Consignatario],0)</f>
        <v>#REF!</v>
      </c>
      <c r="D310" s="54" t="s">
        <v>1308</v>
      </c>
      <c r="E310" s="5"/>
      <c r="F310" s="96"/>
      <c r="G310" s="89"/>
      <c r="H310" s="6" t="s">
        <v>1820</v>
      </c>
      <c r="I310" s="3" t="s">
        <v>279</v>
      </c>
      <c r="J310" s="4">
        <v>9600</v>
      </c>
      <c r="K310" s="89"/>
      <c r="L310" s="89"/>
      <c r="M310" s="5"/>
      <c r="N310" s="5"/>
    </row>
    <row r="311" spans="1:15" x14ac:dyDescent="0.25">
      <c r="A311" s="89"/>
      <c r="B311" s="89"/>
      <c r="C311" s="6" t="e">
        <f>MATCH(D311,[1]!Tabla1[Consignatario],0)</f>
        <v>#REF!</v>
      </c>
      <c r="D311" s="54" t="s">
        <v>1308</v>
      </c>
      <c r="E311" s="5"/>
      <c r="F311" s="96"/>
      <c r="G311" s="89"/>
      <c r="H311" s="5" t="s">
        <v>1422</v>
      </c>
      <c r="I311" s="3" t="s">
        <v>280</v>
      </c>
      <c r="J311" s="4">
        <v>400</v>
      </c>
      <c r="K311" s="89"/>
      <c r="L311" s="89"/>
      <c r="M311" s="5"/>
      <c r="N311" s="5"/>
    </row>
    <row r="312" spans="1:15" ht="15" customHeight="1" x14ac:dyDescent="0.25">
      <c r="A312" s="89" t="s">
        <v>277</v>
      </c>
      <c r="B312" s="89"/>
      <c r="C312" s="6" t="e">
        <f>MATCH(D312,[1]!Tabla1[Consignatario],0)</f>
        <v>#REF!</v>
      </c>
      <c r="D312" s="54" t="s">
        <v>1274</v>
      </c>
      <c r="E312" s="5"/>
      <c r="F312" s="96">
        <v>42309</v>
      </c>
      <c r="G312" s="89" t="s">
        <v>1628</v>
      </c>
      <c r="H312" s="16" t="s">
        <v>1819</v>
      </c>
      <c r="I312" s="3" t="s">
        <v>281</v>
      </c>
      <c r="J312" s="5">
        <v>33574</v>
      </c>
      <c r="K312" s="89">
        <v>41094</v>
      </c>
      <c r="L312" s="89">
        <v>2876</v>
      </c>
      <c r="M312" s="89">
        <v>4</v>
      </c>
      <c r="N312" s="5"/>
    </row>
    <row r="313" spans="1:15" x14ac:dyDescent="0.25">
      <c r="A313" s="89"/>
      <c r="B313" s="89"/>
      <c r="C313" s="6" t="e">
        <f>MATCH(D313,[1]!Tabla1[Consignatario],0)</f>
        <v>#REF!</v>
      </c>
      <c r="D313" s="54" t="s">
        <v>1274</v>
      </c>
      <c r="E313" s="5"/>
      <c r="F313" s="96"/>
      <c r="G313" s="89"/>
      <c r="H313" s="6" t="s">
        <v>1820</v>
      </c>
      <c r="I313" s="3" t="s">
        <v>282</v>
      </c>
      <c r="J313" s="4">
        <v>7520</v>
      </c>
      <c r="K313" s="89"/>
      <c r="L313" s="89"/>
      <c r="M313" s="89"/>
      <c r="N313" s="5"/>
    </row>
    <row r="314" spans="1:15" ht="15" customHeight="1" x14ac:dyDescent="0.25">
      <c r="A314" s="89" t="s">
        <v>277</v>
      </c>
      <c r="B314" s="89"/>
      <c r="C314" s="6" t="e">
        <f>MATCH(D314,[1]!Tabla1[Consignatario],0)</f>
        <v>#REF!</v>
      </c>
      <c r="D314" s="54" t="s">
        <v>1309</v>
      </c>
      <c r="E314" s="5"/>
      <c r="F314" s="96">
        <v>42309</v>
      </c>
      <c r="G314" s="89" t="s">
        <v>283</v>
      </c>
      <c r="H314" s="16" t="s">
        <v>1819</v>
      </c>
      <c r="I314" s="3" t="s">
        <v>284</v>
      </c>
      <c r="J314" s="4">
        <v>10812</v>
      </c>
      <c r="K314" s="89">
        <v>22012</v>
      </c>
      <c r="L314" s="89">
        <v>1540</v>
      </c>
      <c r="M314" s="89">
        <v>7</v>
      </c>
      <c r="N314" s="5"/>
    </row>
    <row r="315" spans="1:15" ht="25.5" x14ac:dyDescent="0.25">
      <c r="A315" s="89"/>
      <c r="B315" s="89"/>
      <c r="C315" s="6" t="e">
        <f>MATCH(D315,[1]!Tabla1[Consignatario],0)</f>
        <v>#REF!</v>
      </c>
      <c r="D315" s="54" t="s">
        <v>1309</v>
      </c>
      <c r="E315" s="5"/>
      <c r="F315" s="96"/>
      <c r="G315" s="89"/>
      <c r="H315" s="6" t="s">
        <v>1820</v>
      </c>
      <c r="I315" s="3" t="s">
        <v>285</v>
      </c>
      <c r="J315" s="4">
        <v>11200</v>
      </c>
      <c r="K315" s="89"/>
      <c r="L315" s="89"/>
      <c r="M315" s="89"/>
      <c r="N315" s="5"/>
    </row>
    <row r="316" spans="1:15" ht="15" customHeight="1" x14ac:dyDescent="0.25">
      <c r="A316" s="5" t="s">
        <v>286</v>
      </c>
      <c r="B316" s="5"/>
      <c r="C316" s="6" t="e">
        <f>MATCH(D316,[1]!Tabla1[Consignatario],0)</f>
        <v>#REF!</v>
      </c>
      <c r="D316" s="5" t="s">
        <v>1310</v>
      </c>
      <c r="E316" s="5"/>
      <c r="F316" s="15">
        <v>42309</v>
      </c>
      <c r="G316" s="5" t="s">
        <v>203</v>
      </c>
      <c r="H316" s="6" t="s">
        <v>1820</v>
      </c>
      <c r="I316" s="3" t="s">
        <v>287</v>
      </c>
      <c r="J316" s="4">
        <v>120</v>
      </c>
      <c r="K316" s="5">
        <v>120</v>
      </c>
      <c r="L316" s="5">
        <v>8</v>
      </c>
      <c r="M316" s="5">
        <v>3</v>
      </c>
      <c r="N316" s="5"/>
    </row>
    <row r="317" spans="1:15" ht="25.5" x14ac:dyDescent="0.25">
      <c r="A317" s="5" t="s">
        <v>286</v>
      </c>
      <c r="B317" s="5"/>
      <c r="C317" s="6" t="e">
        <f>MATCH(D317,[1]!Tabla1[Consignatario],0)</f>
        <v>#REF!</v>
      </c>
      <c r="D317" s="5" t="s">
        <v>1311</v>
      </c>
      <c r="E317" s="5"/>
      <c r="F317" s="15">
        <v>42310</v>
      </c>
      <c r="G317" s="5" t="s">
        <v>288</v>
      </c>
      <c r="H317" s="6" t="s">
        <v>1820</v>
      </c>
      <c r="I317" s="3" t="s">
        <v>62</v>
      </c>
      <c r="J317" s="4">
        <v>6400</v>
      </c>
      <c r="K317" s="5">
        <v>6400</v>
      </c>
      <c r="L317" s="5">
        <v>448</v>
      </c>
      <c r="M317" s="5"/>
      <c r="N317" s="5"/>
    </row>
    <row r="318" spans="1:15" ht="38.25" x14ac:dyDescent="0.25">
      <c r="A318" s="27" t="s">
        <v>286</v>
      </c>
      <c r="B318" s="27"/>
      <c r="C318" s="6" t="e">
        <f>MATCH(D318,[1]!Tabla1[Consignatario],0)</f>
        <v>#REF!</v>
      </c>
      <c r="D318" s="52" t="s">
        <v>1426</v>
      </c>
      <c r="E318" s="53" t="s">
        <v>1427</v>
      </c>
      <c r="F318" s="29">
        <v>42310</v>
      </c>
      <c r="G318" s="27" t="s">
        <v>1681</v>
      </c>
      <c r="H318" s="6" t="s">
        <v>1820</v>
      </c>
      <c r="I318" s="27" t="s">
        <v>148</v>
      </c>
      <c r="J318" s="27">
        <v>640</v>
      </c>
      <c r="K318" s="52">
        <v>640</v>
      </c>
      <c r="L318" s="27">
        <v>44</v>
      </c>
      <c r="M318" s="27">
        <v>6</v>
      </c>
      <c r="N318" s="27"/>
      <c r="O318" s="28"/>
    </row>
    <row r="319" spans="1:15" ht="15" customHeight="1" x14ac:dyDescent="0.25">
      <c r="A319" s="5" t="s">
        <v>286</v>
      </c>
      <c r="B319" s="5"/>
      <c r="C319" s="6" t="e">
        <f>MATCH(D319,[1]!Tabla1[Consignatario],0)</f>
        <v>#REF!</v>
      </c>
      <c r="D319" s="5" t="s">
        <v>1312</v>
      </c>
      <c r="E319" s="5"/>
      <c r="F319" s="15">
        <v>42310</v>
      </c>
      <c r="G319" s="5" t="s">
        <v>289</v>
      </c>
      <c r="H319" s="6" t="s">
        <v>1820</v>
      </c>
      <c r="I319" s="5" t="s">
        <v>290</v>
      </c>
      <c r="J319" s="5">
        <v>944</v>
      </c>
      <c r="K319" s="5">
        <v>944</v>
      </c>
      <c r="L319" s="5">
        <v>66</v>
      </c>
      <c r="M319" s="5"/>
      <c r="N319" s="5"/>
    </row>
    <row r="320" spans="1:15" ht="15" customHeight="1" x14ac:dyDescent="0.25">
      <c r="A320" s="89" t="s">
        <v>291</v>
      </c>
      <c r="B320" s="89"/>
      <c r="C320" s="6" t="e">
        <f>MATCH(D320,[1]!Tabla1[Consignatario],0)</f>
        <v>#REF!</v>
      </c>
      <c r="D320" s="54" t="s">
        <v>1491</v>
      </c>
      <c r="E320" s="5"/>
      <c r="F320" s="96">
        <v>42310</v>
      </c>
      <c r="G320" s="89" t="s">
        <v>289</v>
      </c>
      <c r="H320" s="16" t="s">
        <v>1819</v>
      </c>
      <c r="I320" s="5" t="s">
        <v>292</v>
      </c>
      <c r="J320" s="5">
        <v>65794</v>
      </c>
      <c r="K320" s="89">
        <v>109874</v>
      </c>
      <c r="L320" s="89">
        <v>7691</v>
      </c>
      <c r="M320" s="89">
        <v>1</v>
      </c>
      <c r="N320" s="5"/>
    </row>
    <row r="321" spans="1:14" ht="25.5" x14ac:dyDescent="0.25">
      <c r="A321" s="89"/>
      <c r="B321" s="89"/>
      <c r="C321" s="6" t="e">
        <f>MATCH(D321,[1]!Tabla1[Consignatario],0)</f>
        <v>#REF!</v>
      </c>
      <c r="D321" s="54" t="s">
        <v>1491</v>
      </c>
      <c r="E321" s="5"/>
      <c r="F321" s="96"/>
      <c r="G321" s="89"/>
      <c r="H321" s="17" t="s">
        <v>1818</v>
      </c>
      <c r="I321" s="5" t="s">
        <v>293</v>
      </c>
      <c r="J321" s="5">
        <v>38000</v>
      </c>
      <c r="K321" s="89"/>
      <c r="L321" s="89"/>
      <c r="M321" s="89"/>
      <c r="N321" s="5"/>
    </row>
    <row r="322" spans="1:14" ht="25.5" x14ac:dyDescent="0.25">
      <c r="A322" s="89"/>
      <c r="B322" s="89"/>
      <c r="C322" s="6" t="e">
        <f>MATCH(D322,[1]!Tabla1[Consignatario],0)</f>
        <v>#REF!</v>
      </c>
      <c r="D322" s="54" t="s">
        <v>1491</v>
      </c>
      <c r="E322" s="5"/>
      <c r="F322" s="96"/>
      <c r="G322" s="89"/>
      <c r="H322" s="6" t="s">
        <v>1820</v>
      </c>
      <c r="I322" s="5" t="s">
        <v>294</v>
      </c>
      <c r="J322" s="5">
        <v>6080</v>
      </c>
      <c r="K322" s="89"/>
      <c r="L322" s="89"/>
      <c r="M322" s="89"/>
      <c r="N322" s="5"/>
    </row>
    <row r="323" spans="1:14" ht="15" customHeight="1" x14ac:dyDescent="0.25">
      <c r="A323" s="89" t="s">
        <v>291</v>
      </c>
      <c r="B323" s="89"/>
      <c r="C323" s="6" t="e">
        <f>MATCH(D323,[1]!Tabla1[Consignatario],0)</f>
        <v>#REF!</v>
      </c>
      <c r="D323" s="54" t="s">
        <v>1614</v>
      </c>
      <c r="E323" s="5"/>
      <c r="F323" s="96">
        <v>42310</v>
      </c>
      <c r="G323" s="89" t="s">
        <v>289</v>
      </c>
      <c r="H323" s="16" t="s">
        <v>1819</v>
      </c>
      <c r="I323" s="5" t="s">
        <v>295</v>
      </c>
      <c r="J323" s="5">
        <v>2688</v>
      </c>
      <c r="K323" s="89">
        <v>4148</v>
      </c>
      <c r="L323" s="89">
        <v>290</v>
      </c>
      <c r="M323" s="89">
        <v>2</v>
      </c>
      <c r="N323" s="89" t="s">
        <v>296</v>
      </c>
    </row>
    <row r="324" spans="1:14" ht="25.5" x14ac:dyDescent="0.25">
      <c r="A324" s="89"/>
      <c r="B324" s="89"/>
      <c r="C324" s="6" t="e">
        <f>MATCH(D324,[1]!Tabla1[Consignatario],0)</f>
        <v>#REF!</v>
      </c>
      <c r="D324" s="54" t="s">
        <v>1614</v>
      </c>
      <c r="E324" s="5"/>
      <c r="F324" s="96"/>
      <c r="G324" s="89"/>
      <c r="H324" s="6" t="s">
        <v>1820</v>
      </c>
      <c r="I324" s="5" t="s">
        <v>58</v>
      </c>
      <c r="J324" s="5">
        <v>960</v>
      </c>
      <c r="K324" s="89"/>
      <c r="L324" s="89"/>
      <c r="M324" s="89"/>
      <c r="N324" s="89"/>
    </row>
    <row r="325" spans="1:14" ht="25.5" x14ac:dyDescent="0.25">
      <c r="A325" s="89"/>
      <c r="B325" s="89"/>
      <c r="C325" s="6" t="e">
        <f>MATCH(D325,[1]!Tabla1[Consignatario],0)</f>
        <v>#REF!</v>
      </c>
      <c r="D325" s="54" t="s">
        <v>1614</v>
      </c>
      <c r="E325" s="5"/>
      <c r="F325" s="96"/>
      <c r="G325" s="89"/>
      <c r="H325" s="17" t="s">
        <v>1818</v>
      </c>
      <c r="I325" s="5" t="s">
        <v>59</v>
      </c>
      <c r="J325" s="5">
        <v>500</v>
      </c>
      <c r="K325" s="89"/>
      <c r="L325" s="89"/>
      <c r="M325" s="89"/>
      <c r="N325" s="89"/>
    </row>
    <row r="326" spans="1:14" ht="15" customHeight="1" x14ac:dyDescent="0.25">
      <c r="A326" s="89" t="s">
        <v>291</v>
      </c>
      <c r="B326" s="89"/>
      <c r="C326" s="6" t="e">
        <f>MATCH(D326,[1]!Tabla1[Consignatario],0)</f>
        <v>#REF!</v>
      </c>
      <c r="D326" s="54" t="s">
        <v>1641</v>
      </c>
      <c r="E326" s="5"/>
      <c r="F326" s="96">
        <v>42310</v>
      </c>
      <c r="G326" s="89" t="s">
        <v>289</v>
      </c>
      <c r="H326" s="16" t="s">
        <v>1819</v>
      </c>
      <c r="I326" s="5" t="s">
        <v>297</v>
      </c>
      <c r="J326" s="5">
        <v>18717</v>
      </c>
      <c r="K326" s="89">
        <v>29277</v>
      </c>
      <c r="L326" s="89">
        <v>2049</v>
      </c>
      <c r="M326" s="5"/>
      <c r="N326" s="5"/>
    </row>
    <row r="327" spans="1:14" ht="25.5" x14ac:dyDescent="0.25">
      <c r="A327" s="89"/>
      <c r="B327" s="89"/>
      <c r="C327" s="6" t="e">
        <f>MATCH(D327,[1]!Tabla1[Consignatario],0)</f>
        <v>#REF!</v>
      </c>
      <c r="D327" s="54" t="s">
        <v>1641</v>
      </c>
      <c r="E327" s="5"/>
      <c r="F327" s="96"/>
      <c r="G327" s="89"/>
      <c r="H327" s="17" t="s">
        <v>1818</v>
      </c>
      <c r="I327" s="5" t="s">
        <v>40</v>
      </c>
      <c r="J327" s="5">
        <v>8000</v>
      </c>
      <c r="K327" s="89"/>
      <c r="L327" s="89"/>
      <c r="M327" s="5"/>
      <c r="N327" s="5"/>
    </row>
    <row r="328" spans="1:14" ht="25.5" x14ac:dyDescent="0.25">
      <c r="A328" s="89"/>
      <c r="B328" s="89"/>
      <c r="C328" s="6" t="e">
        <f>MATCH(D328,[1]!Tabla1[Consignatario],0)</f>
        <v>#REF!</v>
      </c>
      <c r="D328" s="54" t="s">
        <v>1641</v>
      </c>
      <c r="E328" s="5"/>
      <c r="F328" s="96"/>
      <c r="G328" s="89"/>
      <c r="H328" s="6" t="s">
        <v>1820</v>
      </c>
      <c r="I328" s="5" t="s">
        <v>298</v>
      </c>
      <c r="J328" s="5">
        <v>2560</v>
      </c>
      <c r="K328" s="89"/>
      <c r="L328" s="89"/>
      <c r="M328" s="5"/>
      <c r="N328" s="5"/>
    </row>
    <row r="329" spans="1:14" ht="15" customHeight="1" x14ac:dyDescent="0.25">
      <c r="A329" s="89" t="s">
        <v>299</v>
      </c>
      <c r="B329" s="89"/>
      <c r="C329" s="6" t="e">
        <f>MATCH(D329,[1]!Tabla1[Consignatario],0)</f>
        <v>#REF!</v>
      </c>
      <c r="D329" s="54" t="s">
        <v>1313</v>
      </c>
      <c r="E329" s="5"/>
      <c r="F329" s="96">
        <v>42310</v>
      </c>
      <c r="G329" s="89" t="s">
        <v>289</v>
      </c>
      <c r="H329" s="16" t="s">
        <v>1819</v>
      </c>
      <c r="I329" s="5" t="s">
        <v>300</v>
      </c>
      <c r="J329" s="5">
        <v>2142</v>
      </c>
      <c r="K329" s="89">
        <v>4142</v>
      </c>
      <c r="L329" s="89">
        <v>290</v>
      </c>
      <c r="M329" s="5"/>
      <c r="N329" s="5"/>
    </row>
    <row r="330" spans="1:14" x14ac:dyDescent="0.25">
      <c r="A330" s="89"/>
      <c r="B330" s="89"/>
      <c r="C330" s="6" t="e">
        <f>MATCH(D330,[1]!Tabla1[Consignatario],0)</f>
        <v>#REF!</v>
      </c>
      <c r="D330" s="54" t="s">
        <v>1313</v>
      </c>
      <c r="E330" s="5"/>
      <c r="F330" s="96"/>
      <c r="G330" s="89"/>
      <c r="H330" s="17" t="s">
        <v>1818</v>
      </c>
      <c r="I330" s="5" t="s">
        <v>113</v>
      </c>
      <c r="J330" s="5">
        <v>2000</v>
      </c>
      <c r="K330" s="89"/>
      <c r="L330" s="89"/>
      <c r="M330" s="5"/>
      <c r="N330" s="5"/>
    </row>
    <row r="331" spans="1:14" ht="25.5" customHeight="1" x14ac:dyDescent="0.25">
      <c r="A331" s="5" t="s">
        <v>299</v>
      </c>
      <c r="B331" s="5"/>
      <c r="C331" s="6" t="e">
        <f>MATCH(D331,[1]!Tabla1[Consignatario],0)</f>
        <v>#REF!</v>
      </c>
      <c r="D331" s="5" t="s">
        <v>1714</v>
      </c>
      <c r="E331" s="5"/>
      <c r="F331" s="15">
        <v>42310</v>
      </c>
      <c r="G331" s="5" t="s">
        <v>289</v>
      </c>
      <c r="H331" s="6" t="s">
        <v>1820</v>
      </c>
      <c r="I331" s="5" t="s">
        <v>301</v>
      </c>
      <c r="J331" s="5">
        <v>2640</v>
      </c>
      <c r="K331" s="5">
        <v>2640</v>
      </c>
      <c r="L331" s="5">
        <v>184</v>
      </c>
      <c r="M331" s="5">
        <v>7</v>
      </c>
      <c r="N331" s="5"/>
    </row>
    <row r="332" spans="1:14" ht="15" customHeight="1" x14ac:dyDescent="0.25">
      <c r="A332" s="89" t="s">
        <v>299</v>
      </c>
      <c r="B332" s="89"/>
      <c r="C332" s="6" t="e">
        <f>MATCH(D332,[1]!Tabla1[Consignatario],0)</f>
        <v>#REF!</v>
      </c>
      <c r="D332" s="54" t="s">
        <v>1314</v>
      </c>
      <c r="E332" s="5"/>
      <c r="F332" s="96">
        <v>42310</v>
      </c>
      <c r="G332" s="89" t="s">
        <v>283</v>
      </c>
      <c r="H332" s="16" t="s">
        <v>1819</v>
      </c>
      <c r="I332" s="5" t="s">
        <v>302</v>
      </c>
      <c r="J332" s="5">
        <v>47958</v>
      </c>
      <c r="K332" s="89">
        <v>74358</v>
      </c>
      <c r="L332" s="89">
        <v>5205</v>
      </c>
      <c r="M332" s="5"/>
      <c r="N332" s="5"/>
    </row>
    <row r="333" spans="1:14" ht="25.5" x14ac:dyDescent="0.25">
      <c r="A333" s="89"/>
      <c r="B333" s="89"/>
      <c r="C333" s="6" t="e">
        <f>MATCH(D333,[1]!Tabla1[Consignatario],0)</f>
        <v>#REF!</v>
      </c>
      <c r="D333" s="54" t="s">
        <v>1314</v>
      </c>
      <c r="E333" s="5"/>
      <c r="F333" s="96"/>
      <c r="G333" s="89"/>
      <c r="H333" s="17" t="s">
        <v>1818</v>
      </c>
      <c r="I333" s="5" t="s">
        <v>32</v>
      </c>
      <c r="J333" s="5">
        <v>20000</v>
      </c>
      <c r="K333" s="89"/>
      <c r="L333" s="89"/>
      <c r="M333" s="5"/>
      <c r="N333" s="5"/>
    </row>
    <row r="334" spans="1:14" ht="25.5" x14ac:dyDescent="0.25">
      <c r="A334" s="89"/>
      <c r="B334" s="89"/>
      <c r="C334" s="6" t="e">
        <f>MATCH(D334,[1]!Tabla1[Consignatario],0)</f>
        <v>#REF!</v>
      </c>
      <c r="D334" s="54" t="s">
        <v>1314</v>
      </c>
      <c r="E334" s="5"/>
      <c r="F334" s="96"/>
      <c r="G334" s="89"/>
      <c r="H334" s="6" t="s">
        <v>1820</v>
      </c>
      <c r="I334" s="5" t="s">
        <v>303</v>
      </c>
      <c r="J334" s="5">
        <v>6400</v>
      </c>
      <c r="K334" s="89"/>
      <c r="L334" s="89"/>
      <c r="M334" s="5"/>
      <c r="N334" s="5"/>
    </row>
    <row r="335" spans="1:14" ht="15" customHeight="1" x14ac:dyDescent="0.25">
      <c r="A335" s="89" t="s">
        <v>299</v>
      </c>
      <c r="B335" s="89"/>
      <c r="C335" s="6" t="e">
        <f>MATCH(D335,[1]!Tabla1[Consignatario],0)</f>
        <v>#REF!</v>
      </c>
      <c r="D335" s="54" t="s">
        <v>1642</v>
      </c>
      <c r="E335" s="5"/>
      <c r="F335" s="96">
        <v>42310</v>
      </c>
      <c r="G335" s="89" t="s">
        <v>283</v>
      </c>
      <c r="H335" s="16" t="s">
        <v>1819</v>
      </c>
      <c r="I335" s="5" t="s">
        <v>304</v>
      </c>
      <c r="J335" s="5">
        <v>39613</v>
      </c>
      <c r="K335" s="89">
        <v>67397</v>
      </c>
      <c r="L335" s="89">
        <v>4717</v>
      </c>
      <c r="M335" s="89">
        <v>7</v>
      </c>
      <c r="N335" s="5"/>
    </row>
    <row r="336" spans="1:14" x14ac:dyDescent="0.25">
      <c r="A336" s="89"/>
      <c r="B336" s="89"/>
      <c r="C336" s="6" t="e">
        <f>MATCH(D336,[1]!Tabla1[Consignatario],0)</f>
        <v>#REF!</v>
      </c>
      <c r="D336" s="54" t="s">
        <v>1642</v>
      </c>
      <c r="E336" s="5"/>
      <c r="F336" s="96"/>
      <c r="G336" s="89"/>
      <c r="H336" s="17" t="s">
        <v>1818</v>
      </c>
      <c r="I336" s="5" t="s">
        <v>69</v>
      </c>
      <c r="J336" s="5">
        <v>24000</v>
      </c>
      <c r="K336" s="89"/>
      <c r="L336" s="89"/>
      <c r="M336" s="89"/>
      <c r="N336" s="5"/>
    </row>
    <row r="337" spans="1:14" x14ac:dyDescent="0.25">
      <c r="A337" s="89"/>
      <c r="B337" s="89"/>
      <c r="C337" s="6" t="e">
        <f>MATCH(D337,[1]!Tabla1[Consignatario],0)</f>
        <v>#REF!</v>
      </c>
      <c r="D337" s="54" t="s">
        <v>1642</v>
      </c>
      <c r="E337" s="5"/>
      <c r="F337" s="96"/>
      <c r="G337" s="89"/>
      <c r="H337" s="6" t="s">
        <v>1820</v>
      </c>
      <c r="I337" s="5" t="s">
        <v>305</v>
      </c>
      <c r="J337" s="5">
        <v>3784</v>
      </c>
      <c r="K337" s="89"/>
      <c r="L337" s="89"/>
      <c r="M337" s="89"/>
      <c r="N337" s="5"/>
    </row>
    <row r="338" spans="1:14" ht="15" customHeight="1" x14ac:dyDescent="0.25">
      <c r="A338" s="89" t="s">
        <v>306</v>
      </c>
      <c r="B338" s="89"/>
      <c r="C338" s="6" t="e">
        <f>MATCH(D338,[1]!Tabla1[Consignatario],0)</f>
        <v>#REF!</v>
      </c>
      <c r="D338" s="54" t="s">
        <v>1315</v>
      </c>
      <c r="E338" s="5"/>
      <c r="F338" s="96">
        <v>42310</v>
      </c>
      <c r="G338" s="89" t="s">
        <v>283</v>
      </c>
      <c r="H338" s="16" t="s">
        <v>1819</v>
      </c>
      <c r="I338" s="5" t="s">
        <v>307</v>
      </c>
      <c r="J338" s="5">
        <v>10850</v>
      </c>
      <c r="K338" s="89">
        <v>23850</v>
      </c>
      <c r="L338" s="89">
        <v>1669</v>
      </c>
      <c r="M338" s="89">
        <v>4</v>
      </c>
      <c r="N338" s="89" t="s">
        <v>308</v>
      </c>
    </row>
    <row r="339" spans="1:14" x14ac:dyDescent="0.25">
      <c r="A339" s="89"/>
      <c r="B339" s="89"/>
      <c r="C339" s="6" t="e">
        <f>MATCH(D339,[1]!Tabla1[Consignatario],0)</f>
        <v>#REF!</v>
      </c>
      <c r="D339" s="54" t="s">
        <v>1315</v>
      </c>
      <c r="E339" s="5"/>
      <c r="F339" s="96"/>
      <c r="G339" s="89"/>
      <c r="H339" s="17" t="s">
        <v>1818</v>
      </c>
      <c r="I339" s="5" t="s">
        <v>24</v>
      </c>
      <c r="J339" s="5">
        <v>12000</v>
      </c>
      <c r="K339" s="89"/>
      <c r="L339" s="89"/>
      <c r="M339" s="89"/>
      <c r="N339" s="89"/>
    </row>
    <row r="340" spans="1:14" x14ac:dyDescent="0.25">
      <c r="A340" s="89"/>
      <c r="B340" s="89"/>
      <c r="C340" s="6" t="e">
        <f>MATCH(D340,[1]!Tabla1[Consignatario],0)</f>
        <v>#REF!</v>
      </c>
      <c r="D340" s="54" t="s">
        <v>1315</v>
      </c>
      <c r="E340" s="5"/>
      <c r="F340" s="96"/>
      <c r="G340" s="89"/>
      <c r="H340" s="17" t="s">
        <v>1818</v>
      </c>
      <c r="I340" s="5" t="s">
        <v>59</v>
      </c>
      <c r="J340" s="5">
        <v>1000</v>
      </c>
      <c r="K340" s="89"/>
      <c r="L340" s="89"/>
      <c r="M340" s="89"/>
      <c r="N340" s="89"/>
    </row>
    <row r="341" spans="1:14" ht="25.5" customHeight="1" x14ac:dyDescent="0.25">
      <c r="A341" s="89" t="s">
        <v>306</v>
      </c>
      <c r="B341" s="89"/>
      <c r="C341" s="6" t="e">
        <f>MATCH(D341,[1]!Tabla1[Consignatario],0)</f>
        <v>#REF!</v>
      </c>
      <c r="D341" s="54" t="s">
        <v>1448</v>
      </c>
      <c r="E341" s="5"/>
      <c r="F341" s="96">
        <v>42310</v>
      </c>
      <c r="G341" s="89" t="s">
        <v>283</v>
      </c>
      <c r="H341" s="16" t="s">
        <v>1819</v>
      </c>
      <c r="I341" s="5" t="s">
        <v>309</v>
      </c>
      <c r="J341" s="5">
        <v>14937</v>
      </c>
      <c r="K341" s="89">
        <v>25937</v>
      </c>
      <c r="L341" s="89">
        <v>1815</v>
      </c>
      <c r="M341" s="89">
        <v>4</v>
      </c>
      <c r="N341" s="89" t="s">
        <v>310</v>
      </c>
    </row>
    <row r="342" spans="1:14" x14ac:dyDescent="0.25">
      <c r="A342" s="89"/>
      <c r="B342" s="89"/>
      <c r="C342" s="6" t="e">
        <f>MATCH(D342,[1]!Tabla1[Consignatario],0)</f>
        <v>#REF!</v>
      </c>
      <c r="D342" s="54" t="s">
        <v>1448</v>
      </c>
      <c r="E342" s="5"/>
      <c r="F342" s="96"/>
      <c r="G342" s="89"/>
      <c r="H342" s="17" t="s">
        <v>1818</v>
      </c>
      <c r="I342" s="5" t="s">
        <v>25</v>
      </c>
      <c r="J342" s="5">
        <v>10000</v>
      </c>
      <c r="K342" s="89"/>
      <c r="L342" s="89"/>
      <c r="M342" s="89"/>
      <c r="N342" s="89"/>
    </row>
    <row r="343" spans="1:14" x14ac:dyDescent="0.25">
      <c r="A343" s="89"/>
      <c r="B343" s="89"/>
      <c r="C343" s="6" t="e">
        <f>MATCH(D343,[1]!Tabla1[Consignatario],0)</f>
        <v>#REF!</v>
      </c>
      <c r="D343" s="54" t="s">
        <v>1448</v>
      </c>
      <c r="E343" s="5"/>
      <c r="F343" s="96"/>
      <c r="G343" s="89"/>
      <c r="H343" s="17" t="s">
        <v>1818</v>
      </c>
      <c r="I343" s="5" t="s">
        <v>59</v>
      </c>
      <c r="J343" s="5">
        <v>1000</v>
      </c>
      <c r="K343" s="89"/>
      <c r="L343" s="89"/>
      <c r="M343" s="89"/>
      <c r="N343" s="89"/>
    </row>
    <row r="344" spans="1:14" ht="15" customHeight="1" x14ac:dyDescent="0.25">
      <c r="A344" s="89" t="s">
        <v>306</v>
      </c>
      <c r="B344" s="89"/>
      <c r="C344" s="6" t="e">
        <f>MATCH(D344,[1]!Tabla1[Consignatario],0)</f>
        <v>#REF!</v>
      </c>
      <c r="D344" s="54" t="s">
        <v>1583</v>
      </c>
      <c r="E344" s="5"/>
      <c r="F344" s="96">
        <v>42310</v>
      </c>
      <c r="G344" s="89" t="s">
        <v>311</v>
      </c>
      <c r="H344" s="17" t="s">
        <v>1818</v>
      </c>
      <c r="I344" s="5" t="s">
        <v>312</v>
      </c>
      <c r="J344" s="5">
        <v>15000</v>
      </c>
      <c r="K344" s="89">
        <v>17060</v>
      </c>
      <c r="L344" s="89">
        <v>1194</v>
      </c>
      <c r="M344" s="89">
        <v>2</v>
      </c>
      <c r="N344" s="5"/>
    </row>
    <row r="345" spans="1:14" ht="25.5" x14ac:dyDescent="0.25">
      <c r="A345" s="89"/>
      <c r="B345" s="89"/>
      <c r="C345" s="6" t="e">
        <f>MATCH(D345,[1]!Tabla1[Consignatario],0)</f>
        <v>#REF!</v>
      </c>
      <c r="D345" s="54" t="s">
        <v>1583</v>
      </c>
      <c r="E345" s="5"/>
      <c r="F345" s="96"/>
      <c r="G345" s="89"/>
      <c r="H345" s="16" t="s">
        <v>1819</v>
      </c>
      <c r="I345" s="5" t="s">
        <v>313</v>
      </c>
      <c r="J345" s="5">
        <v>960</v>
      </c>
      <c r="K345" s="89"/>
      <c r="L345" s="89"/>
      <c r="M345" s="89"/>
      <c r="N345" s="5"/>
    </row>
    <row r="346" spans="1:14" ht="25.5" x14ac:dyDescent="0.25">
      <c r="A346" s="89"/>
      <c r="B346" s="89"/>
      <c r="C346" s="6" t="e">
        <f>MATCH(D346,[1]!Tabla1[Consignatario],0)</f>
        <v>#REF!</v>
      </c>
      <c r="D346" s="54" t="s">
        <v>1583</v>
      </c>
      <c r="E346" s="5"/>
      <c r="F346" s="96"/>
      <c r="G346" s="89"/>
      <c r="H346" s="6" t="s">
        <v>1820</v>
      </c>
      <c r="I346" s="5" t="s">
        <v>7</v>
      </c>
      <c r="J346" s="5">
        <v>400</v>
      </c>
      <c r="K346" s="89"/>
      <c r="L346" s="89"/>
      <c r="M346" s="89"/>
      <c r="N346" s="5"/>
    </row>
    <row r="347" spans="1:14" ht="25.5" x14ac:dyDescent="0.25">
      <c r="A347" s="89"/>
      <c r="B347" s="89"/>
      <c r="C347" s="6" t="e">
        <f>MATCH(D347,[1]!Tabla1[Consignatario],0)</f>
        <v>#REF!</v>
      </c>
      <c r="D347" s="54" t="s">
        <v>1583</v>
      </c>
      <c r="E347" s="5"/>
      <c r="F347" s="96"/>
      <c r="G347" s="89"/>
      <c r="H347" s="17" t="s">
        <v>1818</v>
      </c>
      <c r="I347" s="5" t="s">
        <v>59</v>
      </c>
      <c r="J347" s="5">
        <v>300</v>
      </c>
      <c r="K347" s="89"/>
      <c r="L347" s="89"/>
      <c r="M347" s="89"/>
      <c r="N347" s="5"/>
    </row>
    <row r="348" spans="1:14" ht="25.5" x14ac:dyDescent="0.25">
      <c r="A348" s="89"/>
      <c r="B348" s="89"/>
      <c r="C348" s="6" t="e">
        <f>MATCH(D348,[1]!Tabla1[Consignatario],0)</f>
        <v>#REF!</v>
      </c>
      <c r="D348" s="54" t="s">
        <v>1583</v>
      </c>
      <c r="E348" s="5"/>
      <c r="F348" s="96"/>
      <c r="G348" s="89"/>
      <c r="H348" s="6" t="s">
        <v>1820</v>
      </c>
      <c r="I348" s="5" t="s">
        <v>314</v>
      </c>
      <c r="J348" s="5">
        <v>400</v>
      </c>
      <c r="K348" s="89"/>
      <c r="L348" s="89"/>
      <c r="M348" s="89"/>
      <c r="N348" s="5"/>
    </row>
    <row r="349" spans="1:14" ht="15" customHeight="1" x14ac:dyDescent="0.25">
      <c r="A349" s="89" t="s">
        <v>315</v>
      </c>
      <c r="B349" s="89"/>
      <c r="C349" s="6" t="e">
        <f>MATCH(D349,[1]!Tabla1[Consignatario],0)</f>
        <v>#REF!</v>
      </c>
      <c r="D349" s="54" t="s">
        <v>1643</v>
      </c>
      <c r="E349" s="5"/>
      <c r="F349" s="96">
        <v>42310</v>
      </c>
      <c r="G349" s="89" t="s">
        <v>311</v>
      </c>
      <c r="H349" s="16" t="s">
        <v>1819</v>
      </c>
      <c r="I349" s="5" t="s">
        <v>316</v>
      </c>
      <c r="J349" s="5">
        <v>128903</v>
      </c>
      <c r="K349" s="89">
        <v>206103</v>
      </c>
      <c r="L349" s="89">
        <v>14427</v>
      </c>
      <c r="M349" s="89">
        <v>2</v>
      </c>
      <c r="N349" s="5"/>
    </row>
    <row r="350" spans="1:14" ht="25.5" x14ac:dyDescent="0.25">
      <c r="A350" s="89"/>
      <c r="B350" s="89"/>
      <c r="C350" s="6" t="e">
        <f>MATCH(D350,[1]!Tabla1[Consignatario],0)</f>
        <v>#REF!</v>
      </c>
      <c r="D350" s="54" t="s">
        <v>1643</v>
      </c>
      <c r="E350" s="5"/>
      <c r="F350" s="96"/>
      <c r="G350" s="89"/>
      <c r="H350" s="6" t="s">
        <v>1820</v>
      </c>
      <c r="I350" s="5" t="s">
        <v>317</v>
      </c>
      <c r="J350" s="5">
        <v>54400</v>
      </c>
      <c r="K350" s="89"/>
      <c r="L350" s="89"/>
      <c r="M350" s="89"/>
      <c r="N350" s="5"/>
    </row>
    <row r="351" spans="1:14" x14ac:dyDescent="0.25">
      <c r="A351" s="89"/>
      <c r="B351" s="89"/>
      <c r="C351" s="6" t="e">
        <f>MATCH(D351,[1]!Tabla1[Consignatario],0)</f>
        <v>#REF!</v>
      </c>
      <c r="D351" s="54" t="s">
        <v>1643</v>
      </c>
      <c r="E351" s="5"/>
      <c r="F351" s="96"/>
      <c r="G351" s="89"/>
      <c r="H351" s="6" t="s">
        <v>1820</v>
      </c>
      <c r="I351" s="5" t="s">
        <v>318</v>
      </c>
      <c r="J351" s="5">
        <v>800</v>
      </c>
      <c r="K351" s="89"/>
      <c r="L351" s="89"/>
      <c r="M351" s="89"/>
      <c r="N351" s="5"/>
    </row>
    <row r="352" spans="1:14" x14ac:dyDescent="0.25">
      <c r="A352" s="89"/>
      <c r="B352" s="89"/>
      <c r="C352" s="6" t="e">
        <f>MATCH(D352,[1]!Tabla1[Consignatario],0)</f>
        <v>#REF!</v>
      </c>
      <c r="D352" s="54" t="s">
        <v>1643</v>
      </c>
      <c r="E352" s="5"/>
      <c r="F352" s="96"/>
      <c r="G352" s="89"/>
      <c r="H352" s="17" t="s">
        <v>1818</v>
      </c>
      <c r="I352" s="5" t="s">
        <v>52</v>
      </c>
      <c r="J352" s="5">
        <v>22000</v>
      </c>
      <c r="K352" s="89"/>
      <c r="L352" s="89"/>
      <c r="M352" s="89"/>
      <c r="N352" s="5"/>
    </row>
    <row r="353" spans="1:14" ht="15" customHeight="1" x14ac:dyDescent="0.25">
      <c r="A353" s="89" t="s">
        <v>315</v>
      </c>
      <c r="B353" s="89"/>
      <c r="C353" s="6" t="e">
        <f>MATCH(D353,[1]!Tabla1[Consignatario],0)</f>
        <v>#REF!</v>
      </c>
      <c r="D353" s="54" t="s">
        <v>1644</v>
      </c>
      <c r="E353" s="5"/>
      <c r="F353" s="96">
        <v>42310</v>
      </c>
      <c r="G353" s="89" t="s">
        <v>267</v>
      </c>
      <c r="H353" s="16" t="s">
        <v>1819</v>
      </c>
      <c r="I353" s="5" t="s">
        <v>319</v>
      </c>
      <c r="J353" s="5">
        <v>12295</v>
      </c>
      <c r="K353" s="89">
        <v>25415</v>
      </c>
      <c r="L353" s="89">
        <v>1779</v>
      </c>
      <c r="M353" s="5"/>
      <c r="N353" s="5"/>
    </row>
    <row r="354" spans="1:14" ht="25.5" x14ac:dyDescent="0.25">
      <c r="A354" s="89"/>
      <c r="B354" s="89"/>
      <c r="C354" s="6" t="e">
        <f>MATCH(D354,[1]!Tabla1[Consignatario],0)</f>
        <v>#REF!</v>
      </c>
      <c r="D354" s="54" t="s">
        <v>1644</v>
      </c>
      <c r="E354" s="5"/>
      <c r="F354" s="96"/>
      <c r="G354" s="89"/>
      <c r="H354" s="17" t="s">
        <v>1818</v>
      </c>
      <c r="I354" s="5" t="s">
        <v>322</v>
      </c>
      <c r="J354" s="5">
        <v>10000</v>
      </c>
      <c r="K354" s="89"/>
      <c r="L354" s="89"/>
      <c r="M354" s="5"/>
      <c r="N354" s="5"/>
    </row>
    <row r="355" spans="1:14" ht="25.5" x14ac:dyDescent="0.25">
      <c r="A355" s="89"/>
      <c r="B355" s="89"/>
      <c r="C355" s="6" t="e">
        <f>MATCH(D355,[1]!Tabla1[Consignatario],0)</f>
        <v>#REF!</v>
      </c>
      <c r="D355" s="54" t="s">
        <v>1644</v>
      </c>
      <c r="E355" s="5"/>
      <c r="F355" s="96"/>
      <c r="G355" s="89"/>
      <c r="H355" s="6" t="s">
        <v>1820</v>
      </c>
      <c r="I355" s="5" t="s">
        <v>320</v>
      </c>
      <c r="J355" s="5">
        <v>2880</v>
      </c>
      <c r="K355" s="89"/>
      <c r="L355" s="89"/>
      <c r="M355" s="5"/>
      <c r="N355" s="5"/>
    </row>
    <row r="356" spans="1:14" ht="25.5" x14ac:dyDescent="0.25">
      <c r="A356" s="89"/>
      <c r="B356" s="89"/>
      <c r="C356" s="6" t="e">
        <f>MATCH(D356,[1]!Tabla1[Consignatario],0)</f>
        <v>#REF!</v>
      </c>
      <c r="D356" s="54" t="s">
        <v>1644</v>
      </c>
      <c r="E356" s="5"/>
      <c r="F356" s="96"/>
      <c r="G356" s="89"/>
      <c r="H356" s="6" t="s">
        <v>1820</v>
      </c>
      <c r="I356" s="5" t="s">
        <v>321</v>
      </c>
      <c r="J356" s="5">
        <v>240</v>
      </c>
      <c r="K356" s="89"/>
      <c r="L356" s="89"/>
      <c r="M356" s="5"/>
      <c r="N356" s="5"/>
    </row>
    <row r="357" spans="1:14" x14ac:dyDescent="0.25">
      <c r="A357" s="5" t="s">
        <v>315</v>
      </c>
      <c r="B357" s="5"/>
      <c r="C357" s="6" t="e">
        <f>MATCH(D357,[1]!Tabla1[Consignatario],0)</f>
        <v>#REF!</v>
      </c>
      <c r="D357" s="5" t="s">
        <v>1492</v>
      </c>
      <c r="E357" s="5"/>
      <c r="F357" s="15">
        <v>42310</v>
      </c>
      <c r="G357" s="5" t="s">
        <v>267</v>
      </c>
      <c r="H357" s="17" t="s">
        <v>1818</v>
      </c>
      <c r="I357" s="5" t="s">
        <v>238</v>
      </c>
      <c r="J357" s="5">
        <v>14000</v>
      </c>
      <c r="K357" s="5">
        <v>14000</v>
      </c>
      <c r="L357" s="5">
        <v>980</v>
      </c>
      <c r="M357" s="5"/>
      <c r="N357" s="5"/>
    </row>
    <row r="358" spans="1:14" ht="15" customHeight="1" x14ac:dyDescent="0.25">
      <c r="A358" s="89" t="s">
        <v>323</v>
      </c>
      <c r="B358" s="89"/>
      <c r="C358" s="6" t="e">
        <f>MATCH(D358,[1]!Tabla1[Consignatario],0)</f>
        <v>#REF!</v>
      </c>
      <c r="D358" s="54" t="s">
        <v>1316</v>
      </c>
      <c r="E358" s="5"/>
      <c r="F358" s="96">
        <v>42310</v>
      </c>
      <c r="G358" s="89" t="s">
        <v>267</v>
      </c>
      <c r="H358" s="17" t="s">
        <v>1818</v>
      </c>
      <c r="I358" s="5" t="s">
        <v>73</v>
      </c>
      <c r="J358" s="5">
        <v>4000</v>
      </c>
      <c r="K358" s="89">
        <v>6376</v>
      </c>
      <c r="L358" s="89">
        <v>446</v>
      </c>
      <c r="M358" s="89">
        <v>2</v>
      </c>
      <c r="N358" s="5"/>
    </row>
    <row r="359" spans="1:14" x14ac:dyDescent="0.25">
      <c r="A359" s="89"/>
      <c r="B359" s="89"/>
      <c r="C359" s="6" t="e">
        <f>MATCH(D359,[1]!Tabla1[Consignatario],0)</f>
        <v>#REF!</v>
      </c>
      <c r="D359" s="54" t="s">
        <v>1316</v>
      </c>
      <c r="E359" s="5"/>
      <c r="F359" s="96"/>
      <c r="G359" s="89"/>
      <c r="H359" s="16" t="s">
        <v>1819</v>
      </c>
      <c r="I359" s="5" t="s">
        <v>324</v>
      </c>
      <c r="J359" s="5">
        <v>1736</v>
      </c>
      <c r="K359" s="89"/>
      <c r="L359" s="89"/>
      <c r="M359" s="89"/>
      <c r="N359" s="5"/>
    </row>
    <row r="360" spans="1:14" x14ac:dyDescent="0.25">
      <c r="A360" s="89"/>
      <c r="B360" s="89"/>
      <c r="C360" s="6" t="e">
        <f>MATCH(D360,[1]!Tabla1[Consignatario],0)</f>
        <v>#REF!</v>
      </c>
      <c r="D360" s="54" t="s">
        <v>1316</v>
      </c>
      <c r="E360" s="5"/>
      <c r="F360" s="96"/>
      <c r="G360" s="89"/>
      <c r="H360" s="6" t="s">
        <v>1820</v>
      </c>
      <c r="I360" s="5" t="s">
        <v>148</v>
      </c>
      <c r="J360" s="5">
        <v>640</v>
      </c>
      <c r="K360" s="89"/>
      <c r="L360" s="89"/>
      <c r="M360" s="89"/>
      <c r="N360" s="5"/>
    </row>
    <row r="361" spans="1:14" ht="15" customHeight="1" x14ac:dyDescent="0.25">
      <c r="A361" s="89" t="s">
        <v>323</v>
      </c>
      <c r="B361" s="89"/>
      <c r="C361" s="6" t="e">
        <f>MATCH(D361,[1]!Tabla1[Consignatario],0)</f>
        <v>#REF!</v>
      </c>
      <c r="D361" s="54" t="s">
        <v>1493</v>
      </c>
      <c r="E361" s="5"/>
      <c r="F361" s="96">
        <v>42310</v>
      </c>
      <c r="G361" s="89" t="s">
        <v>267</v>
      </c>
      <c r="H361" s="17" t="s">
        <v>1818</v>
      </c>
      <c r="I361" s="5" t="s">
        <v>23</v>
      </c>
      <c r="J361" s="5">
        <v>6000</v>
      </c>
      <c r="K361" s="89">
        <v>8720</v>
      </c>
      <c r="L361" s="89">
        <v>610</v>
      </c>
      <c r="M361" s="89">
        <v>4</v>
      </c>
      <c r="N361" s="5"/>
    </row>
    <row r="362" spans="1:14" ht="25.5" x14ac:dyDescent="0.25">
      <c r="A362" s="89"/>
      <c r="B362" s="89"/>
      <c r="C362" s="6" t="e">
        <f>MATCH(D362,[1]!Tabla1[Consignatario],0)</f>
        <v>#REF!</v>
      </c>
      <c r="D362" s="54" t="s">
        <v>1493</v>
      </c>
      <c r="E362" s="5"/>
      <c r="F362" s="96"/>
      <c r="G362" s="89"/>
      <c r="H362" s="6" t="s">
        <v>1820</v>
      </c>
      <c r="I362" s="5" t="s">
        <v>325</v>
      </c>
      <c r="J362" s="5">
        <v>2720</v>
      </c>
      <c r="K362" s="89"/>
      <c r="L362" s="89"/>
      <c r="M362" s="89"/>
      <c r="N362" s="5"/>
    </row>
    <row r="363" spans="1:14" ht="15" customHeight="1" x14ac:dyDescent="0.25">
      <c r="A363" s="89" t="s">
        <v>323</v>
      </c>
      <c r="B363" s="89"/>
      <c r="C363" s="6" t="e">
        <f>MATCH(D363,[1]!Tabla1[Consignatario],0)</f>
        <v>#REF!</v>
      </c>
      <c r="D363" s="54" t="s">
        <v>1317</v>
      </c>
      <c r="E363" s="5"/>
      <c r="F363" s="96">
        <v>42310</v>
      </c>
      <c r="G363" s="89" t="s">
        <v>288</v>
      </c>
      <c r="H363" s="16" t="s">
        <v>1819</v>
      </c>
      <c r="I363" s="5" t="s">
        <v>326</v>
      </c>
      <c r="J363" s="5">
        <v>40074</v>
      </c>
      <c r="K363" s="89">
        <v>94855</v>
      </c>
      <c r="L363" s="89">
        <v>6639</v>
      </c>
      <c r="M363" s="89">
        <v>7</v>
      </c>
      <c r="N363" s="5"/>
    </row>
    <row r="364" spans="1:14" ht="25.5" x14ac:dyDescent="0.25">
      <c r="A364" s="89"/>
      <c r="B364" s="89"/>
      <c r="C364" s="6" t="e">
        <f>MATCH(D364,[1]!Tabla1[Consignatario],0)</f>
        <v>#REF!</v>
      </c>
      <c r="D364" s="54" t="s">
        <v>1317</v>
      </c>
      <c r="E364" s="5"/>
      <c r="F364" s="96"/>
      <c r="G364" s="89"/>
      <c r="H364" s="6" t="s">
        <v>1820</v>
      </c>
      <c r="I364" s="5" t="s">
        <v>327</v>
      </c>
      <c r="J364" s="5">
        <v>49061</v>
      </c>
      <c r="K364" s="89"/>
      <c r="L364" s="89"/>
      <c r="M364" s="89"/>
      <c r="N364" s="5"/>
    </row>
    <row r="365" spans="1:14" ht="25.5" x14ac:dyDescent="0.25">
      <c r="A365" s="89"/>
      <c r="B365" s="89"/>
      <c r="C365" s="6" t="e">
        <f>MATCH(D365,[1]!Tabla1[Consignatario],0)</f>
        <v>#REF!</v>
      </c>
      <c r="D365" s="54" t="s">
        <v>1317</v>
      </c>
      <c r="E365" s="5"/>
      <c r="F365" s="96"/>
      <c r="G365" s="89"/>
      <c r="H365" s="6" t="s">
        <v>1820</v>
      </c>
      <c r="I365" s="5" t="s">
        <v>328</v>
      </c>
      <c r="J365" s="5">
        <v>1264</v>
      </c>
      <c r="K365" s="89"/>
      <c r="L365" s="89"/>
      <c r="M365" s="89"/>
      <c r="N365" s="5"/>
    </row>
    <row r="366" spans="1:14" ht="25.5" x14ac:dyDescent="0.25">
      <c r="A366" s="89"/>
      <c r="B366" s="89"/>
      <c r="C366" s="6" t="e">
        <f>MATCH(D366,[1]!Tabla1[Consignatario],0)</f>
        <v>#REF!</v>
      </c>
      <c r="D366" s="54" t="s">
        <v>1317</v>
      </c>
      <c r="E366" s="5"/>
      <c r="F366" s="96"/>
      <c r="G366" s="89"/>
      <c r="H366" s="17" t="s">
        <v>1818</v>
      </c>
      <c r="I366" s="5" t="s">
        <v>329</v>
      </c>
      <c r="J366" s="5">
        <v>456</v>
      </c>
      <c r="K366" s="89"/>
      <c r="L366" s="89"/>
      <c r="M366" s="89"/>
      <c r="N366" s="5"/>
    </row>
    <row r="367" spans="1:14" ht="25.5" x14ac:dyDescent="0.25">
      <c r="A367" s="89"/>
      <c r="B367" s="89"/>
      <c r="C367" s="6" t="e">
        <f>MATCH(D367,[1]!Tabla1[Consignatario],0)</f>
        <v>#REF!</v>
      </c>
      <c r="D367" s="54" t="s">
        <v>1317</v>
      </c>
      <c r="E367" s="5"/>
      <c r="F367" s="96"/>
      <c r="G367" s="89"/>
      <c r="H367" s="17" t="s">
        <v>1818</v>
      </c>
      <c r="I367" s="5" t="s">
        <v>73</v>
      </c>
      <c r="J367" s="5">
        <v>4000</v>
      </c>
      <c r="K367" s="89"/>
      <c r="L367" s="89"/>
      <c r="M367" s="89"/>
      <c r="N367" s="5"/>
    </row>
    <row r="368" spans="1:14" x14ac:dyDescent="0.25">
      <c r="A368" s="5" t="s">
        <v>330</v>
      </c>
      <c r="B368" s="5"/>
      <c r="C368" s="6" t="e">
        <f>MATCH(D368,[1]!Tabla1[Consignatario],0)</f>
        <v>#REF!</v>
      </c>
      <c r="D368" s="5" t="s">
        <v>331</v>
      </c>
      <c r="E368" s="5"/>
      <c r="F368" s="15">
        <v>42311</v>
      </c>
      <c r="G368" s="5" t="s">
        <v>1616</v>
      </c>
      <c r="H368" s="17" t="s">
        <v>1818</v>
      </c>
      <c r="I368" s="5" t="s">
        <v>73</v>
      </c>
      <c r="J368" s="5">
        <v>4000</v>
      </c>
      <c r="K368" s="5">
        <v>4000</v>
      </c>
      <c r="L368" s="5">
        <v>280</v>
      </c>
      <c r="M368" s="5"/>
      <c r="N368" s="5"/>
    </row>
    <row r="369" spans="1:14" ht="15" customHeight="1" x14ac:dyDescent="0.25">
      <c r="A369" s="89" t="s">
        <v>330</v>
      </c>
      <c r="B369" s="89"/>
      <c r="C369" s="6" t="e">
        <f>MATCH(D369,[1]!Tabla1[Consignatario],0)</f>
        <v>#REF!</v>
      </c>
      <c r="D369" s="54" t="s">
        <v>1646</v>
      </c>
      <c r="E369" s="5"/>
      <c r="F369" s="96">
        <v>42311</v>
      </c>
      <c r="G369" s="89" t="s">
        <v>1616</v>
      </c>
      <c r="H369" s="16" t="s">
        <v>1819</v>
      </c>
      <c r="I369" s="5" t="s">
        <v>332</v>
      </c>
      <c r="J369" s="5">
        <v>5181</v>
      </c>
      <c r="K369" s="89">
        <v>10861</v>
      </c>
      <c r="L369" s="89">
        <v>760</v>
      </c>
      <c r="M369" s="89">
        <v>2</v>
      </c>
      <c r="N369" s="89" t="s">
        <v>333</v>
      </c>
    </row>
    <row r="370" spans="1:14" ht="25.5" x14ac:dyDescent="0.25">
      <c r="A370" s="89"/>
      <c r="B370" s="89"/>
      <c r="C370" s="6" t="e">
        <f>MATCH(D370,[1]!Tabla1[Consignatario],0)</f>
        <v>#REF!</v>
      </c>
      <c r="D370" s="54" t="s">
        <v>1646</v>
      </c>
      <c r="E370" s="5"/>
      <c r="F370" s="96"/>
      <c r="G370" s="89"/>
      <c r="H370" s="17" t="s">
        <v>1818</v>
      </c>
      <c r="I370" s="5" t="s">
        <v>113</v>
      </c>
      <c r="J370" s="5">
        <v>2000</v>
      </c>
      <c r="K370" s="89"/>
      <c r="L370" s="89"/>
      <c r="M370" s="89"/>
      <c r="N370" s="89"/>
    </row>
    <row r="371" spans="1:14" ht="25.5" x14ac:dyDescent="0.25">
      <c r="A371" s="89"/>
      <c r="B371" s="89"/>
      <c r="C371" s="6" t="e">
        <f>MATCH(D371,[1]!Tabla1[Consignatario],0)</f>
        <v>#REF!</v>
      </c>
      <c r="D371" s="54" t="s">
        <v>1646</v>
      </c>
      <c r="E371" s="5"/>
      <c r="F371" s="96"/>
      <c r="G371" s="89"/>
      <c r="H371" s="6" t="s">
        <v>1820</v>
      </c>
      <c r="I371" s="5" t="s">
        <v>70</v>
      </c>
      <c r="J371" s="5">
        <v>3200</v>
      </c>
      <c r="K371" s="89"/>
      <c r="L371" s="89"/>
      <c r="M371" s="89"/>
      <c r="N371" s="89"/>
    </row>
    <row r="372" spans="1:14" ht="25.5" x14ac:dyDescent="0.25">
      <c r="A372" s="89"/>
      <c r="B372" s="89"/>
      <c r="C372" s="6" t="e">
        <f>MATCH(D372,[1]!Tabla1[Consignatario],0)</f>
        <v>#REF!</v>
      </c>
      <c r="D372" s="54" t="s">
        <v>1646</v>
      </c>
      <c r="E372" s="5"/>
      <c r="F372" s="96"/>
      <c r="G372" s="89"/>
      <c r="H372" s="6" t="s">
        <v>1820</v>
      </c>
      <c r="I372" s="5" t="s">
        <v>275</v>
      </c>
      <c r="J372" s="5">
        <v>480</v>
      </c>
      <c r="K372" s="89"/>
      <c r="L372" s="89"/>
      <c r="M372" s="89"/>
      <c r="N372" s="89"/>
    </row>
    <row r="373" spans="1:14" ht="15" customHeight="1" x14ac:dyDescent="0.25">
      <c r="A373" s="89" t="s">
        <v>330</v>
      </c>
      <c r="B373" s="89"/>
      <c r="C373" s="6" t="e">
        <f>MATCH(D373,[1]!Tabla1[Consignatario],0)</f>
        <v>#REF!</v>
      </c>
      <c r="D373" s="54" t="s">
        <v>1609</v>
      </c>
      <c r="E373" s="5"/>
      <c r="F373" s="96">
        <v>42311</v>
      </c>
      <c r="G373" s="89" t="s">
        <v>1616</v>
      </c>
      <c r="H373" s="16" t="s">
        <v>1819</v>
      </c>
      <c r="I373" s="5" t="s">
        <v>334</v>
      </c>
      <c r="J373" s="5">
        <v>20209</v>
      </c>
      <c r="K373" s="89">
        <v>30649</v>
      </c>
      <c r="L373" s="89">
        <v>2145</v>
      </c>
      <c r="M373" s="89">
        <v>4</v>
      </c>
      <c r="N373" s="5"/>
    </row>
    <row r="374" spans="1:14" x14ac:dyDescent="0.25">
      <c r="A374" s="89"/>
      <c r="B374" s="89"/>
      <c r="C374" s="6" t="e">
        <f>MATCH(D374,[1]!Tabla1[Consignatario],0)</f>
        <v>#REF!</v>
      </c>
      <c r="D374" s="54" t="s">
        <v>1609</v>
      </c>
      <c r="E374" s="5"/>
      <c r="F374" s="96"/>
      <c r="G374" s="89"/>
      <c r="H374" s="17" t="s">
        <v>1818</v>
      </c>
      <c r="I374" s="5" t="s">
        <v>40</v>
      </c>
      <c r="J374" s="5">
        <v>8000</v>
      </c>
      <c r="K374" s="89"/>
      <c r="L374" s="89"/>
      <c r="M374" s="89"/>
      <c r="N374" s="5"/>
    </row>
    <row r="375" spans="1:14" x14ac:dyDescent="0.25">
      <c r="A375" s="89"/>
      <c r="B375" s="89"/>
      <c r="C375" s="6" t="e">
        <f>MATCH(D375,[1]!Tabla1[Consignatario],0)</f>
        <v>#REF!</v>
      </c>
      <c r="D375" s="54" t="s">
        <v>1609</v>
      </c>
      <c r="E375" s="5"/>
      <c r="F375" s="96"/>
      <c r="G375" s="89"/>
      <c r="H375" s="17" t="s">
        <v>1818</v>
      </c>
      <c r="I375" s="5" t="s">
        <v>59</v>
      </c>
      <c r="J375" s="5">
        <v>600</v>
      </c>
      <c r="K375" s="89"/>
      <c r="L375" s="89"/>
      <c r="M375" s="89"/>
      <c r="N375" s="5"/>
    </row>
    <row r="376" spans="1:14" x14ac:dyDescent="0.25">
      <c r="A376" s="89"/>
      <c r="B376" s="89"/>
      <c r="C376" s="6" t="e">
        <f>MATCH(D376,[1]!Tabla1[Consignatario],0)</f>
        <v>#REF!</v>
      </c>
      <c r="D376" s="54" t="s">
        <v>1609</v>
      </c>
      <c r="E376" s="5"/>
      <c r="F376" s="96"/>
      <c r="G376" s="89"/>
      <c r="H376" s="5"/>
      <c r="I376" s="5" t="s">
        <v>335</v>
      </c>
      <c r="J376" s="5"/>
      <c r="K376" s="89"/>
      <c r="L376" s="89"/>
      <c r="M376" s="89"/>
      <c r="N376" s="5"/>
    </row>
    <row r="377" spans="1:14" ht="15" customHeight="1" x14ac:dyDescent="0.25">
      <c r="A377" s="89" t="s">
        <v>336</v>
      </c>
      <c r="B377" s="89"/>
      <c r="C377" s="6" t="e">
        <f>MATCH(D377,[1]!Tabla1[Consignatario],0)</f>
        <v>#REF!</v>
      </c>
      <c r="D377" s="54" t="s">
        <v>1647</v>
      </c>
      <c r="E377" s="5"/>
      <c r="F377" s="96">
        <v>42311</v>
      </c>
      <c r="G377" s="89" t="s">
        <v>1616</v>
      </c>
      <c r="H377" s="16" t="s">
        <v>1819</v>
      </c>
      <c r="I377" s="5" t="s">
        <v>337</v>
      </c>
      <c r="J377" s="5">
        <v>18868</v>
      </c>
      <c r="K377" s="89">
        <v>36468</v>
      </c>
      <c r="L377" s="89">
        <v>2552</v>
      </c>
      <c r="M377" s="89">
        <v>6</v>
      </c>
      <c r="N377" s="5"/>
    </row>
    <row r="378" spans="1:14" ht="25.5" x14ac:dyDescent="0.25">
      <c r="A378" s="89"/>
      <c r="B378" s="89"/>
      <c r="C378" s="6" t="e">
        <f>MATCH(D378,[1]!Tabla1[Consignatario],0)</f>
        <v>#REF!</v>
      </c>
      <c r="D378" s="54" t="s">
        <v>1647</v>
      </c>
      <c r="E378" s="5"/>
      <c r="F378" s="96"/>
      <c r="G378" s="89"/>
      <c r="H378" s="6" t="s">
        <v>1820</v>
      </c>
      <c r="I378" s="5" t="s">
        <v>338</v>
      </c>
      <c r="J378" s="5">
        <v>5600</v>
      </c>
      <c r="K378" s="89"/>
      <c r="L378" s="89"/>
      <c r="M378" s="89"/>
      <c r="N378" s="5"/>
    </row>
    <row r="379" spans="1:14" x14ac:dyDescent="0.25">
      <c r="A379" s="89"/>
      <c r="B379" s="89"/>
      <c r="C379" s="6" t="e">
        <f>MATCH(D379,[1]!Tabla1[Consignatario],0)</f>
        <v>#REF!</v>
      </c>
      <c r="D379" s="54" t="s">
        <v>1647</v>
      </c>
      <c r="E379" s="5"/>
      <c r="F379" s="96"/>
      <c r="G379" s="89"/>
      <c r="H379" s="17" t="s">
        <v>1818</v>
      </c>
      <c r="I379" s="5" t="s">
        <v>24</v>
      </c>
      <c r="J379" s="5">
        <v>12000</v>
      </c>
      <c r="K379" s="89"/>
      <c r="L379" s="89"/>
      <c r="M379" s="89"/>
      <c r="N379" s="5"/>
    </row>
    <row r="380" spans="1:14" ht="15" customHeight="1" x14ac:dyDescent="0.25">
      <c r="A380" s="89" t="s">
        <v>336</v>
      </c>
      <c r="B380" s="89"/>
      <c r="C380" s="6" t="e">
        <f>MATCH(D380,[1]!Tabla1[Consignatario],0)</f>
        <v>#REF!</v>
      </c>
      <c r="D380" s="87" t="s">
        <v>1648</v>
      </c>
      <c r="E380" s="5"/>
      <c r="F380" s="96">
        <v>42311</v>
      </c>
      <c r="G380" s="89" t="s">
        <v>1616</v>
      </c>
      <c r="H380" s="6" t="s">
        <v>1820</v>
      </c>
      <c r="I380" s="5" t="s">
        <v>339</v>
      </c>
      <c r="J380" s="5">
        <v>3824</v>
      </c>
      <c r="K380" s="89">
        <v>6152</v>
      </c>
      <c r="L380" s="89">
        <v>430</v>
      </c>
      <c r="M380" s="89">
        <v>6</v>
      </c>
      <c r="N380" s="5"/>
    </row>
    <row r="381" spans="1:14" x14ac:dyDescent="0.25">
      <c r="A381" s="89"/>
      <c r="B381" s="89"/>
      <c r="C381" s="6" t="e">
        <f>MATCH(D381,[1]!Tabla1[Consignatario],0)</f>
        <v>#REF!</v>
      </c>
      <c r="D381" s="87" t="s">
        <v>1648</v>
      </c>
      <c r="E381" s="5"/>
      <c r="F381" s="96"/>
      <c r="G381" s="89"/>
      <c r="H381" s="16" t="s">
        <v>1819</v>
      </c>
      <c r="I381" s="5" t="s">
        <v>340</v>
      </c>
      <c r="J381" s="5">
        <v>1780</v>
      </c>
      <c r="K381" s="89"/>
      <c r="L381" s="89"/>
      <c r="M381" s="89"/>
      <c r="N381" s="5"/>
    </row>
    <row r="382" spans="1:14" x14ac:dyDescent="0.25">
      <c r="A382" s="89"/>
      <c r="B382" s="89"/>
      <c r="C382" s="6" t="e">
        <f>MATCH(D382,[1]!Tabla1[Consignatario],0)</f>
        <v>#REF!</v>
      </c>
      <c r="D382" s="87" t="s">
        <v>1648</v>
      </c>
      <c r="E382" s="5"/>
      <c r="F382" s="96"/>
      <c r="G382" s="89"/>
      <c r="H382" s="17" t="s">
        <v>1818</v>
      </c>
      <c r="I382" s="5" t="s">
        <v>59</v>
      </c>
      <c r="J382" s="5">
        <v>500</v>
      </c>
      <c r="K382" s="89"/>
      <c r="L382" s="89"/>
      <c r="M382" s="89"/>
      <c r="N382" s="5"/>
    </row>
    <row r="383" spans="1:14" x14ac:dyDescent="0.25">
      <c r="A383" s="89"/>
      <c r="B383" s="89"/>
      <c r="C383" s="6" t="e">
        <f>MATCH(D383,[1]!Tabla1[Consignatario],0)</f>
        <v>#REF!</v>
      </c>
      <c r="D383" s="87" t="s">
        <v>1648</v>
      </c>
      <c r="E383" s="5"/>
      <c r="F383" s="96"/>
      <c r="G383" s="89"/>
      <c r="H383" s="6" t="s">
        <v>1820</v>
      </c>
      <c r="I383" s="5" t="s">
        <v>341</v>
      </c>
      <c r="J383" s="5">
        <v>48</v>
      </c>
      <c r="K383" s="89"/>
      <c r="L383" s="89"/>
      <c r="M383" s="89"/>
      <c r="N383" s="5"/>
    </row>
    <row r="384" spans="1:14" ht="15" customHeight="1" x14ac:dyDescent="0.25">
      <c r="A384" s="89" t="s">
        <v>336</v>
      </c>
      <c r="B384" s="89"/>
      <c r="C384" s="6" t="e">
        <f>MATCH(D384,[1]!Tabla1[Consignatario],0)</f>
        <v>#REF!</v>
      </c>
      <c r="D384" s="54" t="s">
        <v>1649</v>
      </c>
      <c r="E384" s="5"/>
      <c r="F384" s="96">
        <v>42311</v>
      </c>
      <c r="G384" s="89" t="s">
        <v>1616</v>
      </c>
      <c r="H384" s="16" t="s">
        <v>1819</v>
      </c>
      <c r="I384" s="5" t="s">
        <v>342</v>
      </c>
      <c r="J384" s="5">
        <v>4088</v>
      </c>
      <c r="K384" s="89">
        <v>8348</v>
      </c>
      <c r="L384" s="89">
        <v>584</v>
      </c>
      <c r="M384" s="89">
        <v>2</v>
      </c>
      <c r="N384" s="5"/>
    </row>
    <row r="385" spans="1:14" ht="25.5" x14ac:dyDescent="0.25">
      <c r="A385" s="89"/>
      <c r="B385" s="89"/>
      <c r="C385" s="6" t="e">
        <f>MATCH(D385,[1]!Tabla1[Consignatario],0)</f>
        <v>#REF!</v>
      </c>
      <c r="D385" s="54" t="s">
        <v>1649</v>
      </c>
      <c r="E385" s="5"/>
      <c r="F385" s="96"/>
      <c r="G385" s="89"/>
      <c r="H385" s="17" t="s">
        <v>1818</v>
      </c>
      <c r="I385" s="5" t="s">
        <v>113</v>
      </c>
      <c r="J385" s="5">
        <v>2000</v>
      </c>
      <c r="K385" s="89"/>
      <c r="L385" s="89"/>
      <c r="M385" s="89"/>
      <c r="N385" s="5"/>
    </row>
    <row r="386" spans="1:14" ht="25.5" x14ac:dyDescent="0.25">
      <c r="A386" s="89"/>
      <c r="B386" s="89"/>
      <c r="C386" s="6" t="e">
        <f>MATCH(D386,[1]!Tabla1[Consignatario],0)</f>
        <v>#REF!</v>
      </c>
      <c r="D386" s="54" t="s">
        <v>1649</v>
      </c>
      <c r="E386" s="5"/>
      <c r="F386" s="96"/>
      <c r="G386" s="89"/>
      <c r="H386" s="6" t="s">
        <v>1820</v>
      </c>
      <c r="I386" s="5" t="s">
        <v>26</v>
      </c>
      <c r="J386" s="5">
        <v>1600</v>
      </c>
      <c r="K386" s="89"/>
      <c r="L386" s="89"/>
      <c r="M386" s="89"/>
      <c r="N386" s="5"/>
    </row>
    <row r="387" spans="1:14" ht="25.5" x14ac:dyDescent="0.25">
      <c r="A387" s="89"/>
      <c r="B387" s="89"/>
      <c r="C387" s="6" t="e">
        <f>MATCH(D387,[1]!Tabla1[Consignatario],0)</f>
        <v>#REF!</v>
      </c>
      <c r="D387" s="54" t="s">
        <v>1649</v>
      </c>
      <c r="E387" s="5"/>
      <c r="F387" s="96"/>
      <c r="G387" s="89"/>
      <c r="H387" s="17" t="s">
        <v>1818</v>
      </c>
      <c r="I387" s="5" t="s">
        <v>59</v>
      </c>
      <c r="J387" s="5">
        <v>500</v>
      </c>
      <c r="K387" s="89"/>
      <c r="L387" s="89"/>
      <c r="M387" s="89"/>
      <c r="N387" s="5"/>
    </row>
    <row r="388" spans="1:14" ht="25.5" x14ac:dyDescent="0.25">
      <c r="A388" s="89"/>
      <c r="B388" s="89"/>
      <c r="C388" s="6" t="e">
        <f>MATCH(D388,[1]!Tabla1[Consignatario],0)</f>
        <v>#REF!</v>
      </c>
      <c r="D388" s="54" t="s">
        <v>1649</v>
      </c>
      <c r="E388" s="5"/>
      <c r="F388" s="96"/>
      <c r="G388" s="89"/>
      <c r="H388" s="6" t="s">
        <v>1820</v>
      </c>
      <c r="I388" s="5" t="s">
        <v>168</v>
      </c>
      <c r="J388" s="5">
        <v>160</v>
      </c>
      <c r="K388" s="89"/>
      <c r="L388" s="89"/>
      <c r="M388" s="89"/>
      <c r="N388" s="5"/>
    </row>
    <row r="389" spans="1:14" x14ac:dyDescent="0.25">
      <c r="A389" s="89" t="s">
        <v>343</v>
      </c>
      <c r="B389" s="89"/>
      <c r="C389" s="6" t="e">
        <f>MATCH(D389,[1]!Tabla1[Consignatario],0)</f>
        <v>#REF!</v>
      </c>
      <c r="D389" s="54" t="s">
        <v>1494</v>
      </c>
      <c r="E389" s="5"/>
      <c r="F389" s="96">
        <v>42311</v>
      </c>
      <c r="G389" s="89" t="s">
        <v>1616</v>
      </c>
      <c r="H389" s="16" t="s">
        <v>1819</v>
      </c>
      <c r="I389" s="5" t="s">
        <v>344</v>
      </c>
      <c r="J389" s="5">
        <v>6108</v>
      </c>
      <c r="K389" s="89">
        <v>9676</v>
      </c>
      <c r="L389" s="89">
        <v>677</v>
      </c>
      <c r="M389" s="89">
        <v>3</v>
      </c>
      <c r="N389" s="5"/>
    </row>
    <row r="390" spans="1:14" x14ac:dyDescent="0.25">
      <c r="A390" s="89"/>
      <c r="B390" s="89"/>
      <c r="C390" s="6" t="e">
        <f>MATCH(D390,[1]!Tabla1[Consignatario],0)</f>
        <v>#REF!</v>
      </c>
      <c r="D390" s="54" t="s">
        <v>1494</v>
      </c>
      <c r="E390" s="5"/>
      <c r="F390" s="96"/>
      <c r="G390" s="89"/>
      <c r="H390" s="6" t="s">
        <v>1820</v>
      </c>
      <c r="I390" s="5" t="s">
        <v>70</v>
      </c>
      <c r="J390" s="5">
        <v>3200</v>
      </c>
      <c r="K390" s="89"/>
      <c r="L390" s="89"/>
      <c r="M390" s="89"/>
      <c r="N390" s="5"/>
    </row>
    <row r="391" spans="1:14" x14ac:dyDescent="0.25">
      <c r="A391" s="89"/>
      <c r="B391" s="89"/>
      <c r="C391" s="6" t="e">
        <f>MATCH(D391,[1]!Tabla1[Consignatario],0)</f>
        <v>#REF!</v>
      </c>
      <c r="D391" s="54" t="s">
        <v>1494</v>
      </c>
      <c r="E391" s="5"/>
      <c r="F391" s="96"/>
      <c r="G391" s="89"/>
      <c r="H391" s="6" t="s">
        <v>1820</v>
      </c>
      <c r="I391" s="5" t="s">
        <v>345</v>
      </c>
      <c r="J391" s="5">
        <v>368</v>
      </c>
      <c r="K391" s="89"/>
      <c r="L391" s="89"/>
      <c r="M391" s="89"/>
      <c r="N391" s="5"/>
    </row>
    <row r="392" spans="1:14" ht="15" customHeight="1" x14ac:dyDescent="0.25">
      <c r="A392" s="89" t="s">
        <v>343</v>
      </c>
      <c r="B392" s="89"/>
      <c r="C392" s="6" t="e">
        <f>MATCH(D392,[1]!Tabla1[Consignatario],0)</f>
        <v>#REF!</v>
      </c>
      <c r="D392" s="54" t="s">
        <v>1318</v>
      </c>
      <c r="E392" s="5"/>
      <c r="F392" s="96">
        <v>42311</v>
      </c>
      <c r="G392" s="89" t="s">
        <v>270</v>
      </c>
      <c r="H392" s="16" t="s">
        <v>1819</v>
      </c>
      <c r="I392" s="5" t="s">
        <v>346</v>
      </c>
      <c r="J392" s="5">
        <v>16508</v>
      </c>
      <c r="K392" s="89">
        <v>20508</v>
      </c>
      <c r="L392" s="89">
        <v>1453</v>
      </c>
      <c r="M392" s="89">
        <v>4</v>
      </c>
      <c r="N392" s="5"/>
    </row>
    <row r="393" spans="1:14" ht="25.5" x14ac:dyDescent="0.25">
      <c r="A393" s="89"/>
      <c r="B393" s="89"/>
      <c r="C393" s="6" t="e">
        <f>MATCH(D393,[1]!Tabla1[Consignatario],0)</f>
        <v>#REF!</v>
      </c>
      <c r="D393" s="54" t="s">
        <v>1318</v>
      </c>
      <c r="E393" s="5"/>
      <c r="F393" s="96"/>
      <c r="G393" s="89"/>
      <c r="H393" s="17" t="s">
        <v>1818</v>
      </c>
      <c r="I393" s="5" t="s">
        <v>73</v>
      </c>
      <c r="J393" s="5">
        <v>4000</v>
      </c>
      <c r="K393" s="89"/>
      <c r="L393" s="89"/>
      <c r="M393" s="89"/>
      <c r="N393" s="5"/>
    </row>
    <row r="394" spans="1:14" ht="15" customHeight="1" x14ac:dyDescent="0.25">
      <c r="A394" s="89" t="s">
        <v>343</v>
      </c>
      <c r="B394" s="89"/>
      <c r="C394" s="6" t="e">
        <f>MATCH(D394,[1]!Tabla1[Consignatario],0)</f>
        <v>#REF!</v>
      </c>
      <c r="D394" s="54" t="s">
        <v>1576</v>
      </c>
      <c r="E394" s="5"/>
      <c r="F394" s="96">
        <v>42311</v>
      </c>
      <c r="G394" s="89" t="s">
        <v>1628</v>
      </c>
      <c r="H394" s="16" t="s">
        <v>1819</v>
      </c>
      <c r="I394" s="5" t="s">
        <v>347</v>
      </c>
      <c r="J394" s="5">
        <v>46043</v>
      </c>
      <c r="K394" s="89">
        <v>53443</v>
      </c>
      <c r="L394" s="89">
        <v>3671</v>
      </c>
      <c r="M394" s="5"/>
      <c r="N394" s="5"/>
    </row>
    <row r="395" spans="1:14" ht="25.5" x14ac:dyDescent="0.25">
      <c r="A395" s="89"/>
      <c r="B395" s="89"/>
      <c r="C395" s="6" t="e">
        <f>MATCH(D395,[1]!Tabla1[Consignatario],0)</f>
        <v>#REF!</v>
      </c>
      <c r="D395" s="54" t="s">
        <v>1576</v>
      </c>
      <c r="E395" s="5"/>
      <c r="F395" s="96"/>
      <c r="G395" s="89"/>
      <c r="H395" s="6" t="s">
        <v>1820</v>
      </c>
      <c r="I395" s="5" t="s">
        <v>348</v>
      </c>
      <c r="J395" s="5">
        <v>6400</v>
      </c>
      <c r="K395" s="89"/>
      <c r="L395" s="89"/>
      <c r="M395" s="5"/>
      <c r="N395" s="5"/>
    </row>
    <row r="396" spans="1:14" ht="15" customHeight="1" x14ac:dyDescent="0.25">
      <c r="A396" s="89" t="s">
        <v>349</v>
      </c>
      <c r="B396" s="89"/>
      <c r="C396" s="6" t="e">
        <f>MATCH(D396,[1]!Tabla1[Consignatario],0)</f>
        <v>#REF!</v>
      </c>
      <c r="D396" s="54" t="s">
        <v>1661</v>
      </c>
      <c r="E396" s="5"/>
      <c r="F396" s="96">
        <v>42311</v>
      </c>
      <c r="G396" s="89" t="s">
        <v>75</v>
      </c>
      <c r="H396" s="16" t="s">
        <v>1819</v>
      </c>
      <c r="I396" s="5" t="s">
        <v>350</v>
      </c>
      <c r="J396" s="5">
        <v>31374</v>
      </c>
      <c r="K396" s="89">
        <v>33674</v>
      </c>
      <c r="L396" s="89">
        <v>2357</v>
      </c>
      <c r="M396" s="89">
        <v>1</v>
      </c>
      <c r="N396" s="5"/>
    </row>
    <row r="397" spans="1:14" x14ac:dyDescent="0.25">
      <c r="A397" s="89"/>
      <c r="B397" s="89"/>
      <c r="C397" s="6" t="e">
        <f>MATCH(D397,[1]!Tabla1[Consignatario],0)</f>
        <v>#REF!</v>
      </c>
      <c r="D397" s="54" t="s">
        <v>1661</v>
      </c>
      <c r="E397" s="5"/>
      <c r="F397" s="96"/>
      <c r="G397" s="89"/>
      <c r="H397" s="17" t="s">
        <v>1818</v>
      </c>
      <c r="I397" s="5" t="s">
        <v>113</v>
      </c>
      <c r="J397" s="5">
        <v>2000</v>
      </c>
      <c r="K397" s="89"/>
      <c r="L397" s="89"/>
      <c r="M397" s="89"/>
      <c r="N397" s="5"/>
    </row>
    <row r="398" spans="1:14" ht="25.5" x14ac:dyDescent="0.25">
      <c r="A398" s="89"/>
      <c r="B398" s="89"/>
      <c r="C398" s="6" t="e">
        <f>MATCH(D398,[1]!Tabla1[Consignatario],0)</f>
        <v>#REF!</v>
      </c>
      <c r="D398" s="54" t="s">
        <v>1661</v>
      </c>
      <c r="E398" s="5"/>
      <c r="F398" s="96"/>
      <c r="G398" s="89"/>
      <c r="H398" s="3" t="s">
        <v>1423</v>
      </c>
      <c r="I398" s="5" t="s">
        <v>351</v>
      </c>
      <c r="J398" s="5">
        <v>300</v>
      </c>
      <c r="K398" s="89"/>
      <c r="L398" s="89"/>
      <c r="M398" s="89"/>
      <c r="N398" s="5"/>
    </row>
    <row r="399" spans="1:14" ht="15" customHeight="1" x14ac:dyDescent="0.25">
      <c r="A399" s="89" t="s">
        <v>349</v>
      </c>
      <c r="B399" s="89"/>
      <c r="C399" s="6" t="e">
        <f>MATCH(D399,[1]!Tabla1[Consignatario],0)</f>
        <v>#REF!</v>
      </c>
      <c r="D399" s="54" t="s">
        <v>1664</v>
      </c>
      <c r="E399" s="5"/>
      <c r="F399" s="96">
        <v>42311</v>
      </c>
      <c r="G399" s="89" t="s">
        <v>75</v>
      </c>
      <c r="H399" s="16" t="s">
        <v>1819</v>
      </c>
      <c r="I399" s="5" t="s">
        <v>352</v>
      </c>
      <c r="J399" s="5">
        <v>8255</v>
      </c>
      <c r="K399" s="89">
        <v>18047</v>
      </c>
      <c r="L399" s="89">
        <v>1263</v>
      </c>
      <c r="M399" s="89">
        <v>7</v>
      </c>
      <c r="N399" s="5"/>
    </row>
    <row r="400" spans="1:14" x14ac:dyDescent="0.25">
      <c r="A400" s="89"/>
      <c r="B400" s="89"/>
      <c r="C400" s="6" t="e">
        <f>MATCH(D400,[1]!Tabla1[Consignatario],0)</f>
        <v>#REF!</v>
      </c>
      <c r="D400" s="54" t="s">
        <v>1664</v>
      </c>
      <c r="E400" s="5"/>
      <c r="F400" s="96"/>
      <c r="G400" s="89"/>
      <c r="H400" s="17" t="s">
        <v>1818</v>
      </c>
      <c r="I400" s="5" t="s">
        <v>73</v>
      </c>
      <c r="J400" s="5">
        <v>4000</v>
      </c>
      <c r="K400" s="89"/>
      <c r="L400" s="89"/>
      <c r="M400" s="89"/>
      <c r="N400" s="5"/>
    </row>
    <row r="401" spans="1:14" x14ac:dyDescent="0.25">
      <c r="A401" s="89"/>
      <c r="B401" s="89"/>
      <c r="C401" s="6" t="e">
        <f>MATCH(D401,[1]!Tabla1[Consignatario],0)</f>
        <v>#REF!</v>
      </c>
      <c r="D401" s="54" t="s">
        <v>1664</v>
      </c>
      <c r="E401" s="5"/>
      <c r="F401" s="96"/>
      <c r="G401" s="89"/>
      <c r="H401" s="6" t="s">
        <v>1820</v>
      </c>
      <c r="I401" s="5" t="s">
        <v>353</v>
      </c>
      <c r="J401" s="5">
        <v>5792</v>
      </c>
      <c r="K401" s="89"/>
      <c r="L401" s="89"/>
      <c r="M401" s="89"/>
      <c r="N401" s="5"/>
    </row>
    <row r="402" spans="1:14" ht="15" customHeight="1" x14ac:dyDescent="0.25">
      <c r="A402" s="89" t="s">
        <v>349</v>
      </c>
      <c r="B402" s="89"/>
      <c r="C402" s="6" t="e">
        <f>MATCH(D402,[1]!Tabla1[Consignatario],0)</f>
        <v>#REF!</v>
      </c>
      <c r="D402" s="54" t="s">
        <v>1591</v>
      </c>
      <c r="E402" s="5"/>
      <c r="F402" s="96">
        <v>42311</v>
      </c>
      <c r="G402" s="89" t="s">
        <v>75</v>
      </c>
      <c r="H402" s="16" t="s">
        <v>1819</v>
      </c>
      <c r="I402" s="5" t="s">
        <v>354</v>
      </c>
      <c r="J402" s="5">
        <v>30198</v>
      </c>
      <c r="K402" s="89">
        <v>36198</v>
      </c>
      <c r="L402" s="89">
        <v>2532</v>
      </c>
      <c r="M402" s="89">
        <v>7</v>
      </c>
      <c r="N402" s="5"/>
    </row>
    <row r="403" spans="1:14" x14ac:dyDescent="0.25">
      <c r="A403" s="89"/>
      <c r="B403" s="89"/>
      <c r="C403" s="6" t="e">
        <f>MATCH(D403,[1]!Tabla1[Consignatario],0)</f>
        <v>#REF!</v>
      </c>
      <c r="D403" s="54" t="s">
        <v>1591</v>
      </c>
      <c r="E403" s="5"/>
      <c r="F403" s="96"/>
      <c r="G403" s="89"/>
      <c r="H403" s="17" t="s">
        <v>1818</v>
      </c>
      <c r="I403" s="5" t="s">
        <v>23</v>
      </c>
      <c r="J403" s="5">
        <v>6000</v>
      </c>
      <c r="K403" s="89"/>
      <c r="L403" s="89"/>
      <c r="M403" s="89"/>
      <c r="N403" s="5"/>
    </row>
    <row r="404" spans="1:14" ht="25.5" x14ac:dyDescent="0.25">
      <c r="A404" s="5" t="s">
        <v>355</v>
      </c>
      <c r="B404" s="5"/>
      <c r="C404" s="6" t="e">
        <f>MATCH(D404,[1]!Tabla1[Consignatario],0)</f>
        <v>#REF!</v>
      </c>
      <c r="D404" s="5" t="s">
        <v>1810</v>
      </c>
      <c r="E404" s="5"/>
      <c r="F404" s="15">
        <v>42313</v>
      </c>
      <c r="G404" s="5" t="s">
        <v>38</v>
      </c>
      <c r="H404" s="16" t="s">
        <v>1819</v>
      </c>
      <c r="I404" s="5" t="s">
        <v>356</v>
      </c>
      <c r="J404" s="5">
        <v>1581</v>
      </c>
      <c r="K404" s="5">
        <v>1581</v>
      </c>
      <c r="L404" s="5">
        <v>116</v>
      </c>
      <c r="M404" s="5">
        <v>6</v>
      </c>
      <c r="N404" s="5"/>
    </row>
    <row r="405" spans="1:14" ht="25.5" x14ac:dyDescent="0.25">
      <c r="A405" s="5" t="s">
        <v>355</v>
      </c>
      <c r="B405" s="5"/>
      <c r="C405" s="6" t="e">
        <f>MATCH(D405,[1]!Tabla1[Consignatario],0)</f>
        <v>#REF!</v>
      </c>
      <c r="D405" s="5" t="s">
        <v>1261</v>
      </c>
      <c r="E405" s="5"/>
      <c r="F405" s="15">
        <v>42313</v>
      </c>
      <c r="G405" s="5" t="s">
        <v>38</v>
      </c>
      <c r="H405" s="16" t="s">
        <v>1819</v>
      </c>
      <c r="I405" s="5" t="s">
        <v>357</v>
      </c>
      <c r="J405" s="5">
        <v>3778</v>
      </c>
      <c r="K405" s="5">
        <v>3778</v>
      </c>
      <c r="L405" s="5">
        <v>264</v>
      </c>
      <c r="M405" s="5">
        <v>4</v>
      </c>
      <c r="N405" s="5"/>
    </row>
    <row r="406" spans="1:14" ht="25.5" x14ac:dyDescent="0.25">
      <c r="A406" s="5" t="s">
        <v>355</v>
      </c>
      <c r="B406" s="5"/>
      <c r="C406" s="6" t="e">
        <f>MATCH(D406,[1]!Tabla1[Consignatario],0)</f>
        <v>#REF!</v>
      </c>
      <c r="D406" s="5" t="s">
        <v>1670</v>
      </c>
      <c r="E406" s="5"/>
      <c r="F406" s="15">
        <v>42313</v>
      </c>
      <c r="G406" s="5" t="s">
        <v>38</v>
      </c>
      <c r="H406" s="17" t="s">
        <v>1818</v>
      </c>
      <c r="I406" s="5" t="s">
        <v>82</v>
      </c>
      <c r="J406" s="5">
        <v>16000</v>
      </c>
      <c r="K406" s="5">
        <v>16000</v>
      </c>
      <c r="L406" s="5">
        <v>1120</v>
      </c>
      <c r="M406" s="5"/>
      <c r="N406" s="5"/>
    </row>
    <row r="407" spans="1:14" ht="15" customHeight="1" x14ac:dyDescent="0.25">
      <c r="A407" s="89" t="s">
        <v>355</v>
      </c>
      <c r="B407" s="89"/>
      <c r="C407" s="6" t="e">
        <f>MATCH(D407,[1]!Tabla1[Consignatario],0)</f>
        <v>#REF!</v>
      </c>
      <c r="D407" s="54" t="s">
        <v>1495</v>
      </c>
      <c r="E407" s="5"/>
      <c r="F407" s="96">
        <v>42313</v>
      </c>
      <c r="G407" s="89" t="s">
        <v>38</v>
      </c>
      <c r="H407" s="16" t="s">
        <v>1819</v>
      </c>
      <c r="I407" s="5" t="s">
        <v>358</v>
      </c>
      <c r="J407" s="5">
        <v>19678</v>
      </c>
      <c r="K407" s="89">
        <v>27118</v>
      </c>
      <c r="L407" s="89">
        <v>1898</v>
      </c>
      <c r="M407" s="89">
        <v>2</v>
      </c>
      <c r="N407" s="5"/>
    </row>
    <row r="408" spans="1:14" ht="25.5" x14ac:dyDescent="0.25">
      <c r="A408" s="89"/>
      <c r="B408" s="89"/>
      <c r="C408" s="6" t="e">
        <f>MATCH(D408,[1]!Tabla1[Consignatario],0)</f>
        <v>#REF!</v>
      </c>
      <c r="D408" s="54" t="s">
        <v>1495</v>
      </c>
      <c r="E408" s="5"/>
      <c r="F408" s="96"/>
      <c r="G408" s="89"/>
      <c r="H408" s="6" t="s">
        <v>1820</v>
      </c>
      <c r="I408" s="5" t="s">
        <v>359</v>
      </c>
      <c r="J408" s="5">
        <v>7440</v>
      </c>
      <c r="K408" s="89"/>
      <c r="L408" s="89"/>
      <c r="M408" s="89"/>
      <c r="N408" s="5"/>
    </row>
    <row r="409" spans="1:14" ht="15" customHeight="1" x14ac:dyDescent="0.25">
      <c r="A409" s="89" t="s">
        <v>360</v>
      </c>
      <c r="B409" s="89"/>
      <c r="C409" s="6" t="e">
        <f>MATCH(D409,[1]!Tabla1[Consignatario],0)</f>
        <v>#REF!</v>
      </c>
      <c r="D409" s="54" t="s">
        <v>1618</v>
      </c>
      <c r="E409" s="5"/>
      <c r="F409" s="96">
        <v>42313</v>
      </c>
      <c r="G409" s="89" t="s">
        <v>38</v>
      </c>
      <c r="H409" s="16" t="s">
        <v>1819</v>
      </c>
      <c r="I409" s="5" t="s">
        <v>361</v>
      </c>
      <c r="J409" s="5">
        <v>50624</v>
      </c>
      <c r="K409" s="89">
        <v>65744</v>
      </c>
      <c r="L409" s="89">
        <v>4602</v>
      </c>
      <c r="M409" s="89"/>
      <c r="N409" s="5"/>
    </row>
    <row r="410" spans="1:14" ht="25.5" x14ac:dyDescent="0.25">
      <c r="A410" s="89"/>
      <c r="B410" s="89"/>
      <c r="C410" s="6" t="e">
        <f>MATCH(D410,[1]!Tabla1[Consignatario],0)</f>
        <v>#REF!</v>
      </c>
      <c r="D410" s="54" t="s">
        <v>1618</v>
      </c>
      <c r="E410" s="5"/>
      <c r="F410" s="96"/>
      <c r="G410" s="89"/>
      <c r="H410" s="6" t="s">
        <v>1820</v>
      </c>
      <c r="I410" s="5" t="s">
        <v>362</v>
      </c>
      <c r="J410" s="5">
        <v>7120</v>
      </c>
      <c r="K410" s="89"/>
      <c r="L410" s="89"/>
      <c r="M410" s="89"/>
      <c r="N410" s="5"/>
    </row>
    <row r="411" spans="1:14" x14ac:dyDescent="0.25">
      <c r="A411" s="89"/>
      <c r="B411" s="89"/>
      <c r="C411" s="6" t="e">
        <f>MATCH(D411,[1]!Tabla1[Consignatario],0)</f>
        <v>#REF!</v>
      </c>
      <c r="D411" s="54" t="s">
        <v>1618</v>
      </c>
      <c r="E411" s="5"/>
      <c r="F411" s="96"/>
      <c r="G411" s="89"/>
      <c r="H411" s="17" t="s">
        <v>1818</v>
      </c>
      <c r="I411" s="5" t="s">
        <v>40</v>
      </c>
      <c r="J411" s="5">
        <v>8000</v>
      </c>
      <c r="K411" s="89"/>
      <c r="L411" s="89"/>
      <c r="M411" s="89"/>
      <c r="N411" s="5"/>
    </row>
    <row r="412" spans="1:14" ht="25.5" x14ac:dyDescent="0.25">
      <c r="A412" s="5" t="s">
        <v>360</v>
      </c>
      <c r="B412" s="5"/>
      <c r="C412" s="6" t="e">
        <f>MATCH(D412,[1]!Tabla1[Consignatario],0)</f>
        <v>#REF!</v>
      </c>
      <c r="D412" s="5" t="s">
        <v>1363</v>
      </c>
      <c r="E412" s="5"/>
      <c r="F412" s="15">
        <v>42313</v>
      </c>
      <c r="G412" s="5" t="s">
        <v>38</v>
      </c>
      <c r="H412" s="17" t="s">
        <v>1818</v>
      </c>
      <c r="I412" s="5" t="s">
        <v>73</v>
      </c>
      <c r="J412" s="5">
        <v>4000</v>
      </c>
      <c r="K412" s="5">
        <v>4000</v>
      </c>
      <c r="L412" s="5">
        <v>280</v>
      </c>
      <c r="M412" s="5"/>
      <c r="N412" s="5"/>
    </row>
    <row r="413" spans="1:14" ht="15" customHeight="1" x14ac:dyDescent="0.25">
      <c r="A413" s="89" t="s">
        <v>360</v>
      </c>
      <c r="B413" s="89"/>
      <c r="C413" s="6" t="e">
        <f>MATCH(D413,[1]!Tabla1[Consignatario],0)</f>
        <v>#REF!</v>
      </c>
      <c r="D413" s="54" t="s">
        <v>1283</v>
      </c>
      <c r="E413" s="5"/>
      <c r="F413" s="96">
        <v>42313</v>
      </c>
      <c r="G413" s="89" t="s">
        <v>38</v>
      </c>
      <c r="H413" s="16" t="s">
        <v>1819</v>
      </c>
      <c r="I413" s="5" t="s">
        <v>363</v>
      </c>
      <c r="J413" s="5">
        <v>13586</v>
      </c>
      <c r="K413" s="89">
        <v>17586</v>
      </c>
      <c r="L413" s="89">
        <v>1231</v>
      </c>
      <c r="M413" s="89"/>
      <c r="N413" s="5"/>
    </row>
    <row r="414" spans="1:14" x14ac:dyDescent="0.25">
      <c r="A414" s="89"/>
      <c r="B414" s="89"/>
      <c r="C414" s="6" t="e">
        <f>MATCH(D414,[1]!Tabla1[Consignatario],0)</f>
        <v>#REF!</v>
      </c>
      <c r="D414" s="54" t="s">
        <v>1283</v>
      </c>
      <c r="E414" s="5"/>
      <c r="F414" s="96"/>
      <c r="G414" s="89"/>
      <c r="H414" s="6" t="s">
        <v>1820</v>
      </c>
      <c r="I414" s="5" t="s">
        <v>26</v>
      </c>
      <c r="J414" s="5">
        <v>1600</v>
      </c>
      <c r="K414" s="89"/>
      <c r="L414" s="89"/>
      <c r="M414" s="89"/>
      <c r="N414" s="5"/>
    </row>
    <row r="415" spans="1:14" ht="25.5" x14ac:dyDescent="0.25">
      <c r="A415" s="89"/>
      <c r="B415" s="89"/>
      <c r="C415" s="6" t="e">
        <f>MATCH(D415,[1]!Tabla1[Consignatario],0)</f>
        <v>#REF!</v>
      </c>
      <c r="D415" s="54" t="s">
        <v>1283</v>
      </c>
      <c r="E415" s="5"/>
      <c r="F415" s="96"/>
      <c r="G415" s="89"/>
      <c r="H415" s="6" t="s">
        <v>1820</v>
      </c>
      <c r="I415" s="5" t="s">
        <v>364</v>
      </c>
      <c r="J415" s="5">
        <v>2400</v>
      </c>
      <c r="K415" s="89"/>
      <c r="L415" s="89"/>
      <c r="M415" s="89"/>
      <c r="N415" s="5"/>
    </row>
    <row r="416" spans="1:14" ht="15" customHeight="1" x14ac:dyDescent="0.25">
      <c r="A416" s="89" t="s">
        <v>365</v>
      </c>
      <c r="B416" s="89"/>
      <c r="C416" s="6" t="e">
        <f>MATCH(D416,[1]!Tabla1[Consignatario],0)</f>
        <v>#REF!</v>
      </c>
      <c r="D416" s="54" t="s">
        <v>1496</v>
      </c>
      <c r="E416" s="5"/>
      <c r="F416" s="96">
        <v>42313</v>
      </c>
      <c r="G416" s="89" t="s">
        <v>38</v>
      </c>
      <c r="H416" s="16" t="s">
        <v>1819</v>
      </c>
      <c r="I416" s="5" t="s">
        <v>366</v>
      </c>
      <c r="J416" s="5">
        <v>17660</v>
      </c>
      <c r="K416" s="89">
        <v>29660</v>
      </c>
      <c r="L416" s="89">
        <v>2076</v>
      </c>
      <c r="M416" s="89">
        <v>2</v>
      </c>
      <c r="N416" s="5"/>
    </row>
    <row r="417" spans="1:15" ht="25.5" x14ac:dyDescent="0.25">
      <c r="A417" s="89"/>
      <c r="B417" s="89"/>
      <c r="C417" s="6" t="e">
        <f>MATCH(D417,[1]!Tabla1[Consignatario],0)</f>
        <v>#REF!</v>
      </c>
      <c r="D417" s="54" t="s">
        <v>1496</v>
      </c>
      <c r="E417" s="5"/>
      <c r="F417" s="96"/>
      <c r="G417" s="89"/>
      <c r="H417" s="17" t="s">
        <v>1818</v>
      </c>
      <c r="I417" s="5" t="s">
        <v>24</v>
      </c>
      <c r="J417" s="5">
        <v>12000</v>
      </c>
      <c r="K417" s="89"/>
      <c r="L417" s="89"/>
      <c r="M417" s="89"/>
      <c r="N417" s="5"/>
    </row>
    <row r="418" spans="1:15" ht="15" customHeight="1" x14ac:dyDescent="0.25">
      <c r="A418" s="89" t="s">
        <v>367</v>
      </c>
      <c r="B418" s="89"/>
      <c r="C418" s="6" t="e">
        <f>MATCH(D418,[1]!Tabla1[Consignatario],0)</f>
        <v>#REF!</v>
      </c>
      <c r="D418" s="68" t="s">
        <v>1367</v>
      </c>
      <c r="E418" s="27"/>
      <c r="F418" s="118">
        <v>42313</v>
      </c>
      <c r="G418" s="111" t="s">
        <v>1628</v>
      </c>
      <c r="H418" s="16" t="s">
        <v>1819</v>
      </c>
      <c r="I418" s="27" t="s">
        <v>368</v>
      </c>
      <c r="J418" s="27">
        <v>4660</v>
      </c>
      <c r="K418" s="111">
        <v>53333</v>
      </c>
      <c r="L418" s="111">
        <v>3733</v>
      </c>
      <c r="M418" s="111">
        <v>2</v>
      </c>
      <c r="N418" s="27"/>
      <c r="O418" s="28"/>
    </row>
    <row r="419" spans="1:15" ht="25.5" x14ac:dyDescent="0.25">
      <c r="A419" s="89"/>
      <c r="B419" s="89"/>
      <c r="C419" s="6" t="e">
        <f>MATCH(D419,[1]!Tabla1[Consignatario],0)</f>
        <v>#REF!</v>
      </c>
      <c r="D419" s="68" t="s">
        <v>1367</v>
      </c>
      <c r="E419" s="27"/>
      <c r="F419" s="118"/>
      <c r="G419" s="111"/>
      <c r="H419" s="6" t="s">
        <v>1820</v>
      </c>
      <c r="I419" s="27" t="s">
        <v>369</v>
      </c>
      <c r="J419" s="27">
        <v>14448</v>
      </c>
      <c r="K419" s="111"/>
      <c r="L419" s="111"/>
      <c r="M419" s="111"/>
      <c r="N419" s="27"/>
      <c r="O419" s="28"/>
    </row>
    <row r="420" spans="1:15" ht="25.5" x14ac:dyDescent="0.25">
      <c r="A420" s="89"/>
      <c r="B420" s="89"/>
      <c r="C420" s="6" t="e">
        <f>MATCH(D420,[1]!Tabla1[Consignatario],0)</f>
        <v>#REF!</v>
      </c>
      <c r="D420" s="68" t="s">
        <v>1367</v>
      </c>
      <c r="E420" s="27"/>
      <c r="F420" s="118"/>
      <c r="G420" s="111"/>
      <c r="H420" s="17" t="s">
        <v>1818</v>
      </c>
      <c r="I420" s="27" t="s">
        <v>116</v>
      </c>
      <c r="J420" s="27">
        <v>34000</v>
      </c>
      <c r="K420" s="111"/>
      <c r="L420" s="111"/>
      <c r="M420" s="111"/>
      <c r="N420" s="27"/>
      <c r="O420" s="28"/>
    </row>
    <row r="421" spans="1:15" ht="25.5" x14ac:dyDescent="0.25">
      <c r="A421" s="89"/>
      <c r="B421" s="89"/>
      <c r="C421" s="6" t="e">
        <f>MATCH(D421,[1]!Tabla1[Consignatario],0)</f>
        <v>#REF!</v>
      </c>
      <c r="D421" s="68" t="s">
        <v>1367</v>
      </c>
      <c r="E421" s="27"/>
      <c r="F421" s="118"/>
      <c r="G421" s="111"/>
      <c r="H421" s="3" t="s">
        <v>1423</v>
      </c>
      <c r="I421" s="27" t="s">
        <v>370</v>
      </c>
      <c r="J421" s="27">
        <v>225</v>
      </c>
      <c r="K421" s="111"/>
      <c r="L421" s="111"/>
      <c r="M421" s="111"/>
      <c r="N421" s="27"/>
      <c r="O421" s="28"/>
    </row>
    <row r="422" spans="1:15" ht="15" customHeight="1" x14ac:dyDescent="0.25">
      <c r="A422" s="89" t="s">
        <v>367</v>
      </c>
      <c r="B422" s="89"/>
      <c r="C422" s="6" t="e">
        <f>MATCH(D422,[1]!Tabla1[Consignatario],0)</f>
        <v>#REF!</v>
      </c>
      <c r="D422" s="54" t="s">
        <v>1672</v>
      </c>
      <c r="E422" s="5"/>
      <c r="F422" s="96">
        <v>42313</v>
      </c>
      <c r="G422" s="89" t="s">
        <v>267</v>
      </c>
      <c r="H422" s="16" t="s">
        <v>1819</v>
      </c>
      <c r="I422" s="5" t="s">
        <v>371</v>
      </c>
      <c r="J422" s="5">
        <v>8855</v>
      </c>
      <c r="K422" s="89">
        <v>23015</v>
      </c>
      <c r="L422" s="89">
        <v>1611</v>
      </c>
      <c r="M422" s="89"/>
      <c r="N422" s="5"/>
    </row>
    <row r="423" spans="1:15" ht="25.5" x14ac:dyDescent="0.25">
      <c r="A423" s="89"/>
      <c r="B423" s="89"/>
      <c r="C423" s="6" t="e">
        <f>MATCH(D423,[1]!Tabla1[Consignatario],0)</f>
        <v>#REF!</v>
      </c>
      <c r="D423" s="54" t="s">
        <v>1672</v>
      </c>
      <c r="E423" s="5"/>
      <c r="F423" s="96"/>
      <c r="G423" s="89"/>
      <c r="H423" s="6" t="s">
        <v>1820</v>
      </c>
      <c r="I423" s="5" t="s">
        <v>372</v>
      </c>
      <c r="J423" s="5">
        <v>6160</v>
      </c>
      <c r="K423" s="89"/>
      <c r="L423" s="89"/>
      <c r="M423" s="89"/>
      <c r="N423" s="5"/>
    </row>
    <row r="424" spans="1:15" x14ac:dyDescent="0.25">
      <c r="A424" s="89"/>
      <c r="B424" s="89"/>
      <c r="C424" s="6" t="e">
        <f>MATCH(D424,[1]!Tabla1[Consignatario],0)</f>
        <v>#REF!</v>
      </c>
      <c r="D424" s="54" t="s">
        <v>1672</v>
      </c>
      <c r="E424" s="5"/>
      <c r="F424" s="96"/>
      <c r="G424" s="89"/>
      <c r="H424" s="17" t="s">
        <v>1818</v>
      </c>
      <c r="I424" s="5" t="s">
        <v>40</v>
      </c>
      <c r="J424" s="5">
        <v>8000</v>
      </c>
      <c r="K424" s="89"/>
      <c r="L424" s="89"/>
      <c r="M424" s="89"/>
      <c r="N424" s="5"/>
    </row>
    <row r="425" spans="1:15" ht="15" customHeight="1" x14ac:dyDescent="0.25">
      <c r="A425" s="89" t="s">
        <v>373</v>
      </c>
      <c r="B425" s="89"/>
      <c r="C425" s="6" t="e">
        <f>MATCH(D425,[1]!Tabla1[Consignatario],0)</f>
        <v>#REF!</v>
      </c>
      <c r="D425" s="54" t="s">
        <v>1451</v>
      </c>
      <c r="E425" s="5"/>
      <c r="F425" s="96">
        <v>42313</v>
      </c>
      <c r="G425" s="89" t="s">
        <v>267</v>
      </c>
      <c r="H425" s="17" t="s">
        <v>1818</v>
      </c>
      <c r="I425" s="5" t="s">
        <v>23</v>
      </c>
      <c r="J425" s="5">
        <v>6000</v>
      </c>
      <c r="K425" s="89">
        <v>6900</v>
      </c>
      <c r="L425" s="89">
        <v>483</v>
      </c>
      <c r="M425" s="5"/>
      <c r="N425" s="5"/>
    </row>
    <row r="426" spans="1:15" x14ac:dyDescent="0.25">
      <c r="A426" s="89"/>
      <c r="B426" s="89"/>
      <c r="C426" s="6" t="e">
        <f>MATCH(D426,[1]!Tabla1[Consignatario],0)</f>
        <v>#REF!</v>
      </c>
      <c r="D426" s="54" t="s">
        <v>1451</v>
      </c>
      <c r="E426" s="5"/>
      <c r="F426" s="96"/>
      <c r="G426" s="89"/>
      <c r="H426" s="6" t="s">
        <v>1820</v>
      </c>
      <c r="I426" s="5" t="s">
        <v>374</v>
      </c>
      <c r="J426" s="5">
        <v>376</v>
      </c>
      <c r="K426" s="89"/>
      <c r="L426" s="89"/>
      <c r="M426" s="5"/>
      <c r="N426" s="5"/>
    </row>
    <row r="427" spans="1:15" x14ac:dyDescent="0.25">
      <c r="A427" s="89"/>
      <c r="B427" s="89"/>
      <c r="C427" s="6" t="e">
        <f>MATCH(D427,[1]!Tabla1[Consignatario],0)</f>
        <v>#REF!</v>
      </c>
      <c r="D427" s="54" t="s">
        <v>1451</v>
      </c>
      <c r="E427" s="5"/>
      <c r="F427" s="96"/>
      <c r="G427" s="89"/>
      <c r="H427" s="17" t="s">
        <v>1818</v>
      </c>
      <c r="I427" s="5" t="s">
        <v>59</v>
      </c>
      <c r="J427" s="5">
        <v>524</v>
      </c>
      <c r="K427" s="89"/>
      <c r="L427" s="89"/>
      <c r="M427" s="5"/>
      <c r="N427" s="5"/>
    </row>
    <row r="428" spans="1:15" ht="15" customHeight="1" x14ac:dyDescent="0.25">
      <c r="A428" s="89" t="s">
        <v>373</v>
      </c>
      <c r="B428" s="89"/>
      <c r="C428" s="6" t="e">
        <f>MATCH(D428,[1]!Tabla1[Consignatario],0)</f>
        <v>#REF!</v>
      </c>
      <c r="D428" s="54" t="s">
        <v>1675</v>
      </c>
      <c r="E428" s="5"/>
      <c r="F428" s="96">
        <v>42313</v>
      </c>
      <c r="G428" s="89" t="s">
        <v>267</v>
      </c>
      <c r="H428" s="16" t="s">
        <v>1819</v>
      </c>
      <c r="I428" s="5" t="s">
        <v>375</v>
      </c>
      <c r="J428" s="5">
        <v>5608</v>
      </c>
      <c r="K428" s="89">
        <v>20808</v>
      </c>
      <c r="L428" s="89">
        <v>1456</v>
      </c>
      <c r="M428" s="89">
        <v>4</v>
      </c>
      <c r="N428" s="5"/>
    </row>
    <row r="429" spans="1:15" x14ac:dyDescent="0.25">
      <c r="A429" s="89"/>
      <c r="B429" s="89"/>
      <c r="C429" s="6" t="e">
        <f>MATCH(D429,[1]!Tabla1[Consignatario],0)</f>
        <v>#REF!</v>
      </c>
      <c r="D429" s="54" t="s">
        <v>1675</v>
      </c>
      <c r="E429" s="5"/>
      <c r="F429" s="96"/>
      <c r="G429" s="89"/>
      <c r="H429" s="6" t="s">
        <v>1820</v>
      </c>
      <c r="I429" s="5" t="s">
        <v>70</v>
      </c>
      <c r="J429" s="5">
        <v>3200</v>
      </c>
      <c r="K429" s="89"/>
      <c r="L429" s="89"/>
      <c r="M429" s="89"/>
      <c r="N429" s="5"/>
    </row>
    <row r="430" spans="1:15" x14ac:dyDescent="0.25">
      <c r="A430" s="89"/>
      <c r="B430" s="89"/>
      <c r="C430" s="6" t="e">
        <f>MATCH(D430,[1]!Tabla1[Consignatario],0)</f>
        <v>#REF!</v>
      </c>
      <c r="D430" s="54" t="s">
        <v>1675</v>
      </c>
      <c r="E430" s="5"/>
      <c r="F430" s="96"/>
      <c r="G430" s="89"/>
      <c r="H430" s="17" t="s">
        <v>1818</v>
      </c>
      <c r="I430" s="5" t="s">
        <v>24</v>
      </c>
      <c r="J430" s="5">
        <v>12000</v>
      </c>
      <c r="K430" s="89"/>
      <c r="L430" s="89"/>
      <c r="M430" s="89"/>
      <c r="N430" s="5"/>
    </row>
    <row r="431" spans="1:15" ht="15" customHeight="1" x14ac:dyDescent="0.25">
      <c r="A431" s="89" t="s">
        <v>373</v>
      </c>
      <c r="B431" s="89"/>
      <c r="C431" s="6" t="e">
        <f>MATCH(D431,[1]!Tabla1[Consignatario],0)</f>
        <v>#REF!</v>
      </c>
      <c r="D431" s="87" t="s">
        <v>1676</v>
      </c>
      <c r="E431" s="5"/>
      <c r="F431" s="96">
        <v>42313</v>
      </c>
      <c r="G431" s="89" t="s">
        <v>267</v>
      </c>
      <c r="H431" s="17" t="s">
        <v>1818</v>
      </c>
      <c r="I431" s="5" t="s">
        <v>73</v>
      </c>
      <c r="J431" s="5">
        <v>4000</v>
      </c>
      <c r="K431" s="89">
        <v>5280</v>
      </c>
      <c r="L431" s="89">
        <v>369</v>
      </c>
      <c r="M431" s="89">
        <v>5</v>
      </c>
      <c r="N431" s="5"/>
    </row>
    <row r="432" spans="1:15" x14ac:dyDescent="0.25">
      <c r="A432" s="89"/>
      <c r="B432" s="89"/>
      <c r="C432" s="6" t="e">
        <f>MATCH(D432,[1]!Tabla1[Consignatario],0)</f>
        <v>#REF!</v>
      </c>
      <c r="D432" s="87" t="s">
        <v>1676</v>
      </c>
      <c r="E432" s="5"/>
      <c r="F432" s="96"/>
      <c r="G432" s="89"/>
      <c r="H432" s="6" t="s">
        <v>1820</v>
      </c>
      <c r="I432" s="5" t="s">
        <v>83</v>
      </c>
      <c r="J432" s="5">
        <v>1280</v>
      </c>
      <c r="K432" s="89"/>
      <c r="L432" s="89"/>
      <c r="M432" s="89"/>
      <c r="N432" s="5"/>
    </row>
    <row r="433" spans="1:14" ht="15" customHeight="1" x14ac:dyDescent="0.25">
      <c r="A433" s="89" t="s">
        <v>376</v>
      </c>
      <c r="B433" s="89"/>
      <c r="C433" s="6" t="e">
        <f>MATCH(D433,[1]!Tabla1[Consignatario],0)</f>
        <v>#REF!</v>
      </c>
      <c r="D433" s="54" t="s">
        <v>1497</v>
      </c>
      <c r="E433" s="5"/>
      <c r="F433" s="96">
        <v>42313</v>
      </c>
      <c r="G433" s="89" t="s">
        <v>97</v>
      </c>
      <c r="H433" s="16" t="s">
        <v>1819</v>
      </c>
      <c r="I433" s="5" t="s">
        <v>377</v>
      </c>
      <c r="J433" s="5">
        <v>34909</v>
      </c>
      <c r="K433" s="89">
        <v>66869</v>
      </c>
      <c r="L433" s="89">
        <v>4680</v>
      </c>
      <c r="M433" s="89">
        <v>7</v>
      </c>
      <c r="N433" s="5"/>
    </row>
    <row r="434" spans="1:14" x14ac:dyDescent="0.25">
      <c r="A434" s="89"/>
      <c r="B434" s="89"/>
      <c r="C434" s="6" t="e">
        <f>MATCH(D434,[1]!Tabla1[Consignatario],0)</f>
        <v>#REF!</v>
      </c>
      <c r="D434" s="54" t="s">
        <v>1497</v>
      </c>
      <c r="E434" s="5"/>
      <c r="F434" s="96"/>
      <c r="G434" s="89"/>
      <c r="H434" s="17" t="s">
        <v>1818</v>
      </c>
      <c r="I434" s="5" t="s">
        <v>82</v>
      </c>
      <c r="J434" s="5">
        <v>16000</v>
      </c>
      <c r="K434" s="89"/>
      <c r="L434" s="89"/>
      <c r="M434" s="89"/>
      <c r="N434" s="5"/>
    </row>
    <row r="435" spans="1:14" ht="25.5" x14ac:dyDescent="0.25">
      <c r="A435" s="89"/>
      <c r="B435" s="89"/>
      <c r="C435" s="6" t="e">
        <f>MATCH(D435,[1]!Tabla1[Consignatario],0)</f>
        <v>#REF!</v>
      </c>
      <c r="D435" s="54" t="s">
        <v>1497</v>
      </c>
      <c r="E435" s="5"/>
      <c r="F435" s="96"/>
      <c r="G435" s="89"/>
      <c r="H435" s="6" t="s">
        <v>1820</v>
      </c>
      <c r="I435" s="5" t="s">
        <v>378</v>
      </c>
      <c r="J435" s="5">
        <v>14528</v>
      </c>
      <c r="K435" s="89"/>
      <c r="L435" s="89"/>
      <c r="M435" s="89"/>
      <c r="N435" s="5"/>
    </row>
    <row r="436" spans="1:14" x14ac:dyDescent="0.25">
      <c r="A436" s="89"/>
      <c r="B436" s="89"/>
      <c r="C436" s="6" t="e">
        <f>MATCH(D436,[1]!Tabla1[Consignatario],0)</f>
        <v>#REF!</v>
      </c>
      <c r="D436" s="54" t="s">
        <v>1497</v>
      </c>
      <c r="E436" s="5"/>
      <c r="F436" s="96"/>
      <c r="G436" s="89"/>
      <c r="H436" s="6" t="s">
        <v>1820</v>
      </c>
      <c r="I436" s="5" t="s">
        <v>379</v>
      </c>
      <c r="J436" s="5">
        <v>1432</v>
      </c>
      <c r="K436" s="89"/>
      <c r="L436" s="89"/>
      <c r="M436" s="89"/>
      <c r="N436" s="5"/>
    </row>
    <row r="437" spans="1:14" ht="15" customHeight="1" x14ac:dyDescent="0.25">
      <c r="A437" s="89" t="s">
        <v>376</v>
      </c>
      <c r="B437" s="89"/>
      <c r="C437" s="6" t="e">
        <f>MATCH(D437,[1]!Tabla1[Consignatario],0)</f>
        <v>#REF!</v>
      </c>
      <c r="D437" s="54" t="s">
        <v>1262</v>
      </c>
      <c r="E437" s="5"/>
      <c r="F437" s="96">
        <v>42313</v>
      </c>
      <c r="G437" s="89" t="s">
        <v>311</v>
      </c>
      <c r="H437" s="16" t="s">
        <v>1819</v>
      </c>
      <c r="I437" s="5" t="s">
        <v>380</v>
      </c>
      <c r="J437" s="5">
        <v>2320</v>
      </c>
      <c r="K437" s="89">
        <v>4480</v>
      </c>
      <c r="L437" s="89">
        <v>313</v>
      </c>
      <c r="M437" s="89">
        <v>6</v>
      </c>
      <c r="N437" s="5"/>
    </row>
    <row r="438" spans="1:14" ht="25.5" x14ac:dyDescent="0.25">
      <c r="A438" s="89"/>
      <c r="B438" s="89"/>
      <c r="C438" s="6" t="e">
        <f>MATCH(D438,[1]!Tabla1[Consignatario],0)</f>
        <v>#REF!</v>
      </c>
      <c r="D438" s="54" t="s">
        <v>1262</v>
      </c>
      <c r="E438" s="5"/>
      <c r="F438" s="96"/>
      <c r="G438" s="89"/>
      <c r="H438" s="6" t="s">
        <v>1820</v>
      </c>
      <c r="I438" s="5" t="s">
        <v>168</v>
      </c>
      <c r="J438" s="5">
        <v>160</v>
      </c>
      <c r="K438" s="89"/>
      <c r="L438" s="89"/>
      <c r="M438" s="89"/>
      <c r="N438" s="5"/>
    </row>
    <row r="439" spans="1:14" ht="25.5" x14ac:dyDescent="0.25">
      <c r="A439" s="89"/>
      <c r="B439" s="89"/>
      <c r="C439" s="6" t="e">
        <f>MATCH(D439,[1]!Tabla1[Consignatario],0)</f>
        <v>#REF!</v>
      </c>
      <c r="D439" s="54" t="s">
        <v>1262</v>
      </c>
      <c r="E439" s="5"/>
      <c r="F439" s="96"/>
      <c r="G439" s="89"/>
      <c r="H439" s="17" t="s">
        <v>1818</v>
      </c>
      <c r="I439" s="5" t="s">
        <v>113</v>
      </c>
      <c r="J439" s="5">
        <v>2000</v>
      </c>
      <c r="K439" s="89"/>
      <c r="L439" s="89"/>
      <c r="M439" s="89"/>
      <c r="N439" s="5"/>
    </row>
    <row r="440" spans="1:14" ht="15" customHeight="1" x14ac:dyDescent="0.25">
      <c r="A440" s="89" t="s">
        <v>376</v>
      </c>
      <c r="B440" s="89"/>
      <c r="C440" s="6" t="e">
        <f>MATCH(D440,[1]!Tabla1[Consignatario],0)</f>
        <v>#REF!</v>
      </c>
      <c r="D440" s="54" t="s">
        <v>1677</v>
      </c>
      <c r="E440" s="5"/>
      <c r="F440" s="96">
        <v>42313</v>
      </c>
      <c r="G440" s="89" t="s">
        <v>311</v>
      </c>
      <c r="H440" s="16" t="s">
        <v>1819</v>
      </c>
      <c r="I440" s="5" t="s">
        <v>381</v>
      </c>
      <c r="J440" s="5">
        <v>13151</v>
      </c>
      <c r="K440" s="89">
        <v>14591</v>
      </c>
      <c r="L440" s="89">
        <v>1021</v>
      </c>
      <c r="M440" s="89">
        <v>2</v>
      </c>
      <c r="N440" s="5"/>
    </row>
    <row r="441" spans="1:14" x14ac:dyDescent="0.25">
      <c r="A441" s="89"/>
      <c r="B441" s="89"/>
      <c r="C441" s="6" t="e">
        <f>MATCH(D441,[1]!Tabla1[Consignatario],0)</f>
        <v>#REF!</v>
      </c>
      <c r="D441" s="54" t="s">
        <v>1677</v>
      </c>
      <c r="E441" s="5"/>
      <c r="F441" s="96"/>
      <c r="G441" s="89"/>
      <c r="H441" s="6" t="s">
        <v>1820</v>
      </c>
      <c r="I441" s="5" t="s">
        <v>71</v>
      </c>
      <c r="J441" s="5">
        <v>1440</v>
      </c>
      <c r="K441" s="89"/>
      <c r="L441" s="89"/>
      <c r="M441" s="89"/>
      <c r="N441" s="5"/>
    </row>
    <row r="442" spans="1:14" ht="15" customHeight="1" x14ac:dyDescent="0.25">
      <c r="A442" s="89" t="s">
        <v>382</v>
      </c>
      <c r="B442" s="89"/>
      <c r="C442" s="6" t="e">
        <f>MATCH(D442,[1]!Tabla1[Consignatario],0)</f>
        <v>#REF!</v>
      </c>
      <c r="D442" s="5" t="s">
        <v>1279</v>
      </c>
      <c r="E442" s="5"/>
      <c r="F442" s="96">
        <v>42313</v>
      </c>
      <c r="G442" s="89" t="s">
        <v>311</v>
      </c>
      <c r="H442" s="16" t="s">
        <v>1819</v>
      </c>
      <c r="I442" s="5" t="s">
        <v>383</v>
      </c>
      <c r="J442" s="5">
        <v>9298</v>
      </c>
      <c r="K442" s="89">
        <v>15458</v>
      </c>
      <c r="L442" s="89">
        <v>1082</v>
      </c>
      <c r="M442" s="5"/>
      <c r="N442" s="5"/>
    </row>
    <row r="443" spans="1:14" x14ac:dyDescent="0.25">
      <c r="A443" s="89"/>
      <c r="B443" s="89"/>
      <c r="C443" s="6" t="e">
        <f>MATCH(D443,[1]!Tabla1[Consignatario],0)</f>
        <v>#REF!</v>
      </c>
      <c r="D443" s="5" t="s">
        <v>1279</v>
      </c>
      <c r="E443" s="5"/>
      <c r="F443" s="96"/>
      <c r="G443" s="89"/>
      <c r="H443" s="6" t="s">
        <v>1820</v>
      </c>
      <c r="I443" s="5" t="s">
        <v>168</v>
      </c>
      <c r="J443" s="5">
        <v>160</v>
      </c>
      <c r="K443" s="89"/>
      <c r="L443" s="89"/>
      <c r="M443" s="5"/>
      <c r="N443" s="5"/>
    </row>
    <row r="444" spans="1:14" x14ac:dyDescent="0.25">
      <c r="A444" s="89"/>
      <c r="B444" s="89"/>
      <c r="C444" s="6" t="e">
        <f>MATCH(D444,[1]!Tabla1[Consignatario],0)</f>
        <v>#REF!</v>
      </c>
      <c r="D444" s="5" t="s">
        <v>1279</v>
      </c>
      <c r="E444" s="5"/>
      <c r="F444" s="96"/>
      <c r="G444" s="89"/>
      <c r="H444" s="17" t="s">
        <v>1818</v>
      </c>
      <c r="I444" s="5" t="s">
        <v>23</v>
      </c>
      <c r="J444" s="5">
        <v>6000</v>
      </c>
      <c r="K444" s="89"/>
      <c r="L444" s="89"/>
      <c r="M444" s="5"/>
      <c r="N444" s="5"/>
    </row>
    <row r="445" spans="1:14" ht="15" customHeight="1" x14ac:dyDescent="0.25">
      <c r="A445" s="89" t="s">
        <v>382</v>
      </c>
      <c r="B445" s="89"/>
      <c r="C445" s="6" t="e">
        <f>MATCH(D445,[1]!Tabla1[Consignatario],0)</f>
        <v>#REF!</v>
      </c>
      <c r="D445" s="54" t="s">
        <v>1319</v>
      </c>
      <c r="E445" s="5"/>
      <c r="F445" s="96">
        <v>42315</v>
      </c>
      <c r="G445" s="89" t="s">
        <v>180</v>
      </c>
      <c r="H445" s="16" t="s">
        <v>1819</v>
      </c>
      <c r="I445" s="5" t="s">
        <v>384</v>
      </c>
      <c r="J445" s="5">
        <v>65378</v>
      </c>
      <c r="K445" s="89">
        <v>156142</v>
      </c>
      <c r="L445" s="89">
        <v>10930</v>
      </c>
      <c r="M445" s="89"/>
      <c r="N445" s="89" t="s">
        <v>386</v>
      </c>
    </row>
    <row r="446" spans="1:14" ht="25.5" x14ac:dyDescent="0.25">
      <c r="A446" s="89"/>
      <c r="B446" s="89"/>
      <c r="C446" s="6" t="e">
        <f>MATCH(D446,[1]!Tabla1[Consignatario],0)</f>
        <v>#REF!</v>
      </c>
      <c r="D446" s="54" t="s">
        <v>1319</v>
      </c>
      <c r="E446" s="5"/>
      <c r="F446" s="96"/>
      <c r="G446" s="89"/>
      <c r="H446" s="6" t="s">
        <v>1820</v>
      </c>
      <c r="I446" s="5" t="s">
        <v>385</v>
      </c>
      <c r="J446" s="5">
        <v>67768</v>
      </c>
      <c r="K446" s="89"/>
      <c r="L446" s="89"/>
      <c r="M446" s="89"/>
      <c r="N446" s="89"/>
    </row>
    <row r="447" spans="1:14" x14ac:dyDescent="0.25">
      <c r="A447" s="89"/>
      <c r="B447" s="89"/>
      <c r="C447" s="6" t="e">
        <f>MATCH(D447,[1]!Tabla1[Consignatario],0)</f>
        <v>#REF!</v>
      </c>
      <c r="D447" s="54" t="s">
        <v>1319</v>
      </c>
      <c r="E447" s="5"/>
      <c r="F447" s="96"/>
      <c r="G447" s="89"/>
      <c r="H447" s="17" t="s">
        <v>1818</v>
      </c>
      <c r="I447" s="5" t="s">
        <v>52</v>
      </c>
      <c r="J447" s="5">
        <v>22000</v>
      </c>
      <c r="K447" s="89"/>
      <c r="L447" s="89"/>
      <c r="M447" s="89"/>
      <c r="N447" s="89"/>
    </row>
    <row r="448" spans="1:14" x14ac:dyDescent="0.25">
      <c r="A448" s="89"/>
      <c r="B448" s="89"/>
      <c r="C448" s="6" t="e">
        <f>MATCH(D448,[1]!Tabla1[Consignatario],0)</f>
        <v>#REF!</v>
      </c>
      <c r="D448" s="54" t="s">
        <v>1319</v>
      </c>
      <c r="E448" s="5"/>
      <c r="F448" s="96"/>
      <c r="G448" s="89"/>
      <c r="H448" s="17" t="s">
        <v>1818</v>
      </c>
      <c r="I448" s="5" t="s">
        <v>59</v>
      </c>
      <c r="J448" s="5">
        <v>100</v>
      </c>
      <c r="K448" s="89"/>
      <c r="L448" s="89"/>
      <c r="M448" s="89"/>
      <c r="N448" s="89"/>
    </row>
    <row r="449" spans="1:14" x14ac:dyDescent="0.25">
      <c r="A449" s="89"/>
      <c r="B449" s="89"/>
      <c r="C449" s="6" t="e">
        <f>MATCH(D449,[1]!Tabla1[Consignatario],0)</f>
        <v>#REF!</v>
      </c>
      <c r="D449" s="54" t="s">
        <v>1319</v>
      </c>
      <c r="E449" s="5"/>
      <c r="F449" s="96"/>
      <c r="G449" s="89"/>
      <c r="H449" s="6" t="s">
        <v>1820</v>
      </c>
      <c r="I449" s="5" t="s">
        <v>162</v>
      </c>
      <c r="J449" s="5">
        <v>896</v>
      </c>
      <c r="K449" s="89"/>
      <c r="L449" s="89"/>
      <c r="M449" s="89"/>
      <c r="N449" s="89"/>
    </row>
    <row r="450" spans="1:14" ht="15" customHeight="1" x14ac:dyDescent="0.25">
      <c r="A450" s="89" t="s">
        <v>387</v>
      </c>
      <c r="B450" s="89"/>
      <c r="C450" s="6" t="e">
        <f>MATCH(D450,[1]!Tabla1[Consignatario],0)</f>
        <v>#REF!</v>
      </c>
      <c r="D450" s="87" t="s">
        <v>1507</v>
      </c>
      <c r="E450" s="5"/>
      <c r="F450" s="96">
        <v>42315</v>
      </c>
      <c r="G450" s="89" t="s">
        <v>78</v>
      </c>
      <c r="H450" s="16" t="s">
        <v>1819</v>
      </c>
      <c r="I450" s="5" t="s">
        <v>388</v>
      </c>
      <c r="J450" s="5">
        <v>11544</v>
      </c>
      <c r="K450" s="89">
        <v>35029</v>
      </c>
      <c r="L450" s="89">
        <v>2452</v>
      </c>
      <c r="M450" s="5"/>
      <c r="N450" s="5"/>
    </row>
    <row r="451" spans="1:14" ht="25.5" x14ac:dyDescent="0.25">
      <c r="A451" s="89"/>
      <c r="B451" s="89"/>
      <c r="C451" s="6" t="e">
        <f>MATCH(D451,[1]!Tabla1[Consignatario],0)</f>
        <v>#REF!</v>
      </c>
      <c r="D451" s="87" t="s">
        <v>1507</v>
      </c>
      <c r="E451" s="5"/>
      <c r="F451" s="96"/>
      <c r="G451" s="89"/>
      <c r="H451" s="6" t="s">
        <v>1820</v>
      </c>
      <c r="I451" s="5" t="s">
        <v>389</v>
      </c>
      <c r="J451" s="5">
        <v>22125</v>
      </c>
      <c r="K451" s="89"/>
      <c r="L451" s="89"/>
      <c r="M451" s="5"/>
      <c r="N451" s="5"/>
    </row>
    <row r="452" spans="1:14" x14ac:dyDescent="0.25">
      <c r="A452" s="89"/>
      <c r="B452" s="89"/>
      <c r="C452" s="6" t="e">
        <f>MATCH(D452,[1]!Tabla1[Consignatario],0)</f>
        <v>#REF!</v>
      </c>
      <c r="D452" s="87" t="s">
        <v>1507</v>
      </c>
      <c r="E452" s="5"/>
      <c r="F452" s="96"/>
      <c r="G452" s="89"/>
      <c r="H452" s="5" t="s">
        <v>1422</v>
      </c>
      <c r="I452" s="5" t="s">
        <v>390</v>
      </c>
      <c r="J452" s="5">
        <v>1360</v>
      </c>
      <c r="K452" s="89"/>
      <c r="L452" s="89"/>
      <c r="M452" s="5"/>
      <c r="N452" s="5"/>
    </row>
    <row r="453" spans="1:14" ht="15" customHeight="1" x14ac:dyDescent="0.25">
      <c r="A453" s="89" t="s">
        <v>387</v>
      </c>
      <c r="B453" s="89"/>
      <c r="C453" s="6" t="e">
        <f>MATCH(D453,[1]!Tabla1[Consignatario],0)</f>
        <v>#REF!</v>
      </c>
      <c r="D453" s="54" t="s">
        <v>1809</v>
      </c>
      <c r="E453" s="5"/>
      <c r="F453" s="96">
        <v>42315</v>
      </c>
      <c r="G453" s="89" t="s">
        <v>78</v>
      </c>
      <c r="H453" s="16" t="s">
        <v>1819</v>
      </c>
      <c r="I453" s="5" t="s">
        <v>391</v>
      </c>
      <c r="J453" s="5">
        <v>19414</v>
      </c>
      <c r="K453" s="89">
        <v>24486</v>
      </c>
      <c r="L453" s="89">
        <v>1714</v>
      </c>
      <c r="M453" s="5"/>
      <c r="N453" s="5"/>
    </row>
    <row r="454" spans="1:14" ht="25.5" x14ac:dyDescent="0.25">
      <c r="A454" s="89"/>
      <c r="B454" s="89"/>
      <c r="C454" s="6" t="e">
        <f>MATCH(D454,[1]!Tabla1[Consignatario],0)</f>
        <v>#REF!</v>
      </c>
      <c r="D454" s="54" t="s">
        <v>1809</v>
      </c>
      <c r="E454" s="5"/>
      <c r="F454" s="96"/>
      <c r="G454" s="89"/>
      <c r="H454" s="6" t="s">
        <v>1820</v>
      </c>
      <c r="I454" s="5" t="s">
        <v>392</v>
      </c>
      <c r="J454" s="5">
        <v>3072</v>
      </c>
      <c r="K454" s="89"/>
      <c r="L454" s="89"/>
      <c r="M454" s="5"/>
      <c r="N454" s="5"/>
    </row>
    <row r="455" spans="1:14" ht="25.5" x14ac:dyDescent="0.25">
      <c r="A455" s="89"/>
      <c r="B455" s="89"/>
      <c r="C455" s="6" t="e">
        <f>MATCH(D455,[1]!Tabla1[Consignatario],0)</f>
        <v>#REF!</v>
      </c>
      <c r="D455" s="54" t="s">
        <v>1809</v>
      </c>
      <c r="E455" s="5"/>
      <c r="F455" s="96"/>
      <c r="G455" s="89"/>
      <c r="H455" s="17" t="s">
        <v>1818</v>
      </c>
      <c r="I455" s="5" t="s">
        <v>113</v>
      </c>
      <c r="J455" s="5">
        <v>2000</v>
      </c>
      <c r="K455" s="89"/>
      <c r="L455" s="89"/>
      <c r="M455" s="5"/>
      <c r="N455" s="5"/>
    </row>
    <row r="456" spans="1:14" ht="15" customHeight="1" x14ac:dyDescent="0.25">
      <c r="A456" s="89" t="s">
        <v>387</v>
      </c>
      <c r="B456" s="89"/>
      <c r="C456" s="6" t="e">
        <f>MATCH(D456,[1]!Tabla1[Consignatario],0)</f>
        <v>#REF!</v>
      </c>
      <c r="D456" s="54" t="s">
        <v>1498</v>
      </c>
      <c r="E456" s="5"/>
      <c r="F456" s="96">
        <v>42315</v>
      </c>
      <c r="G456" s="89" t="s">
        <v>78</v>
      </c>
      <c r="H456" s="16" t="s">
        <v>1819</v>
      </c>
      <c r="I456" s="5" t="s">
        <v>356</v>
      </c>
      <c r="J456" s="5">
        <v>1578</v>
      </c>
      <c r="K456" s="89">
        <v>3578</v>
      </c>
      <c r="L456" s="89">
        <v>250</v>
      </c>
      <c r="M456" s="89">
        <v>4</v>
      </c>
      <c r="N456" s="5"/>
    </row>
    <row r="457" spans="1:14" ht="25.5" x14ac:dyDescent="0.25">
      <c r="A457" s="89"/>
      <c r="B457" s="89"/>
      <c r="C457" s="6" t="e">
        <f>MATCH(D457,[1]!Tabla1[Consignatario],0)</f>
        <v>#REF!</v>
      </c>
      <c r="D457" s="54" t="s">
        <v>1498</v>
      </c>
      <c r="E457" s="5"/>
      <c r="F457" s="96"/>
      <c r="G457" s="89"/>
      <c r="H457" s="17" t="s">
        <v>1818</v>
      </c>
      <c r="I457" s="5" t="s">
        <v>113</v>
      </c>
      <c r="J457" s="5">
        <v>2000</v>
      </c>
      <c r="K457" s="89"/>
      <c r="L457" s="89"/>
      <c r="M457" s="89"/>
      <c r="N457" s="5"/>
    </row>
    <row r="458" spans="1:14" ht="15" customHeight="1" x14ac:dyDescent="0.25">
      <c r="A458" s="89" t="s">
        <v>393</v>
      </c>
      <c r="B458" s="89"/>
      <c r="C458" s="6" t="e">
        <f>MATCH(D458,[1]!Tabla1[Consignatario],0)</f>
        <v>#REF!</v>
      </c>
      <c r="D458" s="54" t="s">
        <v>1678</v>
      </c>
      <c r="E458" s="5"/>
      <c r="F458" s="96">
        <v>42315</v>
      </c>
      <c r="G458" s="89" t="s">
        <v>78</v>
      </c>
      <c r="H458" s="6" t="s">
        <v>1820</v>
      </c>
      <c r="I458" s="5" t="s">
        <v>394</v>
      </c>
      <c r="J458" s="5">
        <v>6336</v>
      </c>
      <c r="K458" s="89">
        <v>15414</v>
      </c>
      <c r="L458" s="89">
        <v>1079</v>
      </c>
      <c r="M458" s="5"/>
      <c r="N458" s="5"/>
    </row>
    <row r="459" spans="1:14" ht="25.5" x14ac:dyDescent="0.25">
      <c r="A459" s="89"/>
      <c r="B459" s="89"/>
      <c r="C459" s="6" t="e">
        <f>MATCH(D459,[1]!Tabla1[Consignatario],0)</f>
        <v>#REF!</v>
      </c>
      <c r="D459" s="54" t="s">
        <v>1678</v>
      </c>
      <c r="E459" s="5"/>
      <c r="F459" s="96"/>
      <c r="G459" s="89"/>
      <c r="H459" s="17" t="s">
        <v>1818</v>
      </c>
      <c r="I459" s="5" t="s">
        <v>40</v>
      </c>
      <c r="J459" s="5">
        <v>8000</v>
      </c>
      <c r="K459" s="89"/>
      <c r="L459" s="89"/>
      <c r="M459" s="5"/>
      <c r="N459" s="5"/>
    </row>
    <row r="460" spans="1:14" ht="25.5" x14ac:dyDescent="0.25">
      <c r="A460" s="89"/>
      <c r="B460" s="89"/>
      <c r="C460" s="6" t="e">
        <f>MATCH(D460,[1]!Tabla1[Consignatario],0)</f>
        <v>#REF!</v>
      </c>
      <c r="D460" s="54" t="s">
        <v>1678</v>
      </c>
      <c r="E460" s="5"/>
      <c r="F460" s="96"/>
      <c r="G460" s="89"/>
      <c r="H460" s="16" t="s">
        <v>1819</v>
      </c>
      <c r="I460" s="5" t="s">
        <v>395</v>
      </c>
      <c r="J460" s="5">
        <v>608</v>
      </c>
      <c r="K460" s="89"/>
      <c r="L460" s="89"/>
      <c r="M460" s="5"/>
      <c r="N460" s="5"/>
    </row>
    <row r="461" spans="1:14" ht="25.5" x14ac:dyDescent="0.25">
      <c r="A461" s="89"/>
      <c r="B461" s="89"/>
      <c r="C461" s="6" t="e">
        <f>MATCH(D461,[1]!Tabla1[Consignatario],0)</f>
        <v>#REF!</v>
      </c>
      <c r="D461" s="54" t="s">
        <v>1678</v>
      </c>
      <c r="E461" s="5"/>
      <c r="F461" s="96"/>
      <c r="G461" s="89"/>
      <c r="H461" s="17" t="s">
        <v>1818</v>
      </c>
      <c r="I461" s="5" t="s">
        <v>59</v>
      </c>
      <c r="J461" s="5">
        <v>470</v>
      </c>
      <c r="K461" s="89"/>
      <c r="L461" s="89"/>
      <c r="M461" s="5"/>
      <c r="N461" s="5"/>
    </row>
    <row r="462" spans="1:14" x14ac:dyDescent="0.25">
      <c r="A462" s="5" t="s">
        <v>393</v>
      </c>
      <c r="B462" s="5"/>
      <c r="C462" s="6" t="e">
        <f>MATCH(D462,[1]!Tabla1[Consignatario],0)</f>
        <v>#REF!</v>
      </c>
      <c r="D462" s="5" t="s">
        <v>1275</v>
      </c>
      <c r="E462" s="5"/>
      <c r="F462" s="15">
        <v>42315</v>
      </c>
      <c r="G462" s="5" t="s">
        <v>78</v>
      </c>
      <c r="H462" s="16" t="s">
        <v>1819</v>
      </c>
      <c r="I462" s="5" t="s">
        <v>396</v>
      </c>
      <c r="J462" s="5">
        <v>2848</v>
      </c>
      <c r="K462" s="5">
        <v>2848</v>
      </c>
      <c r="L462" s="5">
        <v>199</v>
      </c>
      <c r="M462" s="5">
        <v>2</v>
      </c>
      <c r="N462" s="5"/>
    </row>
    <row r="463" spans="1:14" ht="15" customHeight="1" x14ac:dyDescent="0.25">
      <c r="A463" s="89" t="s">
        <v>393</v>
      </c>
      <c r="B463" s="89"/>
      <c r="C463" s="6" t="e">
        <f>MATCH(D463,[1]!Tabla1[Consignatario],0)</f>
        <v>#REF!</v>
      </c>
      <c r="D463" s="54" t="s">
        <v>1661</v>
      </c>
      <c r="E463" s="5"/>
      <c r="F463" s="96">
        <v>42315</v>
      </c>
      <c r="G463" s="89" t="s">
        <v>75</v>
      </c>
      <c r="H463" s="16" t="s">
        <v>1819</v>
      </c>
      <c r="I463" s="5" t="s">
        <v>397</v>
      </c>
      <c r="J463" s="5">
        <v>16607</v>
      </c>
      <c r="K463" s="89">
        <v>45911</v>
      </c>
      <c r="L463" s="89">
        <v>3213</v>
      </c>
      <c r="M463" s="89">
        <v>7</v>
      </c>
      <c r="N463" s="5"/>
    </row>
    <row r="464" spans="1:14" x14ac:dyDescent="0.25">
      <c r="A464" s="89"/>
      <c r="B464" s="89"/>
      <c r="C464" s="6" t="e">
        <f>MATCH(D464,[1]!Tabla1[Consignatario],0)</f>
        <v>#REF!</v>
      </c>
      <c r="D464" s="54" t="s">
        <v>1661</v>
      </c>
      <c r="E464" s="5"/>
      <c r="F464" s="96"/>
      <c r="G464" s="89"/>
      <c r="H464" s="17" t="s">
        <v>1818</v>
      </c>
      <c r="I464" s="5" t="s">
        <v>66</v>
      </c>
      <c r="J464" s="5">
        <v>28000</v>
      </c>
      <c r="K464" s="89"/>
      <c r="L464" s="89"/>
      <c r="M464" s="89"/>
      <c r="N464" s="5"/>
    </row>
    <row r="465" spans="1:14" x14ac:dyDescent="0.25">
      <c r="A465" s="89"/>
      <c r="B465" s="89"/>
      <c r="C465" s="6" t="e">
        <f>MATCH(D465,[1]!Tabla1[Consignatario],0)</f>
        <v>#REF!</v>
      </c>
      <c r="D465" s="54" t="s">
        <v>1661</v>
      </c>
      <c r="E465" s="5"/>
      <c r="F465" s="96"/>
      <c r="G465" s="89"/>
      <c r="H465" s="6" t="s">
        <v>1820</v>
      </c>
      <c r="I465" s="5" t="s">
        <v>398</v>
      </c>
      <c r="J465" s="5">
        <v>704</v>
      </c>
      <c r="K465" s="89"/>
      <c r="L465" s="89"/>
      <c r="M465" s="89"/>
      <c r="N465" s="5"/>
    </row>
    <row r="466" spans="1:14" ht="25.5" x14ac:dyDescent="0.25">
      <c r="A466" s="89"/>
      <c r="B466" s="89"/>
      <c r="C466" s="6" t="e">
        <f>MATCH(D466,[1]!Tabla1[Consignatario],0)</f>
        <v>#REF!</v>
      </c>
      <c r="D466" s="54" t="s">
        <v>1661</v>
      </c>
      <c r="E466" s="5"/>
      <c r="F466" s="96"/>
      <c r="G466" s="89"/>
      <c r="H466" s="17" t="s">
        <v>1818</v>
      </c>
      <c r="I466" s="5" t="s">
        <v>1665</v>
      </c>
      <c r="J466" s="5">
        <v>600</v>
      </c>
      <c r="K466" s="89"/>
      <c r="L466" s="89"/>
      <c r="M466" s="89"/>
      <c r="N466" s="5"/>
    </row>
    <row r="467" spans="1:14" ht="15" customHeight="1" x14ac:dyDescent="0.25">
      <c r="A467" s="89" t="s">
        <v>399</v>
      </c>
      <c r="B467" s="89"/>
      <c r="C467" s="6" t="e">
        <f>MATCH(D467,[1]!Tabla1[Consignatario],0)</f>
        <v>#REF!</v>
      </c>
      <c r="D467" s="54" t="s">
        <v>1591</v>
      </c>
      <c r="E467" s="5"/>
      <c r="F467" s="96">
        <v>42315</v>
      </c>
      <c r="G467" s="89" t="s">
        <v>75</v>
      </c>
      <c r="H467" s="16" t="s">
        <v>1819</v>
      </c>
      <c r="I467" s="5" t="s">
        <v>400</v>
      </c>
      <c r="J467" s="5">
        <v>8218</v>
      </c>
      <c r="K467" s="89">
        <v>51402</v>
      </c>
      <c r="L467" s="89">
        <v>3598</v>
      </c>
      <c r="M467" s="89">
        <v>2</v>
      </c>
      <c r="N467" s="5"/>
    </row>
    <row r="468" spans="1:14" x14ac:dyDescent="0.25">
      <c r="A468" s="89"/>
      <c r="B468" s="89"/>
      <c r="C468" s="6" t="e">
        <f>MATCH(D468,[1]!Tabla1[Consignatario],0)</f>
        <v>#REF!</v>
      </c>
      <c r="D468" s="54" t="s">
        <v>1591</v>
      </c>
      <c r="E468" s="5"/>
      <c r="F468" s="96"/>
      <c r="G468" s="89"/>
      <c r="H468" s="17" t="s">
        <v>1818</v>
      </c>
      <c r="I468" s="5" t="s">
        <v>116</v>
      </c>
      <c r="J468" s="5">
        <v>34000</v>
      </c>
      <c r="K468" s="89"/>
      <c r="L468" s="89"/>
      <c r="M468" s="89"/>
      <c r="N468" s="5"/>
    </row>
    <row r="469" spans="1:14" x14ac:dyDescent="0.25">
      <c r="A469" s="89"/>
      <c r="B469" s="89"/>
      <c r="C469" s="6" t="e">
        <f>MATCH(D469,[1]!Tabla1[Consignatario],0)</f>
        <v>#REF!</v>
      </c>
      <c r="D469" s="54" t="s">
        <v>1591</v>
      </c>
      <c r="E469" s="5"/>
      <c r="F469" s="96"/>
      <c r="G469" s="89"/>
      <c r="H469" s="17" t="s">
        <v>1818</v>
      </c>
      <c r="I469" s="5" t="s">
        <v>59</v>
      </c>
      <c r="J469" s="5">
        <v>700</v>
      </c>
      <c r="K469" s="89"/>
      <c r="L469" s="89"/>
      <c r="M469" s="89"/>
      <c r="N469" s="5"/>
    </row>
    <row r="470" spans="1:14" x14ac:dyDescent="0.25">
      <c r="A470" s="89"/>
      <c r="B470" s="89"/>
      <c r="C470" s="6" t="e">
        <f>MATCH(D470,[1]!Tabla1[Consignatario],0)</f>
        <v>#REF!</v>
      </c>
      <c r="D470" s="54" t="s">
        <v>1591</v>
      </c>
      <c r="E470" s="5"/>
      <c r="F470" s="96"/>
      <c r="G470" s="89"/>
      <c r="H470" s="6" t="s">
        <v>1820</v>
      </c>
      <c r="I470" s="5" t="s">
        <v>401</v>
      </c>
      <c r="J470" s="5">
        <v>8484</v>
      </c>
      <c r="K470" s="89"/>
      <c r="L470" s="89"/>
      <c r="M470" s="89"/>
      <c r="N470" s="5"/>
    </row>
    <row r="471" spans="1:14" ht="15" customHeight="1" x14ac:dyDescent="0.25">
      <c r="A471" s="89" t="s">
        <v>399</v>
      </c>
      <c r="B471" s="89"/>
      <c r="C471" s="6" t="e">
        <f>MATCH(D471,[1]!Tabla1[Consignatario],0)</f>
        <v>#REF!</v>
      </c>
      <c r="D471" s="54" t="s">
        <v>1664</v>
      </c>
      <c r="E471" s="5"/>
      <c r="F471" s="96">
        <v>42315</v>
      </c>
      <c r="G471" s="89" t="s">
        <v>75</v>
      </c>
      <c r="H471" s="17" t="s">
        <v>1818</v>
      </c>
      <c r="I471" s="5" t="s">
        <v>59</v>
      </c>
      <c r="J471" s="5">
        <v>180</v>
      </c>
      <c r="K471" s="89">
        <v>332</v>
      </c>
      <c r="L471" s="89">
        <v>23</v>
      </c>
      <c r="M471" s="89">
        <v>2</v>
      </c>
      <c r="N471" s="5"/>
    </row>
    <row r="472" spans="1:14" x14ac:dyDescent="0.25">
      <c r="A472" s="89"/>
      <c r="B472" s="89"/>
      <c r="C472" s="6" t="e">
        <f>MATCH(D472,[1]!Tabla1[Consignatario],0)</f>
        <v>#REF!</v>
      </c>
      <c r="D472" s="54" t="s">
        <v>1664</v>
      </c>
      <c r="E472" s="5"/>
      <c r="F472" s="96"/>
      <c r="G472" s="89"/>
      <c r="H472" s="6" t="s">
        <v>1820</v>
      </c>
      <c r="I472" s="5" t="s">
        <v>402</v>
      </c>
      <c r="J472" s="5">
        <v>152</v>
      </c>
      <c r="K472" s="89"/>
      <c r="L472" s="89"/>
      <c r="M472" s="89"/>
      <c r="N472" s="5"/>
    </row>
    <row r="473" spans="1:14" ht="15" customHeight="1" x14ac:dyDescent="0.25">
      <c r="A473" s="89" t="s">
        <v>399</v>
      </c>
      <c r="B473" s="89"/>
      <c r="C473" s="6" t="e">
        <f>MATCH(D473,[1]!Tabla1[Consignatario],0)</f>
        <v>#REF!</v>
      </c>
      <c r="D473" s="54" t="s">
        <v>1276</v>
      </c>
      <c r="E473" s="5"/>
      <c r="F473" s="96">
        <v>42316</v>
      </c>
      <c r="G473" s="89" t="s">
        <v>38</v>
      </c>
      <c r="H473" s="16" t="s">
        <v>1819</v>
      </c>
      <c r="I473" s="5" t="s">
        <v>403</v>
      </c>
      <c r="J473" s="5">
        <v>62656</v>
      </c>
      <c r="K473" s="89">
        <v>90656</v>
      </c>
      <c r="L473" s="89">
        <v>6346</v>
      </c>
      <c r="M473" s="5"/>
      <c r="N473" s="5"/>
    </row>
    <row r="474" spans="1:14" ht="25.5" x14ac:dyDescent="0.25">
      <c r="A474" s="89"/>
      <c r="B474" s="89"/>
      <c r="C474" s="6" t="e">
        <f>MATCH(D474,[1]!Tabla1[Consignatario],0)</f>
        <v>#REF!</v>
      </c>
      <c r="D474" s="54" t="s">
        <v>1276</v>
      </c>
      <c r="E474" s="5"/>
      <c r="F474" s="96"/>
      <c r="G474" s="89"/>
      <c r="H474" s="6" t="s">
        <v>1820</v>
      </c>
      <c r="I474" s="5" t="s">
        <v>404</v>
      </c>
      <c r="J474" s="5">
        <v>16000</v>
      </c>
      <c r="K474" s="89"/>
      <c r="L474" s="89"/>
      <c r="M474" s="5"/>
      <c r="N474" s="5"/>
    </row>
    <row r="475" spans="1:14" ht="25.5" x14ac:dyDescent="0.25">
      <c r="A475" s="89"/>
      <c r="B475" s="89"/>
      <c r="C475" s="6" t="e">
        <f>MATCH(D475,[1]!Tabla1[Consignatario],0)</f>
        <v>#REF!</v>
      </c>
      <c r="D475" s="54" t="s">
        <v>1276</v>
      </c>
      <c r="E475" s="5"/>
      <c r="F475" s="96"/>
      <c r="G475" s="89"/>
      <c r="H475" s="17" t="s">
        <v>1818</v>
      </c>
      <c r="I475" s="5" t="s">
        <v>24</v>
      </c>
      <c r="J475" s="5">
        <v>12000</v>
      </c>
      <c r="K475" s="89"/>
      <c r="L475" s="89"/>
      <c r="M475" s="5"/>
      <c r="N475" s="5"/>
    </row>
    <row r="476" spans="1:14" ht="25.5" x14ac:dyDescent="0.25">
      <c r="A476" s="5" t="s">
        <v>405</v>
      </c>
      <c r="B476" s="5"/>
      <c r="C476" s="6" t="e">
        <f>MATCH(D476,[1]!Tabla1[Consignatario],0)</f>
        <v>#REF!</v>
      </c>
      <c r="D476" s="5" t="s">
        <v>1650</v>
      </c>
      <c r="E476" s="5"/>
      <c r="F476" s="15">
        <v>42316</v>
      </c>
      <c r="G476" s="5" t="s">
        <v>38</v>
      </c>
      <c r="H476" s="17" t="s">
        <v>1818</v>
      </c>
      <c r="I476" s="5" t="s">
        <v>238</v>
      </c>
      <c r="J476" s="5">
        <v>14000</v>
      </c>
      <c r="K476" s="5">
        <v>14000</v>
      </c>
      <c r="L476" s="5">
        <v>980</v>
      </c>
      <c r="M476" s="5"/>
      <c r="N476" s="5"/>
    </row>
    <row r="477" spans="1:14" ht="15" customHeight="1" x14ac:dyDescent="0.25">
      <c r="A477" s="89" t="s">
        <v>405</v>
      </c>
      <c r="B477" s="89"/>
      <c r="C477" s="6" t="e">
        <f>MATCH(D477,[1]!Tabla1[Consignatario],0)</f>
        <v>#REF!</v>
      </c>
      <c r="D477" s="54" t="s">
        <v>1320</v>
      </c>
      <c r="E477" s="5"/>
      <c r="F477" s="96">
        <v>42316</v>
      </c>
      <c r="G477" s="89" t="s">
        <v>38</v>
      </c>
      <c r="H477" s="17" t="s">
        <v>1818</v>
      </c>
      <c r="I477" s="5" t="s">
        <v>158</v>
      </c>
      <c r="J477" s="5">
        <v>20000</v>
      </c>
      <c r="K477" s="89">
        <v>21088</v>
      </c>
      <c r="L477" s="89">
        <v>1476</v>
      </c>
      <c r="M477" s="89">
        <v>1</v>
      </c>
      <c r="N477" s="5"/>
    </row>
    <row r="478" spans="1:14" x14ac:dyDescent="0.25">
      <c r="A478" s="89"/>
      <c r="B478" s="89"/>
      <c r="C478" s="6" t="e">
        <f>MATCH(D478,[1]!Tabla1[Consignatario],0)</f>
        <v>#REF!</v>
      </c>
      <c r="D478" s="54" t="s">
        <v>1320</v>
      </c>
      <c r="E478" s="5"/>
      <c r="F478" s="96"/>
      <c r="G478" s="89"/>
      <c r="H478" s="6" t="s">
        <v>1820</v>
      </c>
      <c r="I478" s="5" t="s">
        <v>406</v>
      </c>
      <c r="J478" s="5">
        <v>1088</v>
      </c>
      <c r="K478" s="89"/>
      <c r="L478" s="89"/>
      <c r="M478" s="89"/>
      <c r="N478" s="5"/>
    </row>
    <row r="479" spans="1:14" ht="15" customHeight="1" x14ac:dyDescent="0.25">
      <c r="A479" s="89" t="s">
        <v>405</v>
      </c>
      <c r="B479" s="89"/>
      <c r="C479" s="6" t="e">
        <f>MATCH(D479,[1]!Tabla1[Consignatario],0)</f>
        <v>#REF!</v>
      </c>
      <c r="D479" s="54" t="s">
        <v>1321</v>
      </c>
      <c r="E479" s="5"/>
      <c r="F479" s="96">
        <v>42316</v>
      </c>
      <c r="G479" s="89" t="s">
        <v>38</v>
      </c>
      <c r="H479" s="17" t="s">
        <v>1818</v>
      </c>
      <c r="I479" s="5" t="s">
        <v>23</v>
      </c>
      <c r="J479" s="5">
        <v>6000</v>
      </c>
      <c r="K479" s="89">
        <v>7280</v>
      </c>
      <c r="L479" s="89">
        <v>509</v>
      </c>
      <c r="M479" s="89">
        <v>6</v>
      </c>
      <c r="N479" s="5"/>
    </row>
    <row r="480" spans="1:14" x14ac:dyDescent="0.25">
      <c r="A480" s="89"/>
      <c r="B480" s="89"/>
      <c r="C480" s="6" t="e">
        <f>MATCH(D480,[1]!Tabla1[Consignatario],0)</f>
        <v>#REF!</v>
      </c>
      <c r="D480" s="54" t="s">
        <v>1321</v>
      </c>
      <c r="E480" s="5"/>
      <c r="F480" s="96"/>
      <c r="G480" s="89"/>
      <c r="H480" s="6" t="s">
        <v>1820</v>
      </c>
      <c r="I480" s="5" t="s">
        <v>83</v>
      </c>
      <c r="J480" s="5">
        <v>1280</v>
      </c>
      <c r="K480" s="89"/>
      <c r="L480" s="89"/>
      <c r="M480" s="89"/>
      <c r="N480" s="5"/>
    </row>
    <row r="481" spans="1:14" ht="15" customHeight="1" x14ac:dyDescent="0.25">
      <c r="A481" s="89" t="s">
        <v>405</v>
      </c>
      <c r="B481" s="89"/>
      <c r="C481" s="6" t="e">
        <f>MATCH(D481,[1]!Tabla1[Consignatario],0)</f>
        <v>#REF!</v>
      </c>
      <c r="D481" s="54" t="s">
        <v>1499</v>
      </c>
      <c r="E481" s="5"/>
      <c r="F481" s="96">
        <v>42316</v>
      </c>
      <c r="G481" s="89" t="s">
        <v>38</v>
      </c>
      <c r="H481" s="17" t="s">
        <v>1818</v>
      </c>
      <c r="I481" s="5" t="s">
        <v>106</v>
      </c>
      <c r="J481" s="5">
        <v>5000</v>
      </c>
      <c r="K481" s="89">
        <v>5280</v>
      </c>
      <c r="L481" s="89">
        <v>369</v>
      </c>
      <c r="M481" s="89">
        <v>6</v>
      </c>
      <c r="N481" s="5"/>
    </row>
    <row r="482" spans="1:14" ht="25.5" x14ac:dyDescent="0.25">
      <c r="A482" s="89"/>
      <c r="B482" s="89"/>
      <c r="C482" s="6" t="e">
        <f>MATCH(D482,[1]!Tabla1[Consignatario],0)</f>
        <v>#REF!</v>
      </c>
      <c r="D482" s="54" t="s">
        <v>1499</v>
      </c>
      <c r="E482" s="5"/>
      <c r="F482" s="96"/>
      <c r="G482" s="89"/>
      <c r="H482" s="6" t="s">
        <v>1820</v>
      </c>
      <c r="I482" s="5" t="s">
        <v>407</v>
      </c>
      <c r="J482" s="5">
        <v>280</v>
      </c>
      <c r="K482" s="89"/>
      <c r="L482" s="89"/>
      <c r="M482" s="89"/>
      <c r="N482" s="5"/>
    </row>
    <row r="483" spans="1:14" ht="25.5" x14ac:dyDescent="0.25">
      <c r="A483" s="89" t="s">
        <v>408</v>
      </c>
      <c r="B483" s="89"/>
      <c r="C483" s="6" t="e">
        <f>MATCH(D483,[1]!Tabla1[Consignatario],0)</f>
        <v>#REF!</v>
      </c>
      <c r="D483" s="5" t="s">
        <v>1810</v>
      </c>
      <c r="E483" s="5"/>
      <c r="F483" s="96">
        <v>42316</v>
      </c>
      <c r="G483" s="89" t="s">
        <v>38</v>
      </c>
      <c r="H483" s="16" t="s">
        <v>1819</v>
      </c>
      <c r="I483" s="5" t="s">
        <v>409</v>
      </c>
      <c r="J483" s="5">
        <v>4394</v>
      </c>
      <c r="K483" s="89">
        <v>6714</v>
      </c>
      <c r="L483" s="89">
        <v>470</v>
      </c>
      <c r="M483" s="5"/>
      <c r="N483" s="5"/>
    </row>
    <row r="484" spans="1:14" ht="25.5" x14ac:dyDescent="0.25">
      <c r="A484" s="89"/>
      <c r="B484" s="89"/>
      <c r="C484" s="6" t="e">
        <f>MATCH(D484,[1]!Tabla1[Consignatario],0)</f>
        <v>#REF!</v>
      </c>
      <c r="D484" s="5" t="s">
        <v>1810</v>
      </c>
      <c r="E484" s="5"/>
      <c r="F484" s="96"/>
      <c r="G484" s="89"/>
      <c r="H484" s="6" t="s">
        <v>1820</v>
      </c>
      <c r="I484" s="5" t="s">
        <v>108</v>
      </c>
      <c r="J484" s="5">
        <v>320</v>
      </c>
      <c r="K484" s="89"/>
      <c r="L484" s="89"/>
      <c r="M484" s="5"/>
      <c r="N484" s="5"/>
    </row>
    <row r="485" spans="1:14" ht="25.5" x14ac:dyDescent="0.25">
      <c r="A485" s="89"/>
      <c r="B485" s="89"/>
      <c r="C485" s="6" t="e">
        <f>MATCH(D485,[1]!Tabla1[Consignatario],0)</f>
        <v>#REF!</v>
      </c>
      <c r="D485" s="5" t="s">
        <v>1810</v>
      </c>
      <c r="E485" s="5"/>
      <c r="F485" s="96"/>
      <c r="G485" s="89"/>
      <c r="H485" s="17" t="s">
        <v>1818</v>
      </c>
      <c r="I485" s="5" t="s">
        <v>113</v>
      </c>
      <c r="J485" s="5">
        <v>2000</v>
      </c>
      <c r="K485" s="89"/>
      <c r="L485" s="89"/>
      <c r="M485" s="5"/>
      <c r="N485" s="5"/>
    </row>
    <row r="486" spans="1:14" ht="15" customHeight="1" x14ac:dyDescent="0.25">
      <c r="A486" s="89" t="s">
        <v>408</v>
      </c>
      <c r="B486" s="89"/>
      <c r="C486" s="6" t="e">
        <f>MATCH(D486,[1]!Tabla1[Consignatario],0)</f>
        <v>#REF!</v>
      </c>
      <c r="D486" s="54" t="s">
        <v>1322</v>
      </c>
      <c r="E486" s="5"/>
      <c r="F486" s="96">
        <v>42316</v>
      </c>
      <c r="G486" s="89" t="s">
        <v>38</v>
      </c>
      <c r="H486" s="17" t="s">
        <v>1818</v>
      </c>
      <c r="I486" s="5" t="s">
        <v>73</v>
      </c>
      <c r="J486" s="5">
        <v>4000</v>
      </c>
      <c r="K486" s="89">
        <v>22800</v>
      </c>
      <c r="L486" s="89">
        <v>1596</v>
      </c>
      <c r="M486" s="5"/>
      <c r="N486" s="5"/>
    </row>
    <row r="487" spans="1:14" ht="25.5" x14ac:dyDescent="0.25">
      <c r="A487" s="89"/>
      <c r="B487" s="89"/>
      <c r="C487" s="6" t="e">
        <f>MATCH(D487,[1]!Tabla1[Consignatario],0)</f>
        <v>#REF!</v>
      </c>
      <c r="D487" s="54" t="s">
        <v>1322</v>
      </c>
      <c r="E487" s="5"/>
      <c r="F487" s="96"/>
      <c r="G487" s="89"/>
      <c r="H487" s="17" t="s">
        <v>1818</v>
      </c>
      <c r="I487" s="5" t="s">
        <v>410</v>
      </c>
      <c r="J487" s="5">
        <v>10000</v>
      </c>
      <c r="K487" s="89"/>
      <c r="L487" s="89"/>
      <c r="M487" s="5"/>
      <c r="N487" s="5"/>
    </row>
    <row r="488" spans="1:14" ht="25.5" x14ac:dyDescent="0.25">
      <c r="A488" s="89"/>
      <c r="B488" s="89"/>
      <c r="C488" s="6" t="e">
        <f>MATCH(D488,[1]!Tabla1[Consignatario],0)</f>
        <v>#REF!</v>
      </c>
      <c r="D488" s="54" t="s">
        <v>1322</v>
      </c>
      <c r="E488" s="5"/>
      <c r="F488" s="96"/>
      <c r="G488" s="89"/>
      <c r="H488" s="6" t="s">
        <v>1820</v>
      </c>
      <c r="I488" s="5" t="s">
        <v>411</v>
      </c>
      <c r="J488" s="5">
        <v>8800</v>
      </c>
      <c r="K488" s="89"/>
      <c r="L488" s="89"/>
      <c r="M488" s="5"/>
      <c r="N488" s="5"/>
    </row>
    <row r="489" spans="1:14" x14ac:dyDescent="0.25">
      <c r="A489" s="5" t="s">
        <v>408</v>
      </c>
      <c r="B489" s="5"/>
      <c r="C489" s="6" t="e">
        <f>MATCH(D489,[1]!Tabla1[Consignatario],0)</f>
        <v>#REF!</v>
      </c>
      <c r="D489" s="8" t="s">
        <v>1364</v>
      </c>
      <c r="E489"/>
      <c r="F489" s="15">
        <v>42316</v>
      </c>
      <c r="G489" s="5" t="s">
        <v>1671</v>
      </c>
      <c r="H489" s="17" t="s">
        <v>1818</v>
      </c>
      <c r="I489" s="5" t="s">
        <v>32</v>
      </c>
      <c r="J489" s="5">
        <v>20000</v>
      </c>
      <c r="K489">
        <v>20000</v>
      </c>
      <c r="L489" s="5">
        <v>1400</v>
      </c>
      <c r="M489" s="5"/>
      <c r="N489" s="5"/>
    </row>
    <row r="490" spans="1:14" ht="15" customHeight="1" x14ac:dyDescent="0.25">
      <c r="A490" s="89" t="s">
        <v>412</v>
      </c>
      <c r="B490" s="89"/>
      <c r="C490" s="6" t="e">
        <f>MATCH(D490,[1]!Tabla1[Consignatario],0)</f>
        <v>#REF!</v>
      </c>
      <c r="D490" s="54" t="s">
        <v>1500</v>
      </c>
      <c r="E490" s="5"/>
      <c r="F490" s="96">
        <v>42316</v>
      </c>
      <c r="G490" s="89" t="s">
        <v>1671</v>
      </c>
      <c r="H490" s="16" t="s">
        <v>1819</v>
      </c>
      <c r="I490" s="5" t="s">
        <v>413</v>
      </c>
      <c r="J490" s="5">
        <v>15071</v>
      </c>
      <c r="K490" s="89">
        <v>20111</v>
      </c>
      <c r="L490" s="89">
        <v>1407</v>
      </c>
      <c r="M490" s="89">
        <v>7</v>
      </c>
      <c r="N490" s="5"/>
    </row>
    <row r="491" spans="1:14" x14ac:dyDescent="0.25">
      <c r="A491" s="89"/>
      <c r="B491" s="89"/>
      <c r="C491" s="6" t="e">
        <f>MATCH(D491,[1]!Tabla1[Consignatario],0)</f>
        <v>#REF!</v>
      </c>
      <c r="D491" s="54" t="s">
        <v>1500</v>
      </c>
      <c r="E491" s="5"/>
      <c r="F491" s="96"/>
      <c r="G491" s="89"/>
      <c r="H491" s="6" t="s">
        <v>1820</v>
      </c>
      <c r="I491" s="5" t="s">
        <v>320</v>
      </c>
      <c r="J491" s="5">
        <v>2880</v>
      </c>
      <c r="K491" s="89"/>
      <c r="L491" s="89"/>
      <c r="M491" s="89"/>
      <c r="N491" s="5"/>
    </row>
    <row r="492" spans="1:14" ht="25.5" x14ac:dyDescent="0.25">
      <c r="A492" s="89"/>
      <c r="B492" s="89"/>
      <c r="C492" s="6" t="e">
        <f>MATCH(D492,[1]!Tabla1[Consignatario],0)</f>
        <v>#REF!</v>
      </c>
      <c r="D492" s="54" t="s">
        <v>1500</v>
      </c>
      <c r="E492" s="5"/>
      <c r="F492" s="96"/>
      <c r="G492" s="89"/>
      <c r="H492" s="6" t="s">
        <v>1820</v>
      </c>
      <c r="I492" s="5" t="s">
        <v>414</v>
      </c>
      <c r="J492" s="5">
        <v>160</v>
      </c>
      <c r="K492" s="89"/>
      <c r="L492" s="89"/>
      <c r="M492" s="89"/>
      <c r="N492" s="5"/>
    </row>
    <row r="493" spans="1:14" x14ac:dyDescent="0.25">
      <c r="A493" s="89"/>
      <c r="B493" s="89"/>
      <c r="C493" s="6" t="e">
        <f>MATCH(D493,[1]!Tabla1[Consignatario],0)</f>
        <v>#REF!</v>
      </c>
      <c r="D493" s="54" t="s">
        <v>1500</v>
      </c>
      <c r="E493" s="5"/>
      <c r="F493" s="96"/>
      <c r="G493" s="89"/>
      <c r="H493" s="17" t="s">
        <v>1818</v>
      </c>
      <c r="I493" s="5" t="s">
        <v>113</v>
      </c>
      <c r="J493" s="5">
        <v>2000</v>
      </c>
      <c r="K493" s="89"/>
      <c r="L493" s="89"/>
      <c r="M493" s="89"/>
      <c r="N493" s="5"/>
    </row>
    <row r="494" spans="1:14" ht="15" customHeight="1" x14ac:dyDescent="0.25">
      <c r="A494" s="89" t="s">
        <v>412</v>
      </c>
      <c r="B494" s="89"/>
      <c r="C494" s="6" t="e">
        <f>MATCH(D494,[1]!Tabla1[Consignatario],0)</f>
        <v>#REF!</v>
      </c>
      <c r="D494" s="5" t="s">
        <v>1810</v>
      </c>
      <c r="E494" s="5"/>
      <c r="F494" s="96">
        <v>42316</v>
      </c>
      <c r="G494" s="89" t="s">
        <v>1671</v>
      </c>
      <c r="H494" s="16" t="s">
        <v>1819</v>
      </c>
      <c r="I494" s="5" t="s">
        <v>415</v>
      </c>
      <c r="J494" s="5">
        <v>8003</v>
      </c>
      <c r="K494" s="89">
        <v>16643</v>
      </c>
      <c r="L494" s="89">
        <v>1165</v>
      </c>
      <c r="M494" s="5"/>
      <c r="N494" s="5"/>
    </row>
    <row r="495" spans="1:14" ht="25.5" x14ac:dyDescent="0.25">
      <c r="A495" s="89"/>
      <c r="B495" s="89"/>
      <c r="C495" s="6" t="e">
        <f>MATCH(D495,[1]!Tabla1[Consignatario],0)</f>
        <v>#REF!</v>
      </c>
      <c r="D495" s="5" t="s">
        <v>1810</v>
      </c>
      <c r="E495" s="5"/>
      <c r="F495" s="96"/>
      <c r="G495" s="89"/>
      <c r="H495" s="6" t="s">
        <v>1820</v>
      </c>
      <c r="I495" s="5" t="s">
        <v>416</v>
      </c>
      <c r="J495" s="5">
        <v>3840</v>
      </c>
      <c r="K495" s="89"/>
      <c r="L495" s="89"/>
      <c r="M495" s="5"/>
      <c r="N495" s="5"/>
    </row>
    <row r="496" spans="1:14" ht="25.5" x14ac:dyDescent="0.25">
      <c r="A496" s="89"/>
      <c r="B496" s="89"/>
      <c r="C496" s="6" t="e">
        <f>MATCH(D496,[1]!Tabla1[Consignatario],0)</f>
        <v>#REF!</v>
      </c>
      <c r="D496" s="5" t="s">
        <v>1810</v>
      </c>
      <c r="E496" s="5"/>
      <c r="F496" s="96"/>
      <c r="G496" s="89"/>
      <c r="H496" s="6" t="s">
        <v>1820</v>
      </c>
      <c r="I496" s="5" t="s">
        <v>131</v>
      </c>
      <c r="J496" s="5">
        <v>2800</v>
      </c>
      <c r="K496" s="89"/>
      <c r="L496" s="89"/>
      <c r="M496" s="5"/>
      <c r="N496" s="5"/>
    </row>
    <row r="497" spans="1:14" ht="25.5" x14ac:dyDescent="0.25">
      <c r="A497" s="89"/>
      <c r="B497" s="89"/>
      <c r="C497" s="6" t="e">
        <f>MATCH(D497,[1]!Tabla1[Consignatario],0)</f>
        <v>#REF!</v>
      </c>
      <c r="D497" s="5" t="s">
        <v>1810</v>
      </c>
      <c r="E497" s="5"/>
      <c r="F497" s="96"/>
      <c r="G497" s="89"/>
      <c r="H497" s="17" t="s">
        <v>1818</v>
      </c>
      <c r="I497" s="5" t="s">
        <v>113</v>
      </c>
      <c r="J497" s="5">
        <v>2000</v>
      </c>
      <c r="K497" s="89"/>
      <c r="L497" s="89"/>
      <c r="M497" s="5"/>
      <c r="N497" s="5"/>
    </row>
    <row r="498" spans="1:14" ht="15" customHeight="1" x14ac:dyDescent="0.25">
      <c r="A498" s="89" t="s">
        <v>412</v>
      </c>
      <c r="B498" s="89"/>
      <c r="C498" s="6" t="e">
        <f>MATCH(D498,[1]!Tabla1[Consignatario],0)</f>
        <v>#REF!</v>
      </c>
      <c r="D498" s="54" t="s">
        <v>1682</v>
      </c>
      <c r="E498" s="5"/>
      <c r="F498" s="96">
        <v>42316</v>
      </c>
      <c r="G498" s="89" t="s">
        <v>75</v>
      </c>
      <c r="H498" s="16" t="s">
        <v>1819</v>
      </c>
      <c r="I498" s="5" t="s">
        <v>417</v>
      </c>
      <c r="J498" s="5">
        <v>15885</v>
      </c>
      <c r="K498" s="89">
        <v>21405</v>
      </c>
      <c r="L498" s="89">
        <v>1498</v>
      </c>
      <c r="M498" s="89">
        <v>2</v>
      </c>
      <c r="N498" s="5"/>
    </row>
    <row r="499" spans="1:14" ht="25.5" x14ac:dyDescent="0.25">
      <c r="A499" s="89"/>
      <c r="B499" s="89"/>
      <c r="C499" s="6" t="e">
        <f>MATCH(D499,[1]!Tabla1[Consignatario],0)</f>
        <v>#REF!</v>
      </c>
      <c r="D499" s="54" t="s">
        <v>1682</v>
      </c>
      <c r="E499" s="5"/>
      <c r="F499" s="96"/>
      <c r="G499" s="89"/>
      <c r="H499" s="6" t="s">
        <v>1820</v>
      </c>
      <c r="I499" s="5" t="s">
        <v>418</v>
      </c>
      <c r="J499" s="5">
        <v>5520</v>
      </c>
      <c r="K499" s="89"/>
      <c r="L499" s="89"/>
      <c r="M499" s="89"/>
      <c r="N499" s="5"/>
    </row>
    <row r="500" spans="1:14" ht="25.5" x14ac:dyDescent="0.25">
      <c r="A500" s="5" t="s">
        <v>419</v>
      </c>
      <c r="B500" s="5"/>
      <c r="C500" s="6" t="e">
        <f>MATCH(D500,[1]!Tabla1[Consignatario],0)</f>
        <v>#REF!</v>
      </c>
      <c r="D500" s="5" t="s">
        <v>1293</v>
      </c>
      <c r="E500" s="5"/>
      <c r="F500" s="15">
        <v>42316</v>
      </c>
      <c r="G500" s="5" t="s">
        <v>75</v>
      </c>
      <c r="H500" s="6" t="s">
        <v>1820</v>
      </c>
      <c r="I500" s="5" t="s">
        <v>420</v>
      </c>
      <c r="J500" s="5">
        <v>832</v>
      </c>
      <c r="K500" s="5">
        <v>832</v>
      </c>
      <c r="L500" s="5">
        <v>58</v>
      </c>
      <c r="M500" s="5">
        <v>2</v>
      </c>
      <c r="N500" s="5"/>
    </row>
    <row r="501" spans="1:14" ht="15" customHeight="1" x14ac:dyDescent="0.25">
      <c r="A501" s="89" t="s">
        <v>419</v>
      </c>
      <c r="B501" s="89"/>
      <c r="C501" s="6" t="e">
        <f>MATCH(D501,[1]!Tabla1[Consignatario],0)</f>
        <v>#REF!</v>
      </c>
      <c r="D501" s="54" t="s">
        <v>1680</v>
      </c>
      <c r="E501" s="5"/>
      <c r="F501" s="96">
        <v>42317</v>
      </c>
      <c r="G501" s="89" t="s">
        <v>97</v>
      </c>
      <c r="H501" s="6" t="s">
        <v>1820</v>
      </c>
      <c r="I501" s="5" t="s">
        <v>421</v>
      </c>
      <c r="J501" s="5">
        <v>1200</v>
      </c>
      <c r="K501" s="89">
        <v>4705</v>
      </c>
      <c r="L501" s="89">
        <v>329</v>
      </c>
      <c r="M501" s="89">
        <v>2</v>
      </c>
      <c r="N501" s="5"/>
    </row>
    <row r="502" spans="1:14" x14ac:dyDescent="0.25">
      <c r="A502" s="89"/>
      <c r="B502" s="89"/>
      <c r="C502" s="6" t="e">
        <f>MATCH(D502,[1]!Tabla1[Consignatario],0)</f>
        <v>#REF!</v>
      </c>
      <c r="D502" s="54" t="s">
        <v>1680</v>
      </c>
      <c r="E502" s="5"/>
      <c r="F502" s="96"/>
      <c r="G502" s="89"/>
      <c r="H502" s="16" t="s">
        <v>1819</v>
      </c>
      <c r="I502" s="5" t="s">
        <v>422</v>
      </c>
      <c r="J502" s="5">
        <v>3505</v>
      </c>
      <c r="K502" s="89"/>
      <c r="L502" s="89"/>
      <c r="M502" s="89"/>
      <c r="N502" s="5"/>
    </row>
    <row r="503" spans="1:14" ht="15" customHeight="1" x14ac:dyDescent="0.25">
      <c r="A503" s="89" t="s">
        <v>419</v>
      </c>
      <c r="B503" s="89"/>
      <c r="C503" s="6" t="e">
        <f>MATCH(D503,[1]!Tabla1[Consignatario],0)</f>
        <v>#REF!</v>
      </c>
      <c r="D503" s="87" t="s">
        <v>1689</v>
      </c>
      <c r="E503" s="5"/>
      <c r="F503" s="96">
        <v>42317</v>
      </c>
      <c r="G503" s="89" t="s">
        <v>1812</v>
      </c>
      <c r="H503" s="17" t="s">
        <v>1818</v>
      </c>
      <c r="I503" s="5" t="s">
        <v>82</v>
      </c>
      <c r="J503" s="5">
        <v>16000</v>
      </c>
      <c r="K503" s="89">
        <v>20000</v>
      </c>
      <c r="L503" s="89">
        <v>1400</v>
      </c>
      <c r="M503" s="5"/>
      <c r="N503" s="5"/>
    </row>
    <row r="504" spans="1:14" x14ac:dyDescent="0.25">
      <c r="A504" s="89"/>
      <c r="B504" s="89"/>
      <c r="C504" s="6" t="e">
        <f>MATCH(D504,[1]!Tabla1[Consignatario],0)</f>
        <v>#REF!</v>
      </c>
      <c r="D504" s="87" t="s">
        <v>1689</v>
      </c>
      <c r="E504" s="5"/>
      <c r="F504" s="96"/>
      <c r="G504" s="89"/>
      <c r="H504" s="6" t="s">
        <v>1820</v>
      </c>
      <c r="I504" s="5" t="s">
        <v>70</v>
      </c>
      <c r="J504" s="5">
        <v>3200</v>
      </c>
      <c r="K504" s="89"/>
      <c r="L504" s="89"/>
      <c r="M504" s="5"/>
      <c r="N504" s="5"/>
    </row>
    <row r="505" spans="1:14" x14ac:dyDescent="0.25">
      <c r="A505" s="89"/>
      <c r="B505" s="89"/>
      <c r="C505" s="6" t="e">
        <f>MATCH(D505,[1]!Tabla1[Consignatario],0)</f>
        <v>#REF!</v>
      </c>
      <c r="D505" s="87" t="s">
        <v>1689</v>
      </c>
      <c r="E505" s="5"/>
      <c r="F505" s="96"/>
      <c r="G505" s="89"/>
      <c r="H505" s="17" t="s">
        <v>1818</v>
      </c>
      <c r="I505" s="5" t="s">
        <v>59</v>
      </c>
      <c r="J505" s="5">
        <v>800</v>
      </c>
      <c r="K505" s="89"/>
      <c r="L505" s="89"/>
      <c r="M505" s="5"/>
      <c r="N505" s="5"/>
    </row>
    <row r="506" spans="1:14" ht="15" customHeight="1" x14ac:dyDescent="0.25">
      <c r="A506" s="89" t="s">
        <v>419</v>
      </c>
      <c r="B506" s="89"/>
      <c r="C506" s="6" t="e">
        <f>MATCH(D506,[1]!Tabla1[Consignatario],0)</f>
        <v>#REF!</v>
      </c>
      <c r="D506" s="87" t="s">
        <v>1690</v>
      </c>
      <c r="E506" s="5"/>
      <c r="F506" s="96">
        <v>42317</v>
      </c>
      <c r="G506" s="89" t="s">
        <v>1812</v>
      </c>
      <c r="H506" s="17" t="s">
        <v>1818</v>
      </c>
      <c r="I506" s="5" t="s">
        <v>23</v>
      </c>
      <c r="J506" s="5">
        <v>6000</v>
      </c>
      <c r="K506" s="89">
        <v>7600</v>
      </c>
      <c r="L506" s="89">
        <v>532</v>
      </c>
      <c r="M506" s="5"/>
      <c r="N506" s="5"/>
    </row>
    <row r="507" spans="1:14" x14ac:dyDescent="0.25">
      <c r="A507" s="89"/>
      <c r="B507" s="89"/>
      <c r="C507" s="6" t="e">
        <f>MATCH(D507,[1]!Tabla1[Consignatario],0)</f>
        <v>#REF!</v>
      </c>
      <c r="D507" s="87" t="s">
        <v>1690</v>
      </c>
      <c r="E507" s="5"/>
      <c r="F507" s="96"/>
      <c r="G507" s="89"/>
      <c r="H507" s="6" t="s">
        <v>1820</v>
      </c>
      <c r="I507" s="5" t="s">
        <v>26</v>
      </c>
      <c r="J507" s="5">
        <v>1600</v>
      </c>
      <c r="K507" s="89"/>
      <c r="L507" s="89"/>
      <c r="M507" s="5"/>
      <c r="N507" s="5"/>
    </row>
    <row r="508" spans="1:14" x14ac:dyDescent="0.25">
      <c r="A508" s="5" t="s">
        <v>423</v>
      </c>
      <c r="B508" s="5"/>
      <c r="C508" s="6" t="e">
        <f>MATCH(D508,[1]!Tabla1[Consignatario],0)</f>
        <v>#REF!</v>
      </c>
      <c r="D508" s="54" t="s">
        <v>1680</v>
      </c>
      <c r="E508" s="5"/>
      <c r="F508" s="15">
        <v>42317</v>
      </c>
      <c r="G508" s="5" t="s">
        <v>1812</v>
      </c>
      <c r="H508" s="17" t="s">
        <v>1818</v>
      </c>
      <c r="I508" s="5" t="s">
        <v>23</v>
      </c>
      <c r="J508" s="5">
        <v>6000</v>
      </c>
      <c r="K508" s="5">
        <v>6000</v>
      </c>
      <c r="L508" s="5">
        <v>420</v>
      </c>
      <c r="M508" s="5"/>
      <c r="N508" s="5"/>
    </row>
    <row r="509" spans="1:14" ht="15" customHeight="1" x14ac:dyDescent="0.25">
      <c r="A509" s="89" t="s">
        <v>423</v>
      </c>
      <c r="B509" s="89"/>
      <c r="C509" s="6" t="e">
        <f>MATCH(D509,[1]!Tabla1[Consignatario],0)</f>
        <v>#REF!</v>
      </c>
      <c r="D509" s="54" t="s">
        <v>1452</v>
      </c>
      <c r="E509" s="5"/>
      <c r="F509" s="96">
        <v>42317</v>
      </c>
      <c r="G509" s="89" t="s">
        <v>1812</v>
      </c>
      <c r="H509" s="16" t="s">
        <v>1819</v>
      </c>
      <c r="I509" s="5" t="s">
        <v>424</v>
      </c>
      <c r="J509" s="5">
        <v>66938</v>
      </c>
      <c r="K509" s="89">
        <v>80778</v>
      </c>
      <c r="L509" s="89">
        <v>5654</v>
      </c>
      <c r="M509" s="89">
        <v>4</v>
      </c>
      <c r="N509" s="5"/>
    </row>
    <row r="510" spans="1:14" ht="25.5" x14ac:dyDescent="0.25">
      <c r="A510" s="89"/>
      <c r="B510" s="89"/>
      <c r="C510" s="6" t="e">
        <f>MATCH(D510,[1]!Tabla1[Consignatario],0)</f>
        <v>#REF!</v>
      </c>
      <c r="D510" s="54" t="s">
        <v>1452</v>
      </c>
      <c r="E510" s="5"/>
      <c r="F510" s="96"/>
      <c r="G510" s="89"/>
      <c r="H510" s="17" t="s">
        <v>1818</v>
      </c>
      <c r="I510" s="5" t="s">
        <v>73</v>
      </c>
      <c r="J510" s="5">
        <v>4000</v>
      </c>
      <c r="K510" s="89"/>
      <c r="L510" s="89"/>
      <c r="M510" s="89"/>
      <c r="N510" s="5"/>
    </row>
    <row r="511" spans="1:14" ht="25.5" x14ac:dyDescent="0.25">
      <c r="A511" s="89"/>
      <c r="B511" s="89"/>
      <c r="C511" s="6" t="e">
        <f>MATCH(D511,[1]!Tabla1[Consignatario],0)</f>
        <v>#REF!</v>
      </c>
      <c r="D511" s="54" t="s">
        <v>1452</v>
      </c>
      <c r="E511" s="5"/>
      <c r="F511" s="96"/>
      <c r="G511" s="89"/>
      <c r="H511" s="6" t="s">
        <v>1820</v>
      </c>
      <c r="I511" s="5" t="s">
        <v>425</v>
      </c>
      <c r="J511" s="5">
        <v>9840</v>
      </c>
      <c r="K511" s="89"/>
      <c r="L511" s="89"/>
      <c r="M511" s="89"/>
      <c r="N511" s="5"/>
    </row>
    <row r="512" spans="1:14" ht="15" customHeight="1" x14ac:dyDescent="0.25">
      <c r="A512" s="89" t="s">
        <v>423</v>
      </c>
      <c r="B512" s="89"/>
      <c r="C512" s="6" t="e">
        <f>MATCH(D512,[1]!Tabla1[Consignatario],0)</f>
        <v>#REF!</v>
      </c>
      <c r="D512" s="54" t="s">
        <v>1501</v>
      </c>
      <c r="E512" s="5"/>
      <c r="F512" s="96">
        <v>42317</v>
      </c>
      <c r="G512" s="89" t="s">
        <v>19</v>
      </c>
      <c r="H512" s="16" t="s">
        <v>1819</v>
      </c>
      <c r="I512" s="5" t="s">
        <v>426</v>
      </c>
      <c r="J512" s="5">
        <v>38633</v>
      </c>
      <c r="K512" s="89">
        <v>88513</v>
      </c>
      <c r="L512" s="89">
        <v>6196</v>
      </c>
      <c r="M512" s="89"/>
      <c r="N512" s="5"/>
    </row>
    <row r="513" spans="1:14" ht="25.5" x14ac:dyDescent="0.25">
      <c r="A513" s="89"/>
      <c r="B513" s="89"/>
      <c r="C513" s="6" t="e">
        <f>MATCH(D513,[1]!Tabla1[Consignatario],0)</f>
        <v>#REF!</v>
      </c>
      <c r="D513" s="54" t="s">
        <v>1501</v>
      </c>
      <c r="E513" s="5"/>
      <c r="F513" s="96"/>
      <c r="G513" s="89"/>
      <c r="H513" s="17" t="s">
        <v>1818</v>
      </c>
      <c r="I513" s="5" t="s">
        <v>427</v>
      </c>
      <c r="J513" s="5">
        <v>46000</v>
      </c>
      <c r="K513" s="89"/>
      <c r="L513" s="89"/>
      <c r="M513" s="89"/>
      <c r="N513" s="5"/>
    </row>
    <row r="514" spans="1:14" ht="25.5" x14ac:dyDescent="0.25">
      <c r="A514" s="89"/>
      <c r="B514" s="89"/>
      <c r="C514" s="6" t="e">
        <f>MATCH(D514,[1]!Tabla1[Consignatario],0)</f>
        <v>#REF!</v>
      </c>
      <c r="D514" s="54" t="s">
        <v>1501</v>
      </c>
      <c r="E514" s="5"/>
      <c r="F514" s="96"/>
      <c r="G514" s="89"/>
      <c r="H514" s="6" t="s">
        <v>1820</v>
      </c>
      <c r="I514" s="5" t="s">
        <v>26</v>
      </c>
      <c r="J514" s="5">
        <v>1600</v>
      </c>
      <c r="K514" s="89"/>
      <c r="L514" s="89"/>
      <c r="M514" s="89"/>
      <c r="N514" s="5"/>
    </row>
    <row r="515" spans="1:14" ht="25.5" x14ac:dyDescent="0.25">
      <c r="A515" s="89"/>
      <c r="B515" s="89"/>
      <c r="C515" s="6" t="e">
        <f>MATCH(D515,[1]!Tabla1[Consignatario],0)</f>
        <v>#REF!</v>
      </c>
      <c r="D515" s="54" t="s">
        <v>1501</v>
      </c>
      <c r="E515" s="5"/>
      <c r="F515" s="96"/>
      <c r="G515" s="89"/>
      <c r="H515" s="6" t="s">
        <v>1820</v>
      </c>
      <c r="I515" s="5" t="s">
        <v>428</v>
      </c>
      <c r="J515" s="5">
        <v>2280</v>
      </c>
      <c r="K515" s="89"/>
      <c r="L515" s="89"/>
      <c r="M515" s="89"/>
      <c r="N515" s="5"/>
    </row>
    <row r="516" spans="1:14" ht="15" customHeight="1" x14ac:dyDescent="0.25">
      <c r="A516" s="89" t="s">
        <v>429</v>
      </c>
      <c r="B516" s="89"/>
      <c r="C516" s="6" t="e">
        <f>MATCH(D516,[1]!Tabla1[Consignatario],0)</f>
        <v>#REF!</v>
      </c>
      <c r="D516" s="54" t="s">
        <v>1501</v>
      </c>
      <c r="E516" s="5"/>
      <c r="F516" s="96">
        <v>42317</v>
      </c>
      <c r="G516" s="89" t="s">
        <v>19</v>
      </c>
      <c r="H516" s="17" t="s">
        <v>1818</v>
      </c>
      <c r="I516" s="5" t="s">
        <v>113</v>
      </c>
      <c r="J516" s="5">
        <v>2000</v>
      </c>
      <c r="K516" s="89">
        <v>2200</v>
      </c>
      <c r="L516" s="89">
        <v>154</v>
      </c>
      <c r="M516" s="5"/>
      <c r="N516" s="5"/>
    </row>
    <row r="517" spans="1:14" ht="25.5" x14ac:dyDescent="0.25">
      <c r="A517" s="89"/>
      <c r="B517" s="89"/>
      <c r="C517" s="6" t="e">
        <f>MATCH(D517,[1]!Tabla1[Consignatario],0)</f>
        <v>#REF!</v>
      </c>
      <c r="D517" s="54" t="s">
        <v>1501</v>
      </c>
      <c r="E517" s="5"/>
      <c r="F517" s="96"/>
      <c r="G517" s="89"/>
      <c r="H517" s="17" t="s">
        <v>1818</v>
      </c>
      <c r="I517" s="5" t="s">
        <v>430</v>
      </c>
      <c r="J517" s="5">
        <v>200</v>
      </c>
      <c r="K517" s="89"/>
      <c r="L517" s="89"/>
      <c r="M517" s="5"/>
      <c r="N517" s="5"/>
    </row>
    <row r="518" spans="1:14" x14ac:dyDescent="0.25">
      <c r="A518" s="5" t="s">
        <v>429</v>
      </c>
      <c r="B518" s="5"/>
      <c r="C518" s="6" t="e">
        <f>MATCH(D518,[1]!Tabla1[Consignatario],0)</f>
        <v>#REF!</v>
      </c>
      <c r="D518" s="5" t="s">
        <v>1474</v>
      </c>
      <c r="E518" s="5"/>
      <c r="F518" s="15">
        <v>42317</v>
      </c>
      <c r="G518" s="5" t="s">
        <v>45</v>
      </c>
      <c r="H518" s="16" t="s">
        <v>1819</v>
      </c>
      <c r="I518" s="5" t="s">
        <v>431</v>
      </c>
      <c r="J518" s="5">
        <v>39942</v>
      </c>
      <c r="K518" s="5">
        <v>39942</v>
      </c>
      <c r="L518" s="5">
        <v>2796</v>
      </c>
      <c r="M518" s="5"/>
      <c r="N518" s="5"/>
    </row>
    <row r="519" spans="1:14" ht="15" customHeight="1" x14ac:dyDescent="0.25">
      <c r="A519" s="5" t="s">
        <v>429</v>
      </c>
      <c r="B519" s="5"/>
      <c r="C519" s="6" t="e">
        <f>MATCH(D519,[1]!Tabla1[Consignatario],0)</f>
        <v>#REF!</v>
      </c>
      <c r="D519" s="5" t="s">
        <v>1323</v>
      </c>
      <c r="E519" s="5"/>
      <c r="F519" s="15">
        <v>42317</v>
      </c>
      <c r="G519" s="5" t="s">
        <v>45</v>
      </c>
      <c r="H519" s="16" t="s">
        <v>1819</v>
      </c>
      <c r="I519" s="5" t="s">
        <v>432</v>
      </c>
      <c r="J519" s="5">
        <v>17830</v>
      </c>
      <c r="K519" s="5">
        <v>17830</v>
      </c>
      <c r="L519" s="5">
        <v>1248</v>
      </c>
      <c r="M519" s="5">
        <v>1</v>
      </c>
      <c r="N519" s="5"/>
    </row>
    <row r="520" spans="1:14" ht="15" customHeight="1" x14ac:dyDescent="0.25">
      <c r="A520" s="89" t="s">
        <v>429</v>
      </c>
      <c r="B520" s="89"/>
      <c r="C520" s="6" t="e">
        <f>MATCH(D520,[1]!Tabla1[Consignatario],0)</f>
        <v>#REF!</v>
      </c>
      <c r="D520" s="54" t="s">
        <v>1619</v>
      </c>
      <c r="E520" s="5"/>
      <c r="F520" s="96">
        <v>42317</v>
      </c>
      <c r="G520" s="89" t="s">
        <v>45</v>
      </c>
      <c r="H520" s="16" t="s">
        <v>1819</v>
      </c>
      <c r="I520" s="5" t="s">
        <v>433</v>
      </c>
      <c r="J520" s="5">
        <v>56787</v>
      </c>
      <c r="K520" s="89">
        <v>93835</v>
      </c>
      <c r="L520" s="89">
        <v>6568</v>
      </c>
      <c r="M520" s="89">
        <v>4</v>
      </c>
      <c r="N520" s="5"/>
    </row>
    <row r="521" spans="1:14" ht="25.5" x14ac:dyDescent="0.25">
      <c r="A521" s="89"/>
      <c r="B521" s="89"/>
      <c r="C521" s="6" t="e">
        <f>MATCH(D521,[1]!Tabla1[Consignatario],0)</f>
        <v>#REF!</v>
      </c>
      <c r="D521" s="54" t="s">
        <v>1619</v>
      </c>
      <c r="E521" s="5"/>
      <c r="F521" s="96"/>
      <c r="G521" s="89"/>
      <c r="H521" s="17" t="s">
        <v>1818</v>
      </c>
      <c r="I521" s="5" t="s">
        <v>230</v>
      </c>
      <c r="J521" s="5">
        <v>30000</v>
      </c>
      <c r="K521" s="89"/>
      <c r="L521" s="89"/>
      <c r="M521" s="89"/>
      <c r="N521" s="5"/>
    </row>
    <row r="522" spans="1:14" ht="25.5" x14ac:dyDescent="0.25">
      <c r="A522" s="89"/>
      <c r="B522" s="89"/>
      <c r="C522" s="6" t="e">
        <f>MATCH(D522,[1]!Tabla1[Consignatario],0)</f>
        <v>#REF!</v>
      </c>
      <c r="D522" s="54" t="s">
        <v>1619</v>
      </c>
      <c r="E522" s="5"/>
      <c r="F522" s="96"/>
      <c r="G522" s="89"/>
      <c r="H522" s="17" t="s">
        <v>1818</v>
      </c>
      <c r="I522" s="5" t="s">
        <v>434</v>
      </c>
      <c r="J522" s="5">
        <v>4400</v>
      </c>
      <c r="K522" s="89"/>
      <c r="L522" s="89"/>
      <c r="M522" s="89"/>
      <c r="N522" s="5"/>
    </row>
    <row r="523" spans="1:14" ht="25.5" x14ac:dyDescent="0.25">
      <c r="A523" s="89"/>
      <c r="B523" s="89"/>
      <c r="C523" s="6" t="e">
        <f>MATCH(D523,[1]!Tabla1[Consignatario],0)</f>
        <v>#REF!</v>
      </c>
      <c r="D523" s="54" t="s">
        <v>1619</v>
      </c>
      <c r="E523" s="5"/>
      <c r="F523" s="96"/>
      <c r="G523" s="89"/>
      <c r="H523" s="6" t="s">
        <v>1820</v>
      </c>
      <c r="I523" s="5" t="s">
        <v>435</v>
      </c>
      <c r="J523" s="5">
        <v>2648</v>
      </c>
      <c r="K523" s="89"/>
      <c r="L523" s="89"/>
      <c r="M523" s="89"/>
      <c r="N523" s="5"/>
    </row>
    <row r="524" spans="1:14" ht="15" customHeight="1" x14ac:dyDescent="0.25">
      <c r="A524" s="89" t="s">
        <v>436</v>
      </c>
      <c r="B524" s="89"/>
      <c r="C524" s="6" t="e">
        <f>MATCH(D524,[1]!Tabla1[Consignatario],0)</f>
        <v>#REF!</v>
      </c>
      <c r="D524" s="54" t="s">
        <v>1502</v>
      </c>
      <c r="E524" s="5"/>
      <c r="F524" s="96">
        <v>42317</v>
      </c>
      <c r="G524" s="89" t="s">
        <v>139</v>
      </c>
      <c r="H524" s="16" t="s">
        <v>1819</v>
      </c>
      <c r="I524" s="5" t="s">
        <v>437</v>
      </c>
      <c r="J524" s="5">
        <v>63120</v>
      </c>
      <c r="K524" s="89">
        <v>111699</v>
      </c>
      <c r="L524" s="89">
        <v>7819</v>
      </c>
      <c r="M524" s="89"/>
      <c r="N524" s="5"/>
    </row>
    <row r="525" spans="1:14" x14ac:dyDescent="0.25">
      <c r="A525" s="89"/>
      <c r="B525" s="89"/>
      <c r="C525" s="6" t="e">
        <f>MATCH(D525,[1]!Tabla1[Consignatario],0)</f>
        <v>#REF!</v>
      </c>
      <c r="D525" s="54" t="s">
        <v>1502</v>
      </c>
      <c r="E525" s="5"/>
      <c r="F525" s="96"/>
      <c r="G525" s="89"/>
      <c r="H525" s="6" t="s">
        <v>1820</v>
      </c>
      <c r="I525" s="5" t="s">
        <v>438</v>
      </c>
      <c r="J525" s="5">
        <v>13153</v>
      </c>
      <c r="K525" s="89"/>
      <c r="L525" s="89"/>
      <c r="M525" s="89"/>
      <c r="N525" s="5"/>
    </row>
    <row r="526" spans="1:14" ht="25.5" x14ac:dyDescent="0.25">
      <c r="A526" s="89"/>
      <c r="B526" s="89"/>
      <c r="C526" s="6" t="e">
        <f>MATCH(D526,[1]!Tabla1[Consignatario],0)</f>
        <v>#REF!</v>
      </c>
      <c r="D526" s="54" t="s">
        <v>1502</v>
      </c>
      <c r="E526" s="5"/>
      <c r="F526" s="96"/>
      <c r="G526" s="89"/>
      <c r="H526" s="16" t="s">
        <v>1819</v>
      </c>
      <c r="I526" s="5" t="s">
        <v>439</v>
      </c>
      <c r="J526" s="5">
        <v>10626</v>
      </c>
      <c r="K526" s="89"/>
      <c r="L526" s="89"/>
      <c r="M526" s="89"/>
      <c r="N526" s="5"/>
    </row>
    <row r="527" spans="1:14" x14ac:dyDescent="0.25">
      <c r="A527" s="89"/>
      <c r="B527" s="89"/>
      <c r="C527" s="6" t="e">
        <f>MATCH(D527,[1]!Tabla1[Consignatario],0)</f>
        <v>#REF!</v>
      </c>
      <c r="D527" s="54" t="s">
        <v>1502</v>
      </c>
      <c r="E527" s="5"/>
      <c r="F527" s="96"/>
      <c r="G527" s="89"/>
      <c r="H527" s="17" t="s">
        <v>1818</v>
      </c>
      <c r="I527" s="5" t="s">
        <v>82</v>
      </c>
      <c r="J527" s="5">
        <v>16000</v>
      </c>
      <c r="K527" s="89"/>
      <c r="L527" s="89"/>
      <c r="M527" s="89"/>
      <c r="N527" s="5"/>
    </row>
    <row r="528" spans="1:14" x14ac:dyDescent="0.25">
      <c r="A528" s="89"/>
      <c r="B528" s="89"/>
      <c r="C528" s="6" t="e">
        <f>MATCH(D528,[1]!Tabla1[Consignatario],0)</f>
        <v>#REF!</v>
      </c>
      <c r="D528" s="54" t="s">
        <v>1502</v>
      </c>
      <c r="E528" s="5"/>
      <c r="F528" s="96"/>
      <c r="G528" s="89"/>
      <c r="H528" s="17" t="s">
        <v>1818</v>
      </c>
      <c r="I528" s="5" t="s">
        <v>440</v>
      </c>
      <c r="J528" s="5">
        <v>8800</v>
      </c>
      <c r="K528" s="89"/>
      <c r="L528" s="89"/>
      <c r="M528" s="89"/>
      <c r="N528" s="5"/>
    </row>
    <row r="529" spans="1:14" ht="15" customHeight="1" x14ac:dyDescent="0.25">
      <c r="A529" s="89" t="s">
        <v>436</v>
      </c>
      <c r="B529" s="89"/>
      <c r="C529" s="6" t="e">
        <f>MATCH(D529,[1]!Tabla1[Consignatario],0)</f>
        <v>#REF!</v>
      </c>
      <c r="D529" s="54" t="s">
        <v>1502</v>
      </c>
      <c r="E529" s="5"/>
      <c r="F529" s="96">
        <v>42317</v>
      </c>
      <c r="G529" s="89" t="s">
        <v>139</v>
      </c>
      <c r="H529" s="6" t="s">
        <v>1820</v>
      </c>
      <c r="I529" s="5" t="s">
        <v>441</v>
      </c>
      <c r="J529" s="5">
        <v>6602</v>
      </c>
      <c r="K529" s="89">
        <v>14602</v>
      </c>
      <c r="L529" s="89">
        <v>1022</v>
      </c>
      <c r="M529" s="89">
        <v>1</v>
      </c>
      <c r="N529" s="5"/>
    </row>
    <row r="530" spans="1:14" x14ac:dyDescent="0.25">
      <c r="A530" s="89"/>
      <c r="B530" s="89"/>
      <c r="C530" s="6" t="e">
        <f>MATCH(D530,[1]!Tabla1[Consignatario],0)</f>
        <v>#REF!</v>
      </c>
      <c r="D530" s="54" t="s">
        <v>1502</v>
      </c>
      <c r="E530" s="5"/>
      <c r="F530" s="96"/>
      <c r="G530" s="89"/>
      <c r="H530" s="17" t="s">
        <v>1818</v>
      </c>
      <c r="I530" s="5" t="s">
        <v>40</v>
      </c>
      <c r="J530" s="5">
        <v>8000</v>
      </c>
      <c r="K530" s="89"/>
      <c r="L530" s="89"/>
      <c r="M530" s="89"/>
      <c r="N530" s="5"/>
    </row>
    <row r="531" spans="1:14" ht="15" customHeight="1" x14ac:dyDescent="0.25">
      <c r="A531" s="89" t="s">
        <v>436</v>
      </c>
      <c r="B531" s="89"/>
      <c r="C531" s="6" t="e">
        <f>MATCH(D531,[1]!Tabla1[Consignatario],0)</f>
        <v>#REF!</v>
      </c>
      <c r="D531" s="54" t="s">
        <v>1575</v>
      </c>
      <c r="E531" s="5"/>
      <c r="F531" s="96">
        <v>42317</v>
      </c>
      <c r="G531" s="89" t="s">
        <v>67</v>
      </c>
      <c r="H531" s="16" t="s">
        <v>1819</v>
      </c>
      <c r="I531" s="5" t="s">
        <v>442</v>
      </c>
      <c r="J531" s="5">
        <v>10459</v>
      </c>
      <c r="K531" s="89">
        <v>27691</v>
      </c>
      <c r="L531" s="89">
        <v>1938</v>
      </c>
      <c r="M531" s="89">
        <v>2</v>
      </c>
      <c r="N531" s="5"/>
    </row>
    <row r="532" spans="1:14" ht="25.5" x14ac:dyDescent="0.25">
      <c r="A532" s="89"/>
      <c r="B532" s="89"/>
      <c r="C532" s="6" t="e">
        <f>MATCH(D532,[1]!Tabla1[Consignatario],0)</f>
        <v>#REF!</v>
      </c>
      <c r="D532" s="54" t="s">
        <v>1575</v>
      </c>
      <c r="E532" s="5"/>
      <c r="F532" s="96"/>
      <c r="G532" s="89"/>
      <c r="H532" s="6" t="s">
        <v>1820</v>
      </c>
      <c r="I532" s="5" t="s">
        <v>53</v>
      </c>
      <c r="J532" s="5">
        <v>3232</v>
      </c>
      <c r="K532" s="89"/>
      <c r="L532" s="89"/>
      <c r="M532" s="89"/>
      <c r="N532" s="5"/>
    </row>
    <row r="533" spans="1:14" ht="25.5" x14ac:dyDescent="0.25">
      <c r="A533" s="89"/>
      <c r="B533" s="89"/>
      <c r="C533" s="6" t="e">
        <f>MATCH(D533,[1]!Tabla1[Consignatario],0)</f>
        <v>#REF!</v>
      </c>
      <c r="D533" s="54" t="s">
        <v>1575</v>
      </c>
      <c r="E533" s="5"/>
      <c r="F533" s="96"/>
      <c r="G533" s="89"/>
      <c r="H533" s="17" t="s">
        <v>1818</v>
      </c>
      <c r="I533" s="5" t="s">
        <v>238</v>
      </c>
      <c r="J533" s="5">
        <v>14000</v>
      </c>
      <c r="K533" s="89"/>
      <c r="L533" s="89"/>
      <c r="M533" s="89"/>
      <c r="N533" s="5"/>
    </row>
    <row r="534" spans="1:14" x14ac:dyDescent="0.25">
      <c r="A534" s="5" t="s">
        <v>443</v>
      </c>
      <c r="B534" s="5"/>
      <c r="C534" s="6" t="e">
        <f>MATCH(D534,[1]!Tabla1[Consignatario],0)</f>
        <v>#REF!</v>
      </c>
      <c r="D534" s="5" t="s">
        <v>1503</v>
      </c>
      <c r="E534" s="5"/>
      <c r="F534" s="15">
        <v>42317</v>
      </c>
      <c r="G534" s="5" t="s">
        <v>67</v>
      </c>
      <c r="H534" s="17" t="s">
        <v>1818</v>
      </c>
      <c r="I534" s="5" t="s">
        <v>322</v>
      </c>
      <c r="J534" s="5">
        <v>10000</v>
      </c>
      <c r="K534" s="5">
        <v>10000</v>
      </c>
      <c r="L534" s="5">
        <v>700</v>
      </c>
      <c r="M534" s="5"/>
      <c r="N534" s="5"/>
    </row>
    <row r="535" spans="1:14" ht="15" customHeight="1" x14ac:dyDescent="0.25">
      <c r="A535" s="89" t="s">
        <v>443</v>
      </c>
      <c r="B535" s="89"/>
      <c r="C535" s="6" t="e">
        <f>MATCH(D535,[1]!Tabla1[Consignatario],0)</f>
        <v>#REF!</v>
      </c>
      <c r="D535" s="54" t="s">
        <v>1465</v>
      </c>
      <c r="E535" s="5"/>
      <c r="F535" s="96">
        <v>42317</v>
      </c>
      <c r="G535" s="89" t="s">
        <v>67</v>
      </c>
      <c r="H535" s="6" t="s">
        <v>1820</v>
      </c>
      <c r="I535" s="5" t="s">
        <v>320</v>
      </c>
      <c r="J535" s="5">
        <v>2880</v>
      </c>
      <c r="K535" s="89">
        <v>8640</v>
      </c>
      <c r="L535" s="89">
        <v>604</v>
      </c>
      <c r="M535" s="89">
        <v>7</v>
      </c>
      <c r="N535" s="5"/>
    </row>
    <row r="536" spans="1:14" x14ac:dyDescent="0.25">
      <c r="A536" s="89"/>
      <c r="B536" s="89"/>
      <c r="C536" s="6" t="e">
        <f>MATCH(D536,[1]!Tabla1[Consignatario],0)</f>
        <v>#REF!</v>
      </c>
      <c r="D536" s="54" t="s">
        <v>1465</v>
      </c>
      <c r="E536" s="5"/>
      <c r="F536" s="96"/>
      <c r="G536" s="89"/>
      <c r="H536" s="6" t="s">
        <v>1820</v>
      </c>
      <c r="I536" s="5" t="s">
        <v>444</v>
      </c>
      <c r="J536" s="5">
        <v>1472</v>
      </c>
      <c r="K536" s="89"/>
      <c r="L536" s="89"/>
      <c r="M536" s="89"/>
      <c r="N536" s="5"/>
    </row>
    <row r="537" spans="1:14" x14ac:dyDescent="0.25">
      <c r="A537" s="89"/>
      <c r="B537" s="89"/>
      <c r="C537" s="6" t="e">
        <f>MATCH(D537,[1]!Tabla1[Consignatario],0)</f>
        <v>#REF!</v>
      </c>
      <c r="D537" s="54" t="s">
        <v>1465</v>
      </c>
      <c r="E537" s="5"/>
      <c r="F537" s="96"/>
      <c r="G537" s="89"/>
      <c r="H537" s="6" t="s">
        <v>1820</v>
      </c>
      <c r="I537" s="5" t="s">
        <v>445</v>
      </c>
      <c r="J537" s="5">
        <v>1056</v>
      </c>
      <c r="K537" s="89"/>
      <c r="L537" s="89"/>
      <c r="M537" s="89"/>
      <c r="N537" s="5"/>
    </row>
    <row r="538" spans="1:14" x14ac:dyDescent="0.25">
      <c r="A538" s="89"/>
      <c r="B538" s="89"/>
      <c r="C538" s="6" t="e">
        <f>MATCH(D538,[1]!Tabla1[Consignatario],0)</f>
        <v>#REF!</v>
      </c>
      <c r="D538" s="54" t="s">
        <v>1465</v>
      </c>
      <c r="E538" s="5"/>
      <c r="F538" s="96"/>
      <c r="G538" s="89"/>
      <c r="H538" s="17" t="s">
        <v>1818</v>
      </c>
      <c r="I538" s="5" t="s">
        <v>209</v>
      </c>
      <c r="J538" s="5">
        <v>200</v>
      </c>
      <c r="K538" s="89"/>
      <c r="L538" s="89"/>
      <c r="M538" s="89"/>
      <c r="N538" s="5"/>
    </row>
    <row r="539" spans="1:14" x14ac:dyDescent="0.25">
      <c r="A539" s="89"/>
      <c r="B539" s="89"/>
      <c r="C539" s="6" t="e">
        <f>MATCH(D539,[1]!Tabla1[Consignatario],0)</f>
        <v>#REF!</v>
      </c>
      <c r="D539" s="54" t="s">
        <v>1465</v>
      </c>
      <c r="E539" s="5"/>
      <c r="F539" s="96"/>
      <c r="G539" s="89"/>
      <c r="H539" s="5" t="s">
        <v>1422</v>
      </c>
      <c r="I539" s="5" t="s">
        <v>446</v>
      </c>
      <c r="J539" s="5">
        <v>608</v>
      </c>
      <c r="K539" s="89"/>
      <c r="L539" s="89"/>
      <c r="M539" s="89"/>
      <c r="N539" s="5"/>
    </row>
    <row r="540" spans="1:14" x14ac:dyDescent="0.25">
      <c r="A540" s="89"/>
      <c r="B540" s="89"/>
      <c r="C540" s="6" t="e">
        <f>MATCH(D540,[1]!Tabla1[Consignatario],0)</f>
        <v>#REF!</v>
      </c>
      <c r="D540" s="54" t="s">
        <v>1465</v>
      </c>
      <c r="E540" s="5"/>
      <c r="F540" s="96"/>
      <c r="G540" s="89"/>
      <c r="H540" s="3" t="s">
        <v>1423</v>
      </c>
      <c r="I540" s="5" t="s">
        <v>447</v>
      </c>
      <c r="J540" s="5">
        <v>24</v>
      </c>
      <c r="K540" s="89"/>
      <c r="L540" s="89"/>
      <c r="M540" s="89"/>
      <c r="N540" s="5"/>
    </row>
    <row r="541" spans="1:14" x14ac:dyDescent="0.25">
      <c r="A541" s="89"/>
      <c r="B541" s="89"/>
      <c r="C541" s="6" t="e">
        <f>MATCH(D541,[1]!Tabla1[Consignatario],0)</f>
        <v>#REF!</v>
      </c>
      <c r="D541" s="54" t="s">
        <v>1465</v>
      </c>
      <c r="E541" s="5"/>
      <c r="F541" s="96"/>
      <c r="G541" s="89"/>
      <c r="H541" s="6" t="s">
        <v>1820</v>
      </c>
      <c r="I541" s="5" t="s">
        <v>448</v>
      </c>
      <c r="J541" s="5">
        <v>2400</v>
      </c>
      <c r="K541" s="89"/>
      <c r="L541" s="89"/>
      <c r="M541" s="89"/>
      <c r="N541" s="5"/>
    </row>
    <row r="542" spans="1:14" ht="15" customHeight="1" x14ac:dyDescent="0.25">
      <c r="A542" s="89" t="s">
        <v>449</v>
      </c>
      <c r="B542" s="89"/>
      <c r="C542" s="6" t="e">
        <f>MATCH(D542,[1]!Tabla1[Consignatario],0)</f>
        <v>#REF!</v>
      </c>
      <c r="D542" s="54" t="s">
        <v>1284</v>
      </c>
      <c r="E542" s="5"/>
      <c r="F542" s="96">
        <v>42317</v>
      </c>
      <c r="G542" s="89" t="s">
        <v>1629</v>
      </c>
      <c r="H542" s="16" t="s">
        <v>1819</v>
      </c>
      <c r="I542" s="5" t="s">
        <v>450</v>
      </c>
      <c r="J542" s="5">
        <v>54004</v>
      </c>
      <c r="K542" s="89">
        <v>87572</v>
      </c>
      <c r="L542" s="89">
        <v>6130</v>
      </c>
      <c r="M542" s="89"/>
      <c r="N542" s="5"/>
    </row>
    <row r="543" spans="1:14" ht="25.5" x14ac:dyDescent="0.25">
      <c r="A543" s="89"/>
      <c r="B543" s="89"/>
      <c r="C543" s="6" t="e">
        <f>MATCH(D543,[1]!Tabla1[Consignatario],0)</f>
        <v>#REF!</v>
      </c>
      <c r="D543" s="54" t="s">
        <v>1284</v>
      </c>
      <c r="E543" s="5"/>
      <c r="F543" s="96"/>
      <c r="G543" s="89"/>
      <c r="H543" s="6" t="s">
        <v>1820</v>
      </c>
      <c r="I543" s="5" t="s">
        <v>451</v>
      </c>
      <c r="J543" s="5">
        <v>8000</v>
      </c>
      <c r="K543" s="89"/>
      <c r="L543" s="89"/>
      <c r="M543" s="89"/>
      <c r="N543" s="5"/>
    </row>
    <row r="544" spans="1:14" ht="25.5" x14ac:dyDescent="0.25">
      <c r="A544" s="89"/>
      <c r="B544" s="89"/>
      <c r="C544" s="6" t="e">
        <f>MATCH(D544,[1]!Tabla1[Consignatario],0)</f>
        <v>#REF!</v>
      </c>
      <c r="D544" s="54" t="s">
        <v>1284</v>
      </c>
      <c r="E544" s="5"/>
      <c r="F544" s="96"/>
      <c r="G544" s="89"/>
      <c r="H544" s="17" t="s">
        <v>1818</v>
      </c>
      <c r="I544" s="5" t="s">
        <v>69</v>
      </c>
      <c r="J544" s="5">
        <v>24000</v>
      </c>
      <c r="K544" s="89"/>
      <c r="L544" s="89"/>
      <c r="M544" s="89"/>
      <c r="N544" s="5"/>
    </row>
    <row r="545" spans="1:14" ht="25.5" x14ac:dyDescent="0.25">
      <c r="A545" s="89"/>
      <c r="B545" s="89"/>
      <c r="C545" s="6" t="e">
        <f>MATCH(D545,[1]!Tabla1[Consignatario],0)</f>
        <v>#REF!</v>
      </c>
      <c r="D545" s="54" t="s">
        <v>1284</v>
      </c>
      <c r="E545" s="5"/>
      <c r="F545" s="96"/>
      <c r="G545" s="89"/>
      <c r="H545" s="17" t="s">
        <v>1818</v>
      </c>
      <c r="I545" s="5" t="s">
        <v>59</v>
      </c>
      <c r="J545" s="5">
        <v>1130</v>
      </c>
      <c r="K545" s="89"/>
      <c r="L545" s="89"/>
      <c r="M545" s="89"/>
      <c r="N545" s="5"/>
    </row>
    <row r="546" spans="1:14" ht="25.5" x14ac:dyDescent="0.25">
      <c r="A546" s="89"/>
      <c r="B546" s="89"/>
      <c r="C546" s="6" t="e">
        <f>MATCH(D546,[1]!Tabla1[Consignatario],0)</f>
        <v>#REF!</v>
      </c>
      <c r="D546" s="54" t="s">
        <v>1284</v>
      </c>
      <c r="E546" s="5"/>
      <c r="F546" s="96"/>
      <c r="G546" s="89"/>
      <c r="H546" s="6" t="s">
        <v>1820</v>
      </c>
      <c r="I546" s="5" t="s">
        <v>452</v>
      </c>
      <c r="J546" s="5">
        <v>438</v>
      </c>
      <c r="K546" s="89"/>
      <c r="L546" s="89"/>
      <c r="M546" s="89"/>
      <c r="N546" s="5"/>
    </row>
    <row r="547" spans="1:14" ht="15" customHeight="1" x14ac:dyDescent="0.25">
      <c r="A547" s="89" t="s">
        <v>453</v>
      </c>
      <c r="B547" s="89"/>
      <c r="C547" s="6" t="e">
        <f>MATCH(D547,[1]!Tabla1[Consignatario],0)</f>
        <v>#REF!</v>
      </c>
      <c r="D547" s="54" t="s">
        <v>1463</v>
      </c>
      <c r="E547" s="5"/>
      <c r="F547" s="96">
        <v>42683</v>
      </c>
      <c r="G547" s="89" t="s">
        <v>1629</v>
      </c>
      <c r="H547" s="17" t="s">
        <v>1818</v>
      </c>
      <c r="I547" s="5" t="s">
        <v>23</v>
      </c>
      <c r="J547" s="5">
        <v>6000</v>
      </c>
      <c r="K547" s="89">
        <v>7568</v>
      </c>
      <c r="L547" s="89">
        <v>529</v>
      </c>
      <c r="M547" s="89">
        <v>6</v>
      </c>
      <c r="N547" s="5"/>
    </row>
    <row r="548" spans="1:14" ht="25.5" x14ac:dyDescent="0.25">
      <c r="A548" s="89"/>
      <c r="B548" s="89"/>
      <c r="C548" s="6" t="e">
        <f>MATCH(D548,[1]!Tabla1[Consignatario],0)</f>
        <v>#REF!</v>
      </c>
      <c r="D548" s="54" t="s">
        <v>1463</v>
      </c>
      <c r="E548" s="5"/>
      <c r="F548" s="96"/>
      <c r="G548" s="89"/>
      <c r="H548" s="6" t="s">
        <v>1820</v>
      </c>
      <c r="I548" s="5" t="s">
        <v>454</v>
      </c>
      <c r="J548" s="5">
        <v>1568</v>
      </c>
      <c r="K548" s="89"/>
      <c r="L548" s="89"/>
      <c r="M548" s="89"/>
      <c r="N548" s="5"/>
    </row>
    <row r="549" spans="1:14" ht="15" customHeight="1" x14ac:dyDescent="0.25">
      <c r="A549" s="89" t="s">
        <v>453</v>
      </c>
      <c r="B549" s="89"/>
      <c r="C549" s="6" t="e">
        <f>MATCH(D549,[1]!Tabla1[Consignatario],0)</f>
        <v>#REF!</v>
      </c>
      <c r="D549" s="54" t="s">
        <v>1474</v>
      </c>
      <c r="E549" s="5"/>
      <c r="F549" s="96">
        <v>42683</v>
      </c>
      <c r="G549" s="89" t="s">
        <v>1629</v>
      </c>
      <c r="H549" s="17" t="s">
        <v>1818</v>
      </c>
      <c r="I549" s="5" t="s">
        <v>82</v>
      </c>
      <c r="J549" s="5">
        <v>16000</v>
      </c>
      <c r="K549" s="89">
        <v>22840</v>
      </c>
      <c r="L549" s="89">
        <v>1598</v>
      </c>
      <c r="M549" s="89">
        <v>7</v>
      </c>
      <c r="N549" s="5"/>
    </row>
    <row r="550" spans="1:14" x14ac:dyDescent="0.25">
      <c r="A550" s="89"/>
      <c r="B550" s="89"/>
      <c r="C550" s="6" t="e">
        <f>MATCH(D550,[1]!Tabla1[Consignatario],0)</f>
        <v>#REF!</v>
      </c>
      <c r="D550" s="54" t="s">
        <v>1474</v>
      </c>
      <c r="E550" s="5"/>
      <c r="F550" s="96"/>
      <c r="G550" s="89"/>
      <c r="H550" s="6" t="s">
        <v>1820</v>
      </c>
      <c r="I550" s="5" t="s">
        <v>455</v>
      </c>
      <c r="J550" s="5">
        <v>6840</v>
      </c>
      <c r="K550" s="89"/>
      <c r="L550" s="89"/>
      <c r="M550" s="89"/>
      <c r="N550" s="5"/>
    </row>
    <row r="551" spans="1:14" ht="15" customHeight="1" x14ac:dyDescent="0.25">
      <c r="A551" s="89" t="s">
        <v>453</v>
      </c>
      <c r="B551" s="89"/>
      <c r="C551" s="6" t="e">
        <f>MATCH(D551,[1]!Tabla1[Consignatario],0)</f>
        <v>#REF!</v>
      </c>
      <c r="D551" s="54" t="s">
        <v>1575</v>
      </c>
      <c r="E551" s="5"/>
      <c r="F551" s="96">
        <v>42683</v>
      </c>
      <c r="G551" s="89" t="s">
        <v>1629</v>
      </c>
      <c r="H551" s="16" t="s">
        <v>1819</v>
      </c>
      <c r="I551" s="5" t="s">
        <v>456</v>
      </c>
      <c r="J551" s="5">
        <v>20667</v>
      </c>
      <c r="K551" s="89">
        <v>40667</v>
      </c>
      <c r="L551" s="89">
        <v>2846</v>
      </c>
      <c r="M551" s="89">
        <v>6</v>
      </c>
      <c r="N551" s="5"/>
    </row>
    <row r="552" spans="1:14" ht="25.5" x14ac:dyDescent="0.25">
      <c r="A552" s="89"/>
      <c r="B552" s="89"/>
      <c r="C552" s="6" t="e">
        <f>MATCH(D552,[1]!Tabla1[Consignatario],0)</f>
        <v>#REF!</v>
      </c>
      <c r="D552" s="54" t="s">
        <v>1575</v>
      </c>
      <c r="E552" s="5"/>
      <c r="F552" s="96"/>
      <c r="G552" s="89"/>
      <c r="H552" s="17" t="s">
        <v>1818</v>
      </c>
      <c r="I552" s="5" t="s">
        <v>32</v>
      </c>
      <c r="J552" s="5">
        <v>20000</v>
      </c>
      <c r="K552" s="89"/>
      <c r="L552" s="89"/>
      <c r="M552" s="89"/>
      <c r="N552" s="5"/>
    </row>
    <row r="553" spans="1:14" ht="25.5" x14ac:dyDescent="0.25">
      <c r="A553" s="5" t="s">
        <v>457</v>
      </c>
      <c r="B553" s="5"/>
      <c r="C553" s="6" t="e">
        <f>MATCH(D553,[1]!Tabla1[Consignatario],0)</f>
        <v>#REF!</v>
      </c>
      <c r="D553" s="5" t="s">
        <v>1795</v>
      </c>
      <c r="E553" s="5"/>
      <c r="F553" s="15">
        <v>42683</v>
      </c>
      <c r="G553" s="5" t="s">
        <v>1629</v>
      </c>
      <c r="H553" s="16" t="s">
        <v>1819</v>
      </c>
      <c r="I553" s="5" t="s">
        <v>458</v>
      </c>
      <c r="J553" s="5">
        <v>6854</v>
      </c>
      <c r="K553" s="5">
        <v>6854</v>
      </c>
      <c r="L553" s="5">
        <v>479</v>
      </c>
      <c r="M553" s="5">
        <v>7</v>
      </c>
      <c r="N553" s="5"/>
    </row>
    <row r="554" spans="1:14" ht="15" customHeight="1" x14ac:dyDescent="0.25">
      <c r="A554" s="89" t="s">
        <v>457</v>
      </c>
      <c r="B554" s="89"/>
      <c r="C554" s="6" t="e">
        <f>MATCH(D554,[1]!Tabla1[Consignatario],0)</f>
        <v>#REF!</v>
      </c>
      <c r="D554" s="54" t="s">
        <v>1504</v>
      </c>
      <c r="E554" s="5"/>
      <c r="F554" s="96">
        <v>42683</v>
      </c>
      <c r="G554" s="89" t="s">
        <v>1812</v>
      </c>
      <c r="H554" s="16" t="s">
        <v>1819</v>
      </c>
      <c r="I554" s="5" t="s">
        <v>459</v>
      </c>
      <c r="J554" s="5">
        <v>14988</v>
      </c>
      <c r="K554" s="89">
        <v>23788</v>
      </c>
      <c r="L554" s="89">
        <v>1665</v>
      </c>
      <c r="M554" s="89">
        <v>1</v>
      </c>
      <c r="N554" s="5"/>
    </row>
    <row r="555" spans="1:14" ht="25.5" x14ac:dyDescent="0.25">
      <c r="A555" s="89"/>
      <c r="B555" s="89"/>
      <c r="C555" s="6" t="e">
        <f>MATCH(D555,[1]!Tabla1[Consignatario],0)</f>
        <v>#REF!</v>
      </c>
      <c r="D555" s="54" t="s">
        <v>1504</v>
      </c>
      <c r="E555" s="5"/>
      <c r="F555" s="96"/>
      <c r="G555" s="89"/>
      <c r="H555" s="6" t="s">
        <v>1820</v>
      </c>
      <c r="I555" s="5" t="s">
        <v>460</v>
      </c>
      <c r="J555" s="5">
        <v>8800</v>
      </c>
      <c r="K555" s="89"/>
      <c r="L555" s="89"/>
      <c r="M555" s="89"/>
      <c r="N555" s="5"/>
    </row>
    <row r="556" spans="1:14" ht="25.5" customHeight="1" x14ac:dyDescent="0.25">
      <c r="A556" s="89" t="s">
        <v>457</v>
      </c>
      <c r="B556" s="89"/>
      <c r="C556" s="6" t="e">
        <f>MATCH(D556,[1]!Tabla1[Consignatario],0)</f>
        <v>#REF!</v>
      </c>
      <c r="D556" s="54" t="s">
        <v>1317</v>
      </c>
      <c r="E556" s="5"/>
      <c r="F556" s="96">
        <v>42683</v>
      </c>
      <c r="G556" s="89" t="s">
        <v>461</v>
      </c>
      <c r="H556" s="16" t="s">
        <v>1819</v>
      </c>
      <c r="I556" s="5" t="s">
        <v>462</v>
      </c>
      <c r="J556" s="5">
        <v>109384</v>
      </c>
      <c r="K556" s="89">
        <v>121084</v>
      </c>
      <c r="L556" s="89">
        <v>8475</v>
      </c>
      <c r="M556" s="89">
        <v>7</v>
      </c>
      <c r="N556" s="5"/>
    </row>
    <row r="557" spans="1:14" ht="25.5" x14ac:dyDescent="0.25">
      <c r="A557" s="89"/>
      <c r="B557" s="89"/>
      <c r="C557" s="6" t="e">
        <f>MATCH(D557,[1]!Tabla1[Consignatario],0)</f>
        <v>#REF!</v>
      </c>
      <c r="D557" s="54" t="s">
        <v>1317</v>
      </c>
      <c r="E557" s="5"/>
      <c r="F557" s="96"/>
      <c r="G557" s="89"/>
      <c r="H557" s="17" t="s">
        <v>1818</v>
      </c>
      <c r="I557" s="5" t="s">
        <v>322</v>
      </c>
      <c r="J557" s="5">
        <v>10000</v>
      </c>
      <c r="K557" s="89"/>
      <c r="L557" s="89"/>
      <c r="M557" s="89"/>
      <c r="N557" s="5"/>
    </row>
    <row r="558" spans="1:14" ht="25.5" x14ac:dyDescent="0.25">
      <c r="A558" s="89"/>
      <c r="B558" s="89"/>
      <c r="C558" s="6" t="e">
        <f>MATCH(D558,[1]!Tabla1[Consignatario],0)</f>
        <v>#REF!</v>
      </c>
      <c r="D558" s="54" t="s">
        <v>1317</v>
      </c>
      <c r="E558" s="5"/>
      <c r="F558" s="96"/>
      <c r="G558" s="89"/>
      <c r="H558" s="17" t="s">
        <v>1818</v>
      </c>
      <c r="I558" s="5" t="s">
        <v>463</v>
      </c>
      <c r="J558" s="5">
        <v>1700</v>
      </c>
      <c r="K558" s="89"/>
      <c r="L558" s="89"/>
      <c r="M558" s="89"/>
      <c r="N558" s="5"/>
    </row>
    <row r="559" spans="1:14" ht="15" customHeight="1" x14ac:dyDescent="0.25">
      <c r="A559" s="89" t="s">
        <v>457</v>
      </c>
      <c r="B559" s="89"/>
      <c r="C559" s="6" t="e">
        <f>MATCH(D559,[1]!Tabla1[Consignatario],0)</f>
        <v>#REF!</v>
      </c>
      <c r="D559" s="54" t="s">
        <v>1505</v>
      </c>
      <c r="E559" s="5"/>
      <c r="F559" s="96">
        <v>42683</v>
      </c>
      <c r="G559" s="89" t="s">
        <v>464</v>
      </c>
      <c r="H559" s="16" t="s">
        <v>1819</v>
      </c>
      <c r="I559" s="5" t="s">
        <v>465</v>
      </c>
      <c r="J559" s="5">
        <v>22912</v>
      </c>
      <c r="K559" s="89">
        <v>32912</v>
      </c>
      <c r="L559" s="89">
        <v>2303</v>
      </c>
      <c r="M559" s="89">
        <v>7</v>
      </c>
      <c r="N559" s="5"/>
    </row>
    <row r="560" spans="1:14" x14ac:dyDescent="0.25">
      <c r="A560" s="89"/>
      <c r="B560" s="89"/>
      <c r="C560" s="6" t="e">
        <f>MATCH(D560,[1]!Tabla1[Consignatario],0)</f>
        <v>#REF!</v>
      </c>
      <c r="D560" s="54" t="s">
        <v>1505</v>
      </c>
      <c r="E560" s="5"/>
      <c r="F560" s="96"/>
      <c r="G560" s="89"/>
      <c r="H560" s="17" t="s">
        <v>1818</v>
      </c>
      <c r="I560" s="5" t="s">
        <v>322</v>
      </c>
      <c r="J560" s="5">
        <v>10000</v>
      </c>
      <c r="K560" s="89"/>
      <c r="L560" s="89"/>
      <c r="M560" s="89"/>
      <c r="N560" s="5"/>
    </row>
    <row r="561" spans="1:14" ht="15" customHeight="1" x14ac:dyDescent="0.25">
      <c r="A561" s="89" t="s">
        <v>466</v>
      </c>
      <c r="B561" s="89"/>
      <c r="C561" s="6" t="e">
        <f>MATCH(D561,[1]!Tabla1[Consignatario],0)</f>
        <v>#REF!</v>
      </c>
      <c r="D561" s="54" t="s">
        <v>1324</v>
      </c>
      <c r="E561" s="5"/>
      <c r="F561" s="96">
        <v>42683</v>
      </c>
      <c r="G561" s="89" t="s">
        <v>461</v>
      </c>
      <c r="H561" s="16" t="s">
        <v>1819</v>
      </c>
      <c r="I561" s="5" t="s">
        <v>467</v>
      </c>
      <c r="J561" s="5">
        <v>9081</v>
      </c>
      <c r="K561" s="89">
        <v>25521</v>
      </c>
      <c r="L561" s="89">
        <v>1786</v>
      </c>
      <c r="M561" s="89">
        <v>4</v>
      </c>
      <c r="N561" s="5"/>
    </row>
    <row r="562" spans="1:14" x14ac:dyDescent="0.25">
      <c r="A562" s="89"/>
      <c r="B562" s="89"/>
      <c r="C562" s="6" t="e">
        <f>MATCH(D562,[1]!Tabla1[Consignatario],0)</f>
        <v>#REF!</v>
      </c>
      <c r="D562" s="54" t="s">
        <v>1324</v>
      </c>
      <c r="E562" s="5"/>
      <c r="F562" s="96"/>
      <c r="G562" s="89"/>
      <c r="H562" s="17" t="s">
        <v>1818</v>
      </c>
      <c r="I562" s="5" t="s">
        <v>24</v>
      </c>
      <c r="J562" s="5">
        <v>12000</v>
      </c>
      <c r="K562" s="89"/>
      <c r="L562" s="89"/>
      <c r="M562" s="89"/>
      <c r="N562" s="5"/>
    </row>
    <row r="563" spans="1:14" x14ac:dyDescent="0.25">
      <c r="A563" s="89"/>
      <c r="B563" s="89"/>
      <c r="C563" s="6" t="e">
        <f>MATCH(D563,[1]!Tabla1[Consignatario],0)</f>
        <v>#REF!</v>
      </c>
      <c r="D563" s="54" t="s">
        <v>1324</v>
      </c>
      <c r="E563" s="5"/>
      <c r="F563" s="96"/>
      <c r="G563" s="89"/>
      <c r="H563" s="6" t="s">
        <v>1820</v>
      </c>
      <c r="I563" s="5" t="s">
        <v>468</v>
      </c>
      <c r="J563" s="5">
        <v>3040</v>
      </c>
      <c r="K563" s="89"/>
      <c r="L563" s="89"/>
      <c r="M563" s="89"/>
      <c r="N563" s="5"/>
    </row>
    <row r="564" spans="1:14" x14ac:dyDescent="0.25">
      <c r="A564" s="89"/>
      <c r="B564" s="89"/>
      <c r="C564" s="6" t="e">
        <f>MATCH(D564,[1]!Tabla1[Consignatario],0)</f>
        <v>#REF!</v>
      </c>
      <c r="D564" s="54" t="s">
        <v>1324</v>
      </c>
      <c r="E564" s="5"/>
      <c r="F564" s="96"/>
      <c r="G564" s="89"/>
      <c r="H564" s="6" t="s">
        <v>1820</v>
      </c>
      <c r="I564" s="5" t="s">
        <v>469</v>
      </c>
      <c r="J564" s="5">
        <v>1400</v>
      </c>
      <c r="K564" s="89"/>
      <c r="L564" s="89"/>
      <c r="M564" s="89"/>
      <c r="N564" s="5"/>
    </row>
    <row r="565" spans="1:14" ht="15" customHeight="1" x14ac:dyDescent="0.25">
      <c r="A565" s="89" t="s">
        <v>466</v>
      </c>
      <c r="B565" s="89"/>
      <c r="C565" s="6" t="e">
        <f>MATCH(D565,[1]!Tabla1[Consignatario],0)</f>
        <v>#REF!</v>
      </c>
      <c r="D565" s="54" t="s">
        <v>1506</v>
      </c>
      <c r="E565" s="5"/>
      <c r="F565" s="96">
        <v>42683</v>
      </c>
      <c r="G565" s="89" t="s">
        <v>461</v>
      </c>
      <c r="H565" s="16" t="s">
        <v>1819</v>
      </c>
      <c r="I565" s="5" t="s">
        <v>470</v>
      </c>
      <c r="J565" s="5">
        <v>4798</v>
      </c>
      <c r="K565" s="89">
        <v>11694</v>
      </c>
      <c r="L565" s="89">
        <v>818</v>
      </c>
      <c r="M565" s="89">
        <v>4</v>
      </c>
      <c r="N565" s="5"/>
    </row>
    <row r="566" spans="1:14" ht="25.5" x14ac:dyDescent="0.25">
      <c r="A566" s="89"/>
      <c r="B566" s="89"/>
      <c r="C566" s="6" t="e">
        <f>MATCH(D566,[1]!Tabla1[Consignatario],0)</f>
        <v>#REF!</v>
      </c>
      <c r="D566" s="54" t="s">
        <v>1506</v>
      </c>
      <c r="E566" s="5"/>
      <c r="F566" s="96"/>
      <c r="G566" s="89"/>
      <c r="H566" s="6" t="s">
        <v>1820</v>
      </c>
      <c r="I566" s="5" t="s">
        <v>162</v>
      </c>
      <c r="J566" s="5">
        <v>896</v>
      </c>
      <c r="K566" s="89"/>
      <c r="L566" s="89"/>
      <c r="M566" s="89"/>
      <c r="N566" s="5"/>
    </row>
    <row r="567" spans="1:14" ht="25.5" x14ac:dyDescent="0.25">
      <c r="A567" s="89"/>
      <c r="B567" s="89"/>
      <c r="C567" s="6" t="e">
        <f>MATCH(D567,[1]!Tabla1[Consignatario],0)</f>
        <v>#REF!</v>
      </c>
      <c r="D567" s="54" t="s">
        <v>1506</v>
      </c>
      <c r="E567" s="5"/>
      <c r="F567" s="96"/>
      <c r="G567" s="89"/>
      <c r="H567" s="17" t="s">
        <v>1818</v>
      </c>
      <c r="I567" s="5" t="s">
        <v>23</v>
      </c>
      <c r="J567" s="5">
        <v>6000</v>
      </c>
      <c r="K567" s="89"/>
      <c r="L567" s="89"/>
      <c r="M567" s="89"/>
      <c r="N567" s="5"/>
    </row>
    <row r="568" spans="1:14" ht="15" customHeight="1" x14ac:dyDescent="0.25">
      <c r="A568" s="89" t="s">
        <v>466</v>
      </c>
      <c r="B568" s="89"/>
      <c r="C568" s="6" t="e">
        <f>MATCH(D568,[1]!Tabla1[Consignatario],0)</f>
        <v>#REF!</v>
      </c>
      <c r="D568" s="54" t="s">
        <v>1691</v>
      </c>
      <c r="E568" s="5"/>
      <c r="F568" s="96">
        <v>42683</v>
      </c>
      <c r="G568" s="89" t="s">
        <v>461</v>
      </c>
      <c r="H568" s="16" t="s">
        <v>1819</v>
      </c>
      <c r="I568" s="5" t="s">
        <v>150</v>
      </c>
      <c r="J568" s="5">
        <v>1332</v>
      </c>
      <c r="K568" s="89">
        <v>5992</v>
      </c>
      <c r="L568" s="89">
        <v>419</v>
      </c>
      <c r="M568" s="89">
        <v>4</v>
      </c>
      <c r="N568" s="5"/>
    </row>
    <row r="569" spans="1:14" x14ac:dyDescent="0.25">
      <c r="A569" s="89"/>
      <c r="B569" s="89"/>
      <c r="C569" s="6" t="e">
        <f>MATCH(D569,[1]!Tabla1[Consignatario],0)</f>
        <v>#REF!</v>
      </c>
      <c r="D569" s="54" t="s">
        <v>1691</v>
      </c>
      <c r="E569" s="5"/>
      <c r="F569" s="96"/>
      <c r="G569" s="89"/>
      <c r="H569" s="6" t="s">
        <v>1820</v>
      </c>
      <c r="I569" s="5" t="s">
        <v>471</v>
      </c>
      <c r="J569" s="5">
        <v>4660</v>
      </c>
      <c r="K569" s="89"/>
      <c r="L569" s="89"/>
      <c r="M569" s="89"/>
      <c r="N569" s="5"/>
    </row>
    <row r="570" spans="1:14" ht="15" customHeight="1" x14ac:dyDescent="0.25">
      <c r="A570" s="89" t="s">
        <v>472</v>
      </c>
      <c r="B570" s="89"/>
      <c r="C570" s="6" t="e">
        <f>MATCH(D570,[1]!Tabla1[Consignatario],0)</f>
        <v>#REF!</v>
      </c>
      <c r="D570" s="54" t="s">
        <v>1674</v>
      </c>
      <c r="E570" s="5"/>
      <c r="F570" s="96">
        <v>42684</v>
      </c>
      <c r="G570" s="89" t="s">
        <v>1606</v>
      </c>
      <c r="H570" s="16" t="s">
        <v>1819</v>
      </c>
      <c r="I570" s="5" t="s">
        <v>473</v>
      </c>
      <c r="J570" s="5">
        <v>125446</v>
      </c>
      <c r="K570" s="89">
        <v>187566</v>
      </c>
      <c r="L570" s="89">
        <v>13129</v>
      </c>
      <c r="M570" s="89">
        <v>5</v>
      </c>
      <c r="N570" s="5"/>
    </row>
    <row r="571" spans="1:14" ht="25.5" x14ac:dyDescent="0.25">
      <c r="A571" s="89"/>
      <c r="B571" s="89"/>
      <c r="C571" s="6" t="e">
        <f>MATCH(D571,[1]!Tabla1[Consignatario],0)</f>
        <v>#REF!</v>
      </c>
      <c r="D571" s="54" t="s">
        <v>1674</v>
      </c>
      <c r="E571" s="5"/>
      <c r="F571" s="96"/>
      <c r="G571" s="89"/>
      <c r="H571" s="17" t="s">
        <v>1818</v>
      </c>
      <c r="I571" s="5" t="s">
        <v>474</v>
      </c>
      <c r="J571" s="5">
        <v>56000</v>
      </c>
      <c r="K571" s="89"/>
      <c r="L571" s="89"/>
      <c r="M571" s="89"/>
      <c r="N571" s="5"/>
    </row>
    <row r="572" spans="1:14" ht="25.5" x14ac:dyDescent="0.25">
      <c r="A572" s="89"/>
      <c r="B572" s="89"/>
      <c r="C572" s="6" t="e">
        <f>MATCH(D572,[1]!Tabla1[Consignatario],0)</f>
        <v>#REF!</v>
      </c>
      <c r="D572" s="54" t="s">
        <v>1674</v>
      </c>
      <c r="E572" s="5"/>
      <c r="F572" s="96"/>
      <c r="G572" s="89"/>
      <c r="H572" s="17" t="s">
        <v>1818</v>
      </c>
      <c r="I572" s="5" t="s">
        <v>475</v>
      </c>
      <c r="J572" s="5">
        <v>1000</v>
      </c>
      <c r="K572" s="89"/>
      <c r="L572" s="89"/>
      <c r="M572" s="89"/>
      <c r="N572" s="5"/>
    </row>
    <row r="573" spans="1:14" ht="25.5" x14ac:dyDescent="0.25">
      <c r="A573" s="89"/>
      <c r="B573" s="89"/>
      <c r="C573" s="6" t="e">
        <f>MATCH(D573,[1]!Tabla1[Consignatario],0)</f>
        <v>#REF!</v>
      </c>
      <c r="D573" s="54" t="s">
        <v>1674</v>
      </c>
      <c r="E573" s="5"/>
      <c r="F573" s="96"/>
      <c r="G573" s="89"/>
      <c r="H573" s="17" t="s">
        <v>1818</v>
      </c>
      <c r="I573" s="5" t="s">
        <v>476</v>
      </c>
      <c r="J573" s="5">
        <v>3000</v>
      </c>
      <c r="K573" s="89"/>
      <c r="L573" s="89"/>
      <c r="M573" s="89"/>
      <c r="N573" s="5"/>
    </row>
    <row r="574" spans="1:14" ht="25.5" x14ac:dyDescent="0.25">
      <c r="A574" s="89"/>
      <c r="B574" s="89"/>
      <c r="C574" s="6" t="e">
        <f>MATCH(D574,[1]!Tabla1[Consignatario],0)</f>
        <v>#REF!</v>
      </c>
      <c r="D574" s="54" t="s">
        <v>1674</v>
      </c>
      <c r="E574" s="5"/>
      <c r="F574" s="96"/>
      <c r="G574" s="89"/>
      <c r="H574" s="6" t="s">
        <v>1820</v>
      </c>
      <c r="I574" s="5" t="s">
        <v>29</v>
      </c>
      <c r="J574" s="5">
        <v>5120</v>
      </c>
      <c r="K574" s="89"/>
      <c r="L574" s="89"/>
      <c r="M574" s="89"/>
      <c r="N574" s="5"/>
    </row>
    <row r="575" spans="1:14" x14ac:dyDescent="0.25">
      <c r="A575" s="5" t="s">
        <v>472</v>
      </c>
      <c r="B575" s="5"/>
      <c r="C575" s="6" t="e">
        <f>MATCH(D575,[1]!Tabla1[Consignatario],0)</f>
        <v>#REF!</v>
      </c>
      <c r="D575" s="5" t="s">
        <v>1488</v>
      </c>
      <c r="E575" s="5"/>
      <c r="F575" s="15">
        <v>42685</v>
      </c>
      <c r="G575" s="5" t="s">
        <v>19</v>
      </c>
      <c r="H575" s="16" t="s">
        <v>1819</v>
      </c>
      <c r="I575" s="5" t="s">
        <v>477</v>
      </c>
      <c r="J575" s="5">
        <v>31602</v>
      </c>
      <c r="K575" s="5">
        <v>31602</v>
      </c>
      <c r="L575" s="5">
        <v>2212</v>
      </c>
      <c r="M575" s="5">
        <v>1</v>
      </c>
      <c r="N575" s="5"/>
    </row>
    <row r="576" spans="1:14" ht="15" customHeight="1" x14ac:dyDescent="0.25">
      <c r="A576" s="5" t="s">
        <v>472</v>
      </c>
      <c r="B576" s="5"/>
      <c r="C576" s="6" t="e">
        <f>MATCH(D576,[1]!Tabla1[Consignatario],0)</f>
        <v>#REF!</v>
      </c>
      <c r="D576" s="25" t="s">
        <v>1791</v>
      </c>
      <c r="E576" s="5"/>
      <c r="F576" s="15">
        <v>42686</v>
      </c>
      <c r="G576" s="5" t="s">
        <v>19</v>
      </c>
      <c r="H576" s="16" t="s">
        <v>1819</v>
      </c>
      <c r="I576" s="5" t="s">
        <v>478</v>
      </c>
      <c r="J576" s="5">
        <v>49574</v>
      </c>
      <c r="K576" s="5">
        <v>49574</v>
      </c>
      <c r="L576" s="5">
        <v>3470</v>
      </c>
      <c r="M576" s="5">
        <v>2</v>
      </c>
      <c r="N576" s="5"/>
    </row>
    <row r="577" spans="1:14" ht="15" customHeight="1" x14ac:dyDescent="0.25">
      <c r="A577" s="89" t="s">
        <v>479</v>
      </c>
      <c r="B577" s="89"/>
      <c r="C577" s="6" t="e">
        <f>MATCH(D577,[1]!Tabla1[Consignatario],0)</f>
        <v>#REF!</v>
      </c>
      <c r="D577" s="54" t="s">
        <v>1604</v>
      </c>
      <c r="E577" s="5"/>
      <c r="F577" s="96">
        <v>42686</v>
      </c>
      <c r="G577" s="89" t="s">
        <v>180</v>
      </c>
      <c r="H577" s="16" t="s">
        <v>1819</v>
      </c>
      <c r="I577" s="5" t="s">
        <v>480</v>
      </c>
      <c r="J577" s="5">
        <v>6259</v>
      </c>
      <c r="K577" s="89">
        <v>11059</v>
      </c>
      <c r="L577" s="89">
        <v>774</v>
      </c>
      <c r="M577" s="89">
        <v>1</v>
      </c>
      <c r="N577" s="5"/>
    </row>
    <row r="578" spans="1:14" x14ac:dyDescent="0.25">
      <c r="A578" s="89"/>
      <c r="B578" s="89"/>
      <c r="C578" s="6" t="e">
        <f>MATCH(D578,[1]!Tabla1[Consignatario],0)</f>
        <v>#REF!</v>
      </c>
      <c r="D578" s="54" t="s">
        <v>1604</v>
      </c>
      <c r="E578" s="5"/>
      <c r="F578" s="96"/>
      <c r="G578" s="89"/>
      <c r="H578" s="6" t="s">
        <v>1820</v>
      </c>
      <c r="I578" s="5" t="s">
        <v>481</v>
      </c>
      <c r="J578" s="5">
        <v>4800</v>
      </c>
      <c r="K578" s="89"/>
      <c r="L578" s="89"/>
      <c r="M578" s="89"/>
      <c r="N578" s="5"/>
    </row>
    <row r="579" spans="1:14" ht="15" customHeight="1" x14ac:dyDescent="0.25">
      <c r="A579" s="89" t="s">
        <v>479</v>
      </c>
      <c r="B579" s="89"/>
      <c r="C579" s="6" t="e">
        <f>MATCH(D579,[1]!Tabla1[Consignatario],0)</f>
        <v>#REF!</v>
      </c>
      <c r="D579" s="54" t="s">
        <v>1705</v>
      </c>
      <c r="E579" s="5"/>
      <c r="F579" s="96">
        <v>42686</v>
      </c>
      <c r="G579" s="89" t="s">
        <v>180</v>
      </c>
      <c r="H579" s="16" t="s">
        <v>1819</v>
      </c>
      <c r="I579" s="5" t="s">
        <v>482</v>
      </c>
      <c r="J579" s="5">
        <v>13424</v>
      </c>
      <c r="K579" s="89">
        <v>13744</v>
      </c>
      <c r="L579" s="89">
        <v>962</v>
      </c>
      <c r="M579" s="89"/>
      <c r="N579" s="5"/>
    </row>
    <row r="580" spans="1:14" ht="25.5" x14ac:dyDescent="0.25">
      <c r="A580" s="89"/>
      <c r="B580" s="89"/>
      <c r="C580" s="6" t="e">
        <f>MATCH(D580,[1]!Tabla1[Consignatario],0)</f>
        <v>#REF!</v>
      </c>
      <c r="D580" s="54" t="s">
        <v>1705</v>
      </c>
      <c r="E580" s="5"/>
      <c r="F580" s="96"/>
      <c r="G580" s="89"/>
      <c r="H580" s="6" t="s">
        <v>1820</v>
      </c>
      <c r="I580" s="5" t="s">
        <v>108</v>
      </c>
      <c r="J580" s="5">
        <v>320</v>
      </c>
      <c r="K580" s="89"/>
      <c r="L580" s="89"/>
      <c r="M580" s="89"/>
      <c r="N580" s="5"/>
    </row>
    <row r="581" spans="1:14" ht="15" customHeight="1" x14ac:dyDescent="0.25">
      <c r="A581" s="89" t="s">
        <v>479</v>
      </c>
      <c r="B581" s="89"/>
      <c r="C581" s="6" t="e">
        <f>MATCH(D581,[1]!Tabla1[Consignatario],0)</f>
        <v>#REF!</v>
      </c>
      <c r="D581" s="54" t="s">
        <v>1468</v>
      </c>
      <c r="E581" s="5"/>
      <c r="F581" s="96">
        <v>42686</v>
      </c>
      <c r="G581" s="89" t="s">
        <v>180</v>
      </c>
      <c r="H581" s="16" t="s">
        <v>1819</v>
      </c>
      <c r="I581" s="5" t="s">
        <v>483</v>
      </c>
      <c r="J581" s="5">
        <v>28870</v>
      </c>
      <c r="K581" s="89">
        <v>57690</v>
      </c>
      <c r="L581" s="89">
        <v>4038</v>
      </c>
      <c r="M581" s="89">
        <v>2</v>
      </c>
      <c r="N581" s="5"/>
    </row>
    <row r="582" spans="1:14" ht="25.5" x14ac:dyDescent="0.25">
      <c r="A582" s="89"/>
      <c r="B582" s="89"/>
      <c r="C582" s="6" t="e">
        <f>MATCH(D582,[1]!Tabla1[Consignatario],0)</f>
        <v>#REF!</v>
      </c>
      <c r="D582" s="54" t="s">
        <v>1468</v>
      </c>
      <c r="E582" s="5"/>
      <c r="F582" s="96"/>
      <c r="G582" s="89"/>
      <c r="H582" s="17" t="s">
        <v>1818</v>
      </c>
      <c r="I582" s="5" t="s">
        <v>66</v>
      </c>
      <c r="J582" s="5">
        <v>28000</v>
      </c>
      <c r="K582" s="89"/>
      <c r="L582" s="89"/>
      <c r="M582" s="89"/>
      <c r="N582" s="5"/>
    </row>
    <row r="583" spans="1:14" ht="25.5" x14ac:dyDescent="0.25">
      <c r="A583" s="89"/>
      <c r="B583" s="89"/>
      <c r="C583" s="6" t="e">
        <f>MATCH(D583,[1]!Tabla1[Consignatario],0)</f>
        <v>#REF!</v>
      </c>
      <c r="D583" s="54" t="s">
        <v>1468</v>
      </c>
      <c r="E583" s="5"/>
      <c r="F583" s="96"/>
      <c r="G583" s="89"/>
      <c r="H583" s="17" t="s">
        <v>1818</v>
      </c>
      <c r="I583" s="5" t="s">
        <v>484</v>
      </c>
      <c r="J583" s="5">
        <v>356</v>
      </c>
      <c r="K583" s="89"/>
      <c r="L583" s="89"/>
      <c r="M583" s="89"/>
      <c r="N583" s="5"/>
    </row>
    <row r="584" spans="1:14" ht="25.5" x14ac:dyDescent="0.25">
      <c r="A584" s="89"/>
      <c r="B584" s="89"/>
      <c r="C584" s="6" t="e">
        <f>MATCH(D584,[1]!Tabla1[Consignatario],0)</f>
        <v>#REF!</v>
      </c>
      <c r="D584" s="54" t="s">
        <v>1468</v>
      </c>
      <c r="E584" s="5"/>
      <c r="F584" s="96"/>
      <c r="G584" s="89"/>
      <c r="H584" s="6" t="s">
        <v>1820</v>
      </c>
      <c r="I584" s="5" t="s">
        <v>485</v>
      </c>
      <c r="J584" s="5">
        <v>464</v>
      </c>
      <c r="K584" s="89"/>
      <c r="L584" s="89"/>
      <c r="M584" s="89"/>
      <c r="N584" s="5"/>
    </row>
    <row r="585" spans="1:14" ht="25.5" customHeight="1" x14ac:dyDescent="0.25">
      <c r="A585" s="5" t="s">
        <v>486</v>
      </c>
      <c r="B585" s="5"/>
      <c r="C585" s="6" t="e">
        <f>MATCH(D585,[1]!Tabla1[Consignatario],0)</f>
        <v>#REF!</v>
      </c>
      <c r="D585" s="5" t="s">
        <v>1507</v>
      </c>
      <c r="E585" s="5"/>
      <c r="F585" s="15">
        <v>42687</v>
      </c>
      <c r="G585" s="5" t="s">
        <v>201</v>
      </c>
      <c r="H585" s="16" t="s">
        <v>1819</v>
      </c>
      <c r="I585" s="5" t="s">
        <v>487</v>
      </c>
      <c r="J585" s="5">
        <v>8483</v>
      </c>
      <c r="K585" s="5">
        <v>8483</v>
      </c>
      <c r="L585" s="5">
        <v>593</v>
      </c>
      <c r="M585" s="5">
        <v>7</v>
      </c>
      <c r="N585" s="5"/>
    </row>
    <row r="586" spans="1:14" ht="15" customHeight="1" x14ac:dyDescent="0.25">
      <c r="A586" s="89" t="s">
        <v>486</v>
      </c>
      <c r="B586" s="89"/>
      <c r="C586" s="6" t="e">
        <f>MATCH(D586,[1]!Tabla1[Consignatario],0)</f>
        <v>#REF!</v>
      </c>
      <c r="D586" s="54" t="s">
        <v>1467</v>
      </c>
      <c r="E586" s="5"/>
      <c r="F586" s="96">
        <v>42687</v>
      </c>
      <c r="G586" s="89" t="s">
        <v>201</v>
      </c>
      <c r="H586" s="17" t="s">
        <v>1818</v>
      </c>
      <c r="I586" s="5" t="s">
        <v>488</v>
      </c>
      <c r="J586" s="5">
        <v>1874</v>
      </c>
      <c r="K586" s="89">
        <v>48511</v>
      </c>
      <c r="L586" s="89">
        <v>3395</v>
      </c>
      <c r="M586" s="89">
        <v>6</v>
      </c>
      <c r="N586" s="5"/>
    </row>
    <row r="587" spans="1:14" ht="25.5" x14ac:dyDescent="0.25">
      <c r="A587" s="89"/>
      <c r="B587" s="89"/>
      <c r="C587" s="6" t="e">
        <f>MATCH(D587,[1]!Tabla1[Consignatario],0)</f>
        <v>#REF!</v>
      </c>
      <c r="D587" s="54" t="s">
        <v>1467</v>
      </c>
      <c r="E587" s="5"/>
      <c r="F587" s="96"/>
      <c r="G587" s="89"/>
      <c r="H587" s="6" t="s">
        <v>1820</v>
      </c>
      <c r="I587" s="5" t="s">
        <v>489</v>
      </c>
      <c r="J587" s="5">
        <v>72</v>
      </c>
      <c r="K587" s="89"/>
      <c r="L587" s="89"/>
      <c r="M587" s="89"/>
      <c r="N587" s="5"/>
    </row>
    <row r="588" spans="1:14" ht="25.5" x14ac:dyDescent="0.25">
      <c r="A588" s="89" t="s">
        <v>486</v>
      </c>
      <c r="B588" s="89"/>
      <c r="C588" s="6" t="e">
        <f>MATCH(D588,[1]!Tabla1[Consignatario],0)</f>
        <v>#REF!</v>
      </c>
      <c r="D588" s="54" t="s">
        <v>1467</v>
      </c>
      <c r="E588" s="5"/>
      <c r="F588" s="96"/>
      <c r="G588" s="89"/>
      <c r="H588" s="16" t="s">
        <v>1819</v>
      </c>
      <c r="I588" s="5" t="s">
        <v>490</v>
      </c>
      <c r="J588" s="5">
        <v>31605</v>
      </c>
      <c r="K588" s="89"/>
      <c r="L588" s="89"/>
      <c r="M588" s="89"/>
      <c r="N588" s="5"/>
    </row>
    <row r="589" spans="1:14" ht="25.5" x14ac:dyDescent="0.25">
      <c r="A589" s="89"/>
      <c r="B589" s="89"/>
      <c r="C589" s="6" t="e">
        <f>MATCH(D589,[1]!Tabla1[Consignatario],0)</f>
        <v>#REF!</v>
      </c>
      <c r="D589" s="54" t="s">
        <v>1467</v>
      </c>
      <c r="E589" s="5"/>
      <c r="F589" s="96"/>
      <c r="G589" s="89"/>
      <c r="H589" s="17" t="s">
        <v>1818</v>
      </c>
      <c r="I589" s="5" t="s">
        <v>24</v>
      </c>
      <c r="J589" s="5">
        <v>12000</v>
      </c>
      <c r="K589" s="89"/>
      <c r="L589" s="89"/>
      <c r="M589" s="89"/>
      <c r="N589" s="5"/>
    </row>
    <row r="590" spans="1:14" ht="25.5" x14ac:dyDescent="0.25">
      <c r="A590" s="89"/>
      <c r="B590" s="89"/>
      <c r="C590" s="6" t="e">
        <f>MATCH(D590,[1]!Tabla1[Consignatario],0)</f>
        <v>#REF!</v>
      </c>
      <c r="D590" s="54" t="s">
        <v>1467</v>
      </c>
      <c r="E590" s="5"/>
      <c r="F590" s="96"/>
      <c r="G590" s="89"/>
      <c r="H590" s="6" t="s">
        <v>1820</v>
      </c>
      <c r="I590" s="5" t="s">
        <v>39</v>
      </c>
      <c r="J590" s="5">
        <v>2000</v>
      </c>
      <c r="K590" s="89"/>
      <c r="L590" s="89"/>
      <c r="M590" s="89"/>
      <c r="N590" s="5"/>
    </row>
    <row r="591" spans="1:14" ht="25.5" x14ac:dyDescent="0.25">
      <c r="A591" s="89"/>
      <c r="B591" s="89"/>
      <c r="C591" s="6" t="e">
        <f>MATCH(D591,[1]!Tabla1[Consignatario],0)</f>
        <v>#REF!</v>
      </c>
      <c r="D591" s="54" t="s">
        <v>1467</v>
      </c>
      <c r="E591" s="5"/>
      <c r="F591" s="96"/>
      <c r="G591" s="89"/>
      <c r="H591" s="6" t="s">
        <v>1820</v>
      </c>
      <c r="I591" s="5" t="s">
        <v>491</v>
      </c>
      <c r="J591" s="5">
        <v>320</v>
      </c>
      <c r="K591" s="89"/>
      <c r="L591" s="89"/>
      <c r="M591" s="89"/>
      <c r="N591" s="5"/>
    </row>
    <row r="592" spans="1:14" ht="25.5" x14ac:dyDescent="0.25">
      <c r="A592" s="89"/>
      <c r="B592" s="89"/>
      <c r="C592" s="6" t="e">
        <f>MATCH(D592,[1]!Tabla1[Consignatario],0)</f>
        <v>#REF!</v>
      </c>
      <c r="D592" s="54" t="s">
        <v>1467</v>
      </c>
      <c r="E592" s="5"/>
      <c r="F592" s="96"/>
      <c r="G592" s="89"/>
      <c r="H592" s="6" t="s">
        <v>1820</v>
      </c>
      <c r="I592" s="5" t="s">
        <v>148</v>
      </c>
      <c r="J592" s="5">
        <v>640</v>
      </c>
      <c r="K592" s="89"/>
      <c r="L592" s="89"/>
      <c r="M592" s="89"/>
      <c r="N592" s="5"/>
    </row>
    <row r="593" spans="1:14" ht="15" customHeight="1" x14ac:dyDescent="0.25">
      <c r="A593" s="89" t="s">
        <v>492</v>
      </c>
      <c r="B593" s="89"/>
      <c r="C593" s="6" t="e">
        <f>MATCH(D593,[1]!Tabla1[Consignatario],0)</f>
        <v>#REF!</v>
      </c>
      <c r="D593" s="54" t="s">
        <v>1325</v>
      </c>
      <c r="E593" s="5"/>
      <c r="F593" s="96">
        <v>42687</v>
      </c>
      <c r="G593" s="89" t="s">
        <v>201</v>
      </c>
      <c r="H593" s="16" t="s">
        <v>1819</v>
      </c>
      <c r="I593" s="5" t="s">
        <v>493</v>
      </c>
      <c r="J593" s="5">
        <v>18070</v>
      </c>
      <c r="K593" s="89">
        <v>25524</v>
      </c>
      <c r="L593" s="89">
        <v>1786</v>
      </c>
      <c r="M593" s="89">
        <v>7</v>
      </c>
      <c r="N593" s="5"/>
    </row>
    <row r="594" spans="1:14" x14ac:dyDescent="0.25">
      <c r="A594" s="89"/>
      <c r="B594" s="89"/>
      <c r="C594" s="6" t="e">
        <f>MATCH(D594,[1]!Tabla1[Consignatario],0)</f>
        <v>#REF!</v>
      </c>
      <c r="D594" s="54" t="s">
        <v>1325</v>
      </c>
      <c r="E594" s="5"/>
      <c r="F594" s="96"/>
      <c r="G594" s="89"/>
      <c r="H594" s="17" t="s">
        <v>1818</v>
      </c>
      <c r="I594" s="5" t="s">
        <v>73</v>
      </c>
      <c r="J594" s="5">
        <v>4000</v>
      </c>
      <c r="K594" s="89"/>
      <c r="L594" s="89"/>
      <c r="M594" s="89"/>
      <c r="N594" s="5"/>
    </row>
    <row r="595" spans="1:14" x14ac:dyDescent="0.25">
      <c r="A595" s="89"/>
      <c r="B595" s="89"/>
      <c r="C595" s="6" t="e">
        <f>MATCH(D595,[1]!Tabla1[Consignatario],0)</f>
        <v>#REF!</v>
      </c>
      <c r="D595" s="54" t="s">
        <v>1325</v>
      </c>
      <c r="E595" s="5"/>
      <c r="F595" s="96"/>
      <c r="G595" s="89"/>
      <c r="H595" s="6" t="s">
        <v>1820</v>
      </c>
      <c r="I595" s="5" t="s">
        <v>26</v>
      </c>
      <c r="J595" s="5">
        <v>1600</v>
      </c>
      <c r="K595" s="89"/>
      <c r="L595" s="89"/>
      <c r="M595" s="89"/>
      <c r="N595" s="5"/>
    </row>
    <row r="596" spans="1:14" ht="25.5" x14ac:dyDescent="0.25">
      <c r="A596" s="89"/>
      <c r="B596" s="89"/>
      <c r="C596" s="6" t="e">
        <f>MATCH(D596,[1]!Tabla1[Consignatario],0)</f>
        <v>#REF!</v>
      </c>
      <c r="D596" s="54" t="s">
        <v>1325</v>
      </c>
      <c r="E596" s="5"/>
      <c r="F596" s="96"/>
      <c r="G596" s="89"/>
      <c r="H596" s="6" t="s">
        <v>1820</v>
      </c>
      <c r="I596" s="5" t="s">
        <v>494</v>
      </c>
      <c r="J596" s="5">
        <v>1384</v>
      </c>
      <c r="K596" s="89"/>
      <c r="L596" s="89"/>
      <c r="M596" s="89"/>
      <c r="N596" s="5"/>
    </row>
    <row r="597" spans="1:14" x14ac:dyDescent="0.25">
      <c r="A597" s="89"/>
      <c r="B597" s="89"/>
      <c r="C597" s="6" t="e">
        <f>MATCH(D597,[1]!Tabla1[Consignatario],0)</f>
        <v>#REF!</v>
      </c>
      <c r="D597" s="54" t="s">
        <v>1325</v>
      </c>
      <c r="E597" s="5"/>
      <c r="F597" s="96"/>
      <c r="G597" s="89"/>
      <c r="H597" s="17" t="s">
        <v>1818</v>
      </c>
      <c r="I597" s="5" t="s">
        <v>495</v>
      </c>
      <c r="J597" s="5">
        <v>300</v>
      </c>
      <c r="K597" s="89"/>
      <c r="L597" s="89"/>
      <c r="M597" s="89"/>
      <c r="N597" s="5"/>
    </row>
    <row r="598" spans="1:14" x14ac:dyDescent="0.25">
      <c r="A598" s="89"/>
      <c r="B598" s="89"/>
      <c r="C598" s="6" t="e">
        <f>MATCH(D598,[1]!Tabla1[Consignatario],0)</f>
        <v>#REF!</v>
      </c>
      <c r="D598" s="54" t="s">
        <v>1325</v>
      </c>
      <c r="E598" s="5"/>
      <c r="F598" s="96"/>
      <c r="G598" s="89"/>
      <c r="H598" s="6" t="s">
        <v>1820</v>
      </c>
      <c r="I598" s="5" t="s">
        <v>496</v>
      </c>
      <c r="J598" s="5">
        <v>170</v>
      </c>
      <c r="K598" s="89"/>
      <c r="L598" s="89"/>
      <c r="M598" s="89"/>
      <c r="N598" s="5"/>
    </row>
    <row r="599" spans="1:14" ht="25.5" x14ac:dyDescent="0.25">
      <c r="A599" s="5" t="s">
        <v>492</v>
      </c>
      <c r="B599" s="5"/>
      <c r="C599" s="6" t="e">
        <f>MATCH(D599,[1]!Tabla1[Consignatario],0)</f>
        <v>#REF!</v>
      </c>
      <c r="D599" s="5" t="s">
        <v>1678</v>
      </c>
      <c r="E599" s="5"/>
      <c r="F599" s="15">
        <v>42687</v>
      </c>
      <c r="G599" s="5" t="s">
        <v>201</v>
      </c>
      <c r="H599" s="16" t="s">
        <v>1819</v>
      </c>
      <c r="I599" s="5" t="s">
        <v>497</v>
      </c>
      <c r="J599" s="5">
        <v>34414</v>
      </c>
      <c r="K599" s="5">
        <v>34414</v>
      </c>
      <c r="L599" s="5">
        <v>2409</v>
      </c>
      <c r="M599" s="5"/>
      <c r="N599" s="5"/>
    </row>
    <row r="600" spans="1:14" ht="15" customHeight="1" x14ac:dyDescent="0.25">
      <c r="A600" s="89" t="s">
        <v>498</v>
      </c>
      <c r="B600" s="89"/>
      <c r="C600" s="6" t="e">
        <f>MATCH(D600,[1]!Tabla1[Consignatario],0)</f>
        <v>#REF!</v>
      </c>
      <c r="D600" s="54" t="s">
        <v>1365</v>
      </c>
      <c r="E600" s="5"/>
      <c r="F600" s="96">
        <v>42687</v>
      </c>
      <c r="G600" s="89" t="s">
        <v>499</v>
      </c>
      <c r="H600" s="16" t="s">
        <v>1819</v>
      </c>
      <c r="I600" s="5" t="s">
        <v>500</v>
      </c>
      <c r="J600" s="5">
        <v>87232</v>
      </c>
      <c r="K600" s="89">
        <v>115004</v>
      </c>
      <c r="L600" s="89">
        <v>8050</v>
      </c>
      <c r="M600" s="89">
        <v>2</v>
      </c>
      <c r="N600" s="5"/>
    </row>
    <row r="601" spans="1:14" ht="25.5" x14ac:dyDescent="0.25">
      <c r="A601" s="89"/>
      <c r="B601" s="89"/>
      <c r="C601" s="6" t="e">
        <f>MATCH(D601,[1]!Tabla1[Consignatario],0)</f>
        <v>#REF!</v>
      </c>
      <c r="D601" s="54" t="s">
        <v>1365</v>
      </c>
      <c r="E601" s="5"/>
      <c r="F601" s="96"/>
      <c r="G601" s="89"/>
      <c r="H601" s="17" t="s">
        <v>1818</v>
      </c>
      <c r="I601" s="5" t="s">
        <v>69</v>
      </c>
      <c r="J601" s="5">
        <v>24000</v>
      </c>
      <c r="K601" s="89"/>
      <c r="L601" s="89"/>
      <c r="M601" s="89"/>
      <c r="N601" s="5"/>
    </row>
    <row r="602" spans="1:14" ht="25.5" x14ac:dyDescent="0.25">
      <c r="A602" s="89"/>
      <c r="B602" s="89"/>
      <c r="C602" s="6" t="e">
        <f>MATCH(D602,[1]!Tabla1[Consignatario],0)</f>
        <v>#REF!</v>
      </c>
      <c r="D602" s="54" t="s">
        <v>1365</v>
      </c>
      <c r="E602" s="5"/>
      <c r="F602" s="96"/>
      <c r="G602" s="89"/>
      <c r="H602" s="17" t="s">
        <v>1818</v>
      </c>
      <c r="I602" s="5" t="s">
        <v>501</v>
      </c>
      <c r="J602" s="5">
        <v>700</v>
      </c>
      <c r="K602" s="89"/>
      <c r="L602" s="89"/>
      <c r="M602" s="89"/>
      <c r="N602" s="5"/>
    </row>
    <row r="603" spans="1:14" ht="25.5" x14ac:dyDescent="0.25">
      <c r="A603" s="89"/>
      <c r="B603" s="89"/>
      <c r="C603" s="6" t="e">
        <f>MATCH(D603,[1]!Tabla1[Consignatario],0)</f>
        <v>#REF!</v>
      </c>
      <c r="D603" s="54" t="s">
        <v>1365</v>
      </c>
      <c r="E603" s="5"/>
      <c r="F603" s="96"/>
      <c r="G603" s="89"/>
      <c r="H603" s="6" t="s">
        <v>1820</v>
      </c>
      <c r="I603" s="5" t="s">
        <v>392</v>
      </c>
      <c r="J603" s="5">
        <v>3072</v>
      </c>
      <c r="K603" s="89"/>
      <c r="L603" s="89"/>
      <c r="M603" s="89"/>
      <c r="N603" s="5"/>
    </row>
    <row r="604" spans="1:14" ht="15" customHeight="1" x14ac:dyDescent="0.25">
      <c r="A604" s="89" t="s">
        <v>498</v>
      </c>
      <c r="B604" s="89"/>
      <c r="C604" s="6" t="e">
        <f>MATCH(D604,[1]!Tabla1[Consignatario],0)</f>
        <v>#REF!</v>
      </c>
      <c r="D604" s="54" t="s">
        <v>1326</v>
      </c>
      <c r="E604" s="5"/>
      <c r="F604" s="96">
        <v>42687</v>
      </c>
      <c r="G604" s="89" t="s">
        <v>86</v>
      </c>
      <c r="H604" s="17" t="s">
        <v>1818</v>
      </c>
      <c r="I604" s="5" t="s">
        <v>73</v>
      </c>
      <c r="J604" s="5">
        <v>4000</v>
      </c>
      <c r="K604" s="89">
        <v>6000</v>
      </c>
      <c r="L604" s="89">
        <v>420</v>
      </c>
      <c r="M604" s="89"/>
      <c r="N604" s="5"/>
    </row>
    <row r="605" spans="1:14" ht="25.5" x14ac:dyDescent="0.25">
      <c r="A605" s="89"/>
      <c r="B605" s="89"/>
      <c r="C605" s="6" t="e">
        <f>MATCH(D605,[1]!Tabla1[Consignatario],0)</f>
        <v>#REF!</v>
      </c>
      <c r="D605" s="54" t="s">
        <v>1326</v>
      </c>
      <c r="E605" s="5"/>
      <c r="F605" s="96"/>
      <c r="G605" s="89"/>
      <c r="H605" s="6" t="s">
        <v>1820</v>
      </c>
      <c r="I605" s="5" t="s">
        <v>39</v>
      </c>
      <c r="J605" s="5">
        <v>2000</v>
      </c>
      <c r="K605" s="89"/>
      <c r="L605" s="89"/>
      <c r="M605" s="89"/>
      <c r="N605" s="5"/>
    </row>
    <row r="606" spans="1:14" ht="15" customHeight="1" x14ac:dyDescent="0.25">
      <c r="A606" s="89" t="s">
        <v>498</v>
      </c>
      <c r="B606" s="89"/>
      <c r="C606" s="6" t="e">
        <f>MATCH(D606,[1]!Tabla1[Consignatario],0)</f>
        <v>#REF!</v>
      </c>
      <c r="D606" s="54" t="s">
        <v>1751</v>
      </c>
      <c r="E606" s="5"/>
      <c r="F606" s="96">
        <v>42687</v>
      </c>
      <c r="G606" s="89" t="s">
        <v>502</v>
      </c>
      <c r="H606" s="16" t="s">
        <v>1819</v>
      </c>
      <c r="I606" s="5" t="s">
        <v>503</v>
      </c>
      <c r="J606" s="5">
        <v>18562</v>
      </c>
      <c r="K606" s="89">
        <v>24962</v>
      </c>
      <c r="L606" s="89">
        <v>1747</v>
      </c>
      <c r="M606" s="89">
        <v>2</v>
      </c>
      <c r="N606" s="5"/>
    </row>
    <row r="607" spans="1:14" ht="25.5" x14ac:dyDescent="0.25">
      <c r="A607" s="89"/>
      <c r="B607" s="89"/>
      <c r="C607" s="6" t="e">
        <f>MATCH(D607,[1]!Tabla1[Consignatario],0)</f>
        <v>#REF!</v>
      </c>
      <c r="D607" s="54" t="s">
        <v>1751</v>
      </c>
      <c r="E607" s="5"/>
      <c r="F607" s="96"/>
      <c r="G607" s="89"/>
      <c r="H607" s="17" t="s">
        <v>1818</v>
      </c>
      <c r="I607" s="5" t="s">
        <v>73</v>
      </c>
      <c r="J607" s="5">
        <v>4000</v>
      </c>
      <c r="K607" s="89"/>
      <c r="L607" s="89"/>
      <c r="M607" s="89"/>
      <c r="N607" s="5"/>
    </row>
    <row r="608" spans="1:14" ht="25.5" x14ac:dyDescent="0.25">
      <c r="A608" s="89"/>
      <c r="B608" s="89"/>
      <c r="C608" s="6" t="e">
        <f>MATCH(D608,[1]!Tabla1[Consignatario],0)</f>
        <v>#REF!</v>
      </c>
      <c r="D608" s="54" t="s">
        <v>1751</v>
      </c>
      <c r="E608" s="5"/>
      <c r="F608" s="96"/>
      <c r="G608" s="89"/>
      <c r="H608" s="6" t="s">
        <v>1820</v>
      </c>
      <c r="I608" s="5" t="s">
        <v>504</v>
      </c>
      <c r="J608" s="5">
        <v>2400</v>
      </c>
      <c r="K608" s="89"/>
      <c r="L608" s="89"/>
      <c r="M608" s="89"/>
      <c r="N608" s="5"/>
    </row>
    <row r="609" spans="1:14" ht="15" customHeight="1" x14ac:dyDescent="0.25">
      <c r="A609" s="5" t="s">
        <v>505</v>
      </c>
      <c r="B609" s="5"/>
      <c r="C609" s="6" t="e">
        <f>MATCH(D609,[1]!Tabla1[Consignatario],0)</f>
        <v>#REF!</v>
      </c>
      <c r="D609" s="5" t="s">
        <v>1327</v>
      </c>
      <c r="E609" s="5"/>
      <c r="F609" s="15">
        <v>42687</v>
      </c>
      <c r="G609" s="5" t="s">
        <v>1616</v>
      </c>
      <c r="H609" s="17" t="s">
        <v>1818</v>
      </c>
      <c r="I609" s="5" t="s">
        <v>113</v>
      </c>
      <c r="J609" s="5">
        <v>2000</v>
      </c>
      <c r="K609" s="5">
        <v>2000</v>
      </c>
      <c r="L609" s="5">
        <v>140</v>
      </c>
      <c r="M609" s="5"/>
      <c r="N609" s="5"/>
    </row>
    <row r="610" spans="1:14" ht="25.5" customHeight="1" x14ac:dyDescent="0.25">
      <c r="A610" s="5" t="s">
        <v>505</v>
      </c>
      <c r="B610" s="5"/>
      <c r="C610" s="6" t="e">
        <f>MATCH(D610,[1]!Tabla1[Consignatario],0)</f>
        <v>#REF!</v>
      </c>
      <c r="D610" s="5" t="s">
        <v>1708</v>
      </c>
      <c r="E610" s="5"/>
      <c r="F610" s="15">
        <v>42687</v>
      </c>
      <c r="G610" s="5" t="s">
        <v>1616</v>
      </c>
      <c r="H610" s="17" t="s">
        <v>1818</v>
      </c>
      <c r="I610" s="5" t="s">
        <v>113</v>
      </c>
      <c r="J610" s="5">
        <v>2000</v>
      </c>
      <c r="K610" s="5">
        <v>2000</v>
      </c>
      <c r="L610" s="5">
        <v>140</v>
      </c>
      <c r="M610" s="5"/>
      <c r="N610" s="5"/>
    </row>
    <row r="611" spans="1:14" ht="15" customHeight="1" x14ac:dyDescent="0.25">
      <c r="A611" s="89" t="s">
        <v>505</v>
      </c>
      <c r="B611" s="89"/>
      <c r="C611" s="6" t="e">
        <f>MATCH(D611,[1]!Tabla1[Consignatario],0)</f>
        <v>#REF!</v>
      </c>
      <c r="D611" s="54" t="s">
        <v>1328</v>
      </c>
      <c r="E611" s="5"/>
      <c r="F611" s="96">
        <v>42687</v>
      </c>
      <c r="G611" s="89" t="s">
        <v>1616</v>
      </c>
      <c r="H611" s="16" t="s">
        <v>1819</v>
      </c>
      <c r="I611" s="5" t="s">
        <v>506</v>
      </c>
      <c r="J611" s="5">
        <v>25624</v>
      </c>
      <c r="K611" s="89">
        <v>45224</v>
      </c>
      <c r="L611" s="89">
        <v>3165</v>
      </c>
      <c r="M611" s="89">
        <v>6</v>
      </c>
      <c r="N611" s="5"/>
    </row>
    <row r="612" spans="1:14" x14ac:dyDescent="0.25">
      <c r="A612" s="89"/>
      <c r="B612" s="89"/>
      <c r="C612" s="6" t="e">
        <f>MATCH(D612,[1]!Tabla1[Consignatario],0)</f>
        <v>#REF!</v>
      </c>
      <c r="D612" s="54" t="s">
        <v>1328</v>
      </c>
      <c r="E612" s="5"/>
      <c r="F612" s="96"/>
      <c r="G612" s="89"/>
      <c r="H612" s="6" t="s">
        <v>1820</v>
      </c>
      <c r="I612" s="5" t="s">
        <v>43</v>
      </c>
      <c r="J612" s="5">
        <v>9600</v>
      </c>
      <c r="K612" s="89"/>
      <c r="L612" s="89"/>
      <c r="M612" s="89"/>
      <c r="N612" s="5"/>
    </row>
    <row r="613" spans="1:14" x14ac:dyDescent="0.25">
      <c r="A613" s="89"/>
      <c r="B613" s="89"/>
      <c r="C613" s="6" t="e">
        <f>MATCH(D613,[1]!Tabla1[Consignatario],0)</f>
        <v>#REF!</v>
      </c>
      <c r="D613" s="54" t="s">
        <v>1328</v>
      </c>
      <c r="E613" s="5"/>
      <c r="F613" s="96"/>
      <c r="G613" s="89"/>
      <c r="H613" s="17" t="s">
        <v>1818</v>
      </c>
      <c r="I613" s="5" t="s">
        <v>322</v>
      </c>
      <c r="J613" s="5">
        <v>10000</v>
      </c>
      <c r="K613" s="89"/>
      <c r="L613" s="89"/>
      <c r="M613" s="89"/>
      <c r="N613" s="5"/>
    </row>
    <row r="614" spans="1:14" ht="15" customHeight="1" x14ac:dyDescent="0.25">
      <c r="A614" s="89" t="s">
        <v>505</v>
      </c>
      <c r="B614" s="89"/>
      <c r="C614" s="6" t="e">
        <f>MATCH(D614,[1]!Tabla1[Consignatario],0)</f>
        <v>#REF!</v>
      </c>
      <c r="D614" s="54" t="s">
        <v>1600</v>
      </c>
      <c r="E614" s="5"/>
      <c r="F614" s="96">
        <v>42687</v>
      </c>
      <c r="G614" s="89" t="s">
        <v>1616</v>
      </c>
      <c r="H614" s="16" t="s">
        <v>1819</v>
      </c>
      <c r="I614" s="5" t="s">
        <v>507</v>
      </c>
      <c r="J614" s="5">
        <v>58654</v>
      </c>
      <c r="K614" s="89">
        <v>80254</v>
      </c>
      <c r="L614" s="89">
        <v>5617</v>
      </c>
      <c r="M614" s="89">
        <v>7</v>
      </c>
      <c r="N614" s="5"/>
    </row>
    <row r="615" spans="1:14" ht="25.5" x14ac:dyDescent="0.25">
      <c r="A615" s="89"/>
      <c r="B615" s="89"/>
      <c r="C615" s="6" t="e">
        <f>MATCH(D615,[1]!Tabla1[Consignatario],0)</f>
        <v>#REF!</v>
      </c>
      <c r="D615" s="54" t="s">
        <v>1600</v>
      </c>
      <c r="E615" s="5"/>
      <c r="F615" s="96"/>
      <c r="G615" s="89"/>
      <c r="H615" s="17" t="s">
        <v>1818</v>
      </c>
      <c r="I615" s="5" t="s">
        <v>73</v>
      </c>
      <c r="J615" s="5">
        <v>4000</v>
      </c>
      <c r="K615" s="89"/>
      <c r="L615" s="89"/>
      <c r="M615" s="89"/>
      <c r="N615" s="5"/>
    </row>
    <row r="616" spans="1:14" ht="25.5" x14ac:dyDescent="0.25">
      <c r="A616" s="89"/>
      <c r="B616" s="89"/>
      <c r="C616" s="6" t="e">
        <f>MATCH(D616,[1]!Tabla1[Consignatario],0)</f>
        <v>#REF!</v>
      </c>
      <c r="D616" s="54" t="s">
        <v>1600</v>
      </c>
      <c r="E616" s="5"/>
      <c r="F616" s="96"/>
      <c r="G616" s="89"/>
      <c r="H616" s="6" t="s">
        <v>1820</v>
      </c>
      <c r="I616" s="5" t="s">
        <v>43</v>
      </c>
      <c r="J616" s="5">
        <v>9600</v>
      </c>
      <c r="K616" s="89"/>
      <c r="L616" s="89"/>
      <c r="M616" s="89"/>
      <c r="N616" s="5"/>
    </row>
    <row r="617" spans="1:14" ht="25.5" x14ac:dyDescent="0.25">
      <c r="A617" s="89"/>
      <c r="B617" s="89"/>
      <c r="C617" s="6" t="e">
        <f>MATCH(D617,[1]!Tabla1[Consignatario],0)</f>
        <v>#REF!</v>
      </c>
      <c r="D617" s="54" t="s">
        <v>1600</v>
      </c>
      <c r="E617" s="5"/>
      <c r="F617" s="96"/>
      <c r="G617" s="89"/>
      <c r="H617" s="6" t="s">
        <v>1820</v>
      </c>
      <c r="I617" s="5" t="s">
        <v>451</v>
      </c>
      <c r="J617" s="5">
        <v>8000</v>
      </c>
      <c r="K617" s="89"/>
      <c r="L617" s="89"/>
      <c r="M617" s="89"/>
      <c r="N617" s="5"/>
    </row>
    <row r="618" spans="1:14" ht="15" customHeight="1" x14ac:dyDescent="0.25">
      <c r="A618" s="89" t="s">
        <v>508</v>
      </c>
      <c r="B618" s="89"/>
      <c r="C618" s="6" t="e">
        <f>MATCH(D618,[1]!Tabla1[Consignatario],0)</f>
        <v>#REF!</v>
      </c>
      <c r="D618" s="54" t="s">
        <v>1709</v>
      </c>
      <c r="E618" s="5"/>
      <c r="F618" s="96">
        <v>42687</v>
      </c>
      <c r="G618" s="89" t="s">
        <v>1616</v>
      </c>
      <c r="H618" s="17" t="s">
        <v>1818</v>
      </c>
      <c r="I618" s="5" t="s">
        <v>113</v>
      </c>
      <c r="J618" s="5">
        <v>2000</v>
      </c>
      <c r="K618" s="89">
        <v>3600</v>
      </c>
      <c r="L618" s="89">
        <v>252</v>
      </c>
      <c r="M618" s="89"/>
      <c r="N618" s="5"/>
    </row>
    <row r="619" spans="1:14" ht="25.5" x14ac:dyDescent="0.25">
      <c r="A619" s="89"/>
      <c r="B619" s="89"/>
      <c r="C619" s="6" t="e">
        <f>MATCH(D619,[1]!Tabla1[Consignatario],0)</f>
        <v>#REF!</v>
      </c>
      <c r="D619" s="54" t="s">
        <v>1709</v>
      </c>
      <c r="E619" s="5"/>
      <c r="F619" s="96"/>
      <c r="G619" s="89"/>
      <c r="H619" s="6" t="s">
        <v>1820</v>
      </c>
      <c r="I619" s="5" t="s">
        <v>26</v>
      </c>
      <c r="J619" s="5">
        <v>1600</v>
      </c>
      <c r="K619" s="89"/>
      <c r="L619" s="89"/>
      <c r="M619" s="89"/>
      <c r="N619" s="5"/>
    </row>
    <row r="620" spans="1:14" ht="15" customHeight="1" x14ac:dyDescent="0.25">
      <c r="A620" s="89" t="s">
        <v>508</v>
      </c>
      <c r="B620" s="89"/>
      <c r="C620" s="6" t="e">
        <f>MATCH(D620,[1]!Tabla1[Consignatario],0)</f>
        <v>#REF!</v>
      </c>
      <c r="D620" s="54" t="s">
        <v>1329</v>
      </c>
      <c r="E620" s="5"/>
      <c r="F620" s="96">
        <v>42687</v>
      </c>
      <c r="G620" s="89" t="s">
        <v>1616</v>
      </c>
      <c r="H620" s="16" t="s">
        <v>1819</v>
      </c>
      <c r="I620" s="5" t="s">
        <v>509</v>
      </c>
      <c r="J620" s="5">
        <v>3613</v>
      </c>
      <c r="K620" s="89">
        <v>10013</v>
      </c>
      <c r="L620" s="89">
        <v>701</v>
      </c>
      <c r="M620" s="89"/>
      <c r="N620" s="5"/>
    </row>
    <row r="621" spans="1:14" x14ac:dyDescent="0.25">
      <c r="A621" s="89"/>
      <c r="B621" s="89"/>
      <c r="C621" s="6" t="e">
        <f>MATCH(D621,[1]!Tabla1[Consignatario],0)</f>
        <v>#REF!</v>
      </c>
      <c r="D621" s="54" t="s">
        <v>1329</v>
      </c>
      <c r="E621" s="5"/>
      <c r="F621" s="96"/>
      <c r="G621" s="89"/>
      <c r="H621" s="6" t="s">
        <v>1820</v>
      </c>
      <c r="I621" s="5" t="s">
        <v>70</v>
      </c>
      <c r="J621" s="5">
        <v>3200</v>
      </c>
      <c r="K621" s="89"/>
      <c r="L621" s="89"/>
      <c r="M621" s="89"/>
      <c r="N621" s="5"/>
    </row>
    <row r="622" spans="1:14" x14ac:dyDescent="0.25">
      <c r="A622" s="89"/>
      <c r="B622" s="89"/>
      <c r="C622" s="6" t="e">
        <f>MATCH(D622,[1]!Tabla1[Consignatario],0)</f>
        <v>#REF!</v>
      </c>
      <c r="D622" s="54" t="s">
        <v>1329</v>
      </c>
      <c r="E622" s="5"/>
      <c r="F622" s="96"/>
      <c r="G622" s="89"/>
      <c r="H622" s="6" t="s">
        <v>1820</v>
      </c>
      <c r="I622" s="5" t="s">
        <v>510</v>
      </c>
      <c r="J622" s="5">
        <v>3200</v>
      </c>
      <c r="K622" s="89"/>
      <c r="L622" s="89"/>
      <c r="M622" s="89"/>
      <c r="N622" s="5"/>
    </row>
    <row r="623" spans="1:14" ht="15" customHeight="1" x14ac:dyDescent="0.25">
      <c r="A623" s="89" t="s">
        <v>508</v>
      </c>
      <c r="B623" s="89"/>
      <c r="C623" s="6" t="e">
        <f>MATCH(D623,[1]!Tabla1[Consignatario],0)</f>
        <v>#REF!</v>
      </c>
      <c r="D623" s="54" t="s">
        <v>1630</v>
      </c>
      <c r="E623" s="5"/>
      <c r="F623" s="96">
        <v>42687</v>
      </c>
      <c r="G623" s="89" t="s">
        <v>311</v>
      </c>
      <c r="H623" s="16" t="s">
        <v>1819</v>
      </c>
      <c r="I623" s="5" t="s">
        <v>511</v>
      </c>
      <c r="J623" s="5">
        <v>53742</v>
      </c>
      <c r="K623" s="89">
        <v>70405</v>
      </c>
      <c r="L623" s="89">
        <v>3976</v>
      </c>
      <c r="M623" s="89">
        <v>1</v>
      </c>
      <c r="N623" s="5"/>
    </row>
    <row r="624" spans="1:14" ht="25.5" x14ac:dyDescent="0.25">
      <c r="A624" s="89"/>
      <c r="B624" s="89"/>
      <c r="C624" s="6" t="e">
        <f>MATCH(D624,[1]!Tabla1[Consignatario],0)</f>
        <v>#REF!</v>
      </c>
      <c r="D624" s="54" t="s">
        <v>1630</v>
      </c>
      <c r="E624" s="5"/>
      <c r="F624" s="96"/>
      <c r="G624" s="89"/>
      <c r="H624" s="6" t="s">
        <v>1820</v>
      </c>
      <c r="I624" s="5" t="s">
        <v>57</v>
      </c>
      <c r="J624" s="5">
        <v>560</v>
      </c>
      <c r="K624" s="89"/>
      <c r="L624" s="89"/>
      <c r="M624" s="89"/>
      <c r="N624" s="5"/>
    </row>
    <row r="625" spans="1:14" ht="25.5" x14ac:dyDescent="0.25">
      <c r="A625" s="89"/>
      <c r="B625" s="89"/>
      <c r="C625" s="6" t="e">
        <f>MATCH(D625,[1]!Tabla1[Consignatario],0)</f>
        <v>#REF!</v>
      </c>
      <c r="D625" s="54" t="s">
        <v>1630</v>
      </c>
      <c r="E625" s="5"/>
      <c r="F625" s="96"/>
      <c r="G625" s="89"/>
      <c r="H625" s="17" t="s">
        <v>1818</v>
      </c>
      <c r="I625" s="5" t="s">
        <v>512</v>
      </c>
      <c r="J625" s="5">
        <v>2500</v>
      </c>
      <c r="K625" s="89"/>
      <c r="L625" s="89"/>
      <c r="M625" s="89"/>
      <c r="N625" s="5"/>
    </row>
    <row r="626" spans="1:14" ht="38.25" x14ac:dyDescent="0.25">
      <c r="A626" s="89"/>
      <c r="B626" s="89"/>
      <c r="C626" s="6" t="e">
        <f>MATCH(D626,[1]!Tabla1[Consignatario],0)</f>
        <v>#REF!</v>
      </c>
      <c r="D626" s="54" t="s">
        <v>1630</v>
      </c>
      <c r="E626" s="5"/>
      <c r="F626" s="96"/>
      <c r="G626" s="89"/>
      <c r="H626" s="17" t="s">
        <v>1818</v>
      </c>
      <c r="I626" s="5" t="s">
        <v>1445</v>
      </c>
      <c r="J626" s="5">
        <v>13603</v>
      </c>
      <c r="K626" s="89"/>
      <c r="L626" s="5">
        <v>952</v>
      </c>
      <c r="M626" s="5">
        <v>1</v>
      </c>
      <c r="N626" s="5"/>
    </row>
    <row r="627" spans="1:14" ht="15" customHeight="1" x14ac:dyDescent="0.25">
      <c r="A627" s="89" t="s">
        <v>513</v>
      </c>
      <c r="B627" s="89"/>
      <c r="C627" s="6" t="e">
        <f>MATCH(D627,[1]!Tabla1[Consignatario],0)</f>
        <v>#REF!</v>
      </c>
      <c r="D627" s="54" t="s">
        <v>1508</v>
      </c>
      <c r="E627" s="5"/>
      <c r="F627" s="96">
        <v>42687</v>
      </c>
      <c r="G627" s="89" t="s">
        <v>311</v>
      </c>
      <c r="H627" s="16" t="s">
        <v>1819</v>
      </c>
      <c r="I627" s="5" t="s">
        <v>514</v>
      </c>
      <c r="J627" s="5">
        <v>66763</v>
      </c>
      <c r="K627" s="89">
        <v>73785</v>
      </c>
      <c r="L627" s="89">
        <v>5165</v>
      </c>
      <c r="M627" s="89"/>
      <c r="N627" s="5"/>
    </row>
    <row r="628" spans="1:14" ht="38.25" x14ac:dyDescent="0.25">
      <c r="A628" s="89"/>
      <c r="B628" s="89"/>
      <c r="C628" s="6" t="e">
        <f>MATCH(D628,[1]!Tabla1[Consignatario],0)</f>
        <v>#REF!</v>
      </c>
      <c r="D628" s="54" t="s">
        <v>1508</v>
      </c>
      <c r="E628" s="5"/>
      <c r="F628" s="96"/>
      <c r="G628" s="89"/>
      <c r="H628" s="16" t="s">
        <v>1819</v>
      </c>
      <c r="I628" s="5" t="s">
        <v>515</v>
      </c>
      <c r="J628" s="5">
        <v>1632</v>
      </c>
      <c r="K628" s="89"/>
      <c r="L628" s="89"/>
      <c r="M628" s="89"/>
      <c r="N628" s="5"/>
    </row>
    <row r="629" spans="1:14" ht="38.25" x14ac:dyDescent="0.25">
      <c r="A629" s="89"/>
      <c r="B629" s="89"/>
      <c r="C629" s="6" t="e">
        <f>MATCH(D629,[1]!Tabla1[Consignatario],0)</f>
        <v>#REF!</v>
      </c>
      <c r="D629" s="54" t="s">
        <v>1508</v>
      </c>
      <c r="E629" s="5"/>
      <c r="F629" s="96"/>
      <c r="G629" s="89"/>
      <c r="H629" s="17" t="s">
        <v>1818</v>
      </c>
      <c r="I629" s="5" t="s">
        <v>516</v>
      </c>
      <c r="J629" s="5">
        <v>4550</v>
      </c>
      <c r="K629" s="89"/>
      <c r="L629" s="89"/>
      <c r="M629" s="89"/>
      <c r="N629" s="5"/>
    </row>
    <row r="630" spans="1:14" ht="38.25" x14ac:dyDescent="0.25">
      <c r="A630" s="89"/>
      <c r="B630" s="89"/>
      <c r="C630" s="6" t="e">
        <f>MATCH(D630,[1]!Tabla1[Consignatario],0)</f>
        <v>#REF!</v>
      </c>
      <c r="D630" s="54" t="s">
        <v>1508</v>
      </c>
      <c r="E630" s="5"/>
      <c r="F630" s="96"/>
      <c r="G630" s="89"/>
      <c r="H630" s="6" t="s">
        <v>1820</v>
      </c>
      <c r="I630" s="5" t="s">
        <v>134</v>
      </c>
      <c r="J630" s="5">
        <v>1840</v>
      </c>
      <c r="K630" s="89"/>
      <c r="L630" s="89"/>
      <c r="M630" s="89"/>
      <c r="N630" s="5"/>
    </row>
    <row r="631" spans="1:14" ht="102" x14ac:dyDescent="0.25">
      <c r="A631" s="89"/>
      <c r="B631" s="89"/>
      <c r="C631" s="6" t="e">
        <f>MATCH(D631,[1]!Tabla1[Consignatario],0)</f>
        <v>#REF!</v>
      </c>
      <c r="D631" s="54" t="s">
        <v>1508</v>
      </c>
      <c r="E631" s="5"/>
      <c r="F631" s="96"/>
      <c r="G631" s="89"/>
      <c r="H631" s="17" t="s">
        <v>1818</v>
      </c>
      <c r="I631" s="5" t="s">
        <v>1683</v>
      </c>
      <c r="J631" s="5">
        <v>1000</v>
      </c>
      <c r="K631" s="89"/>
      <c r="L631" s="89"/>
      <c r="M631" s="89"/>
      <c r="N631" s="5"/>
    </row>
    <row r="632" spans="1:14" ht="15" customHeight="1" x14ac:dyDescent="0.25">
      <c r="A632" s="89" t="s">
        <v>513</v>
      </c>
      <c r="B632" s="89"/>
      <c r="C632" s="6" t="e">
        <f>MATCH(D632,[1]!Tabla1[Consignatario],0)</f>
        <v>#REF!</v>
      </c>
      <c r="D632" s="54" t="s">
        <v>1509</v>
      </c>
      <c r="E632" s="5"/>
      <c r="F632" s="96">
        <v>42688</v>
      </c>
      <c r="G632" s="89" t="s">
        <v>19</v>
      </c>
      <c r="H632" s="16" t="s">
        <v>1819</v>
      </c>
      <c r="I632" s="5" t="s">
        <v>517</v>
      </c>
      <c r="J632" s="5">
        <v>8105</v>
      </c>
      <c r="K632" s="89">
        <v>8905</v>
      </c>
      <c r="L632" s="89">
        <v>613</v>
      </c>
      <c r="M632" s="89">
        <v>2</v>
      </c>
      <c r="N632" s="5"/>
    </row>
    <row r="633" spans="1:14" ht="25.5" x14ac:dyDescent="0.25">
      <c r="A633" s="89"/>
      <c r="B633" s="89"/>
      <c r="C633" s="6" t="e">
        <f>MATCH(D633,[1]!Tabla1[Consignatario],0)</f>
        <v>#REF!</v>
      </c>
      <c r="D633" s="54" t="s">
        <v>1509</v>
      </c>
      <c r="E633" s="5"/>
      <c r="F633" s="96"/>
      <c r="G633" s="89"/>
      <c r="H633" s="6" t="s">
        <v>1820</v>
      </c>
      <c r="I633" s="5" t="s">
        <v>54</v>
      </c>
      <c r="J633" s="5">
        <v>800</v>
      </c>
      <c r="K633" s="89"/>
      <c r="L633" s="89"/>
      <c r="M633" s="89"/>
      <c r="N633" s="5"/>
    </row>
    <row r="634" spans="1:14" ht="25.5" x14ac:dyDescent="0.25">
      <c r="A634" s="5" t="s">
        <v>518</v>
      </c>
      <c r="B634" s="5"/>
      <c r="C634" s="6" t="e">
        <f>MATCH(D634,[1]!Tabla1[Consignatario],0)</f>
        <v>#REF!</v>
      </c>
      <c r="D634" s="5" t="s">
        <v>1502</v>
      </c>
      <c r="E634" s="5"/>
      <c r="F634" s="15">
        <v>42688</v>
      </c>
      <c r="G634" s="5" t="s">
        <v>139</v>
      </c>
      <c r="H634" s="16" t="s">
        <v>1819</v>
      </c>
      <c r="I634" s="5" t="s">
        <v>519</v>
      </c>
      <c r="J634" s="5">
        <v>72409</v>
      </c>
      <c r="K634" s="5">
        <v>72409</v>
      </c>
      <c r="L634" s="5">
        <v>5068</v>
      </c>
      <c r="M634" s="5">
        <v>5</v>
      </c>
      <c r="N634" s="5"/>
    </row>
    <row r="635" spans="1:14" ht="15" customHeight="1" x14ac:dyDescent="0.25">
      <c r="A635" s="89" t="s">
        <v>518</v>
      </c>
      <c r="B635" s="89"/>
      <c r="C635" s="6" t="e">
        <f>MATCH(D635,[1]!Tabla1[Consignatario],0)</f>
        <v>#REF!</v>
      </c>
      <c r="D635" s="54" t="s">
        <v>1480</v>
      </c>
      <c r="E635" s="5"/>
      <c r="F635" s="96">
        <v>42688</v>
      </c>
      <c r="G635" s="89" t="s">
        <v>139</v>
      </c>
      <c r="H635" s="16" t="s">
        <v>1819</v>
      </c>
      <c r="I635" s="5" t="s">
        <v>520</v>
      </c>
      <c r="J635" s="5">
        <v>4639</v>
      </c>
      <c r="K635" s="89">
        <v>14123</v>
      </c>
      <c r="L635" s="89">
        <v>988</v>
      </c>
      <c r="M635" s="89">
        <v>5</v>
      </c>
      <c r="N635" s="5"/>
    </row>
    <row r="636" spans="1:14" ht="25.5" x14ac:dyDescent="0.25">
      <c r="A636" s="89"/>
      <c r="B636" s="89"/>
      <c r="C636" s="6" t="e">
        <f>MATCH(D636,[1]!Tabla1[Consignatario],0)</f>
        <v>#REF!</v>
      </c>
      <c r="D636" s="54" t="s">
        <v>1480</v>
      </c>
      <c r="E636" s="5"/>
      <c r="F636" s="96"/>
      <c r="G636" s="89"/>
      <c r="H636" s="6" t="s">
        <v>1820</v>
      </c>
      <c r="I636" s="5" t="s">
        <v>521</v>
      </c>
      <c r="J636" s="5">
        <v>9484</v>
      </c>
      <c r="K636" s="89"/>
      <c r="L636" s="89"/>
      <c r="M636" s="89"/>
      <c r="N636" s="5"/>
    </row>
    <row r="637" spans="1:14" ht="15" customHeight="1" x14ac:dyDescent="0.25">
      <c r="A637" s="89" t="s">
        <v>518</v>
      </c>
      <c r="B637" s="89"/>
      <c r="C637" s="6" t="e">
        <f>MATCH(D637,[1]!Tabla1[Consignatario],0)</f>
        <v>#REF!</v>
      </c>
      <c r="D637" s="54" t="s">
        <v>1510</v>
      </c>
      <c r="E637" s="5"/>
      <c r="F637" s="96">
        <v>42688</v>
      </c>
      <c r="G637" s="89" t="s">
        <v>289</v>
      </c>
      <c r="H637" s="16" t="s">
        <v>1819</v>
      </c>
      <c r="I637" s="5" t="s">
        <v>522</v>
      </c>
      <c r="J637" s="5">
        <v>9607</v>
      </c>
      <c r="K637" s="89">
        <v>28167</v>
      </c>
      <c r="L637" s="89">
        <v>1971</v>
      </c>
      <c r="M637" s="89">
        <v>6</v>
      </c>
      <c r="N637" s="5"/>
    </row>
    <row r="638" spans="1:14" ht="25.5" x14ac:dyDescent="0.25">
      <c r="A638" s="89"/>
      <c r="B638" s="89"/>
      <c r="C638" s="6" t="e">
        <f>MATCH(D638,[1]!Tabla1[Consignatario],0)</f>
        <v>#REF!</v>
      </c>
      <c r="D638" s="54" t="s">
        <v>1510</v>
      </c>
      <c r="E638" s="5"/>
      <c r="F638" s="96"/>
      <c r="G638" s="89"/>
      <c r="H638" s="17" t="s">
        <v>1818</v>
      </c>
      <c r="I638" s="5" t="s">
        <v>82</v>
      </c>
      <c r="J638" s="5">
        <v>16000</v>
      </c>
      <c r="K638" s="89"/>
      <c r="L638" s="89"/>
      <c r="M638" s="89"/>
      <c r="N638" s="5"/>
    </row>
    <row r="639" spans="1:14" ht="25.5" x14ac:dyDescent="0.25">
      <c r="A639" s="89"/>
      <c r="B639" s="89"/>
      <c r="C639" s="6" t="e">
        <f>MATCH(D639,[1]!Tabla1[Consignatario],0)</f>
        <v>#REF!</v>
      </c>
      <c r="D639" s="54" t="s">
        <v>1510</v>
      </c>
      <c r="E639" s="5"/>
      <c r="F639" s="96"/>
      <c r="G639" s="89"/>
      <c r="H639" s="6" t="s">
        <v>1820</v>
      </c>
      <c r="I639" s="5" t="s">
        <v>217</v>
      </c>
      <c r="J639" s="5">
        <v>2560</v>
      </c>
      <c r="K639" s="89"/>
      <c r="L639" s="89"/>
      <c r="M639" s="89"/>
      <c r="N639" s="5"/>
    </row>
    <row r="640" spans="1:14" ht="15" customHeight="1" x14ac:dyDescent="0.25">
      <c r="A640" s="89" t="s">
        <v>518</v>
      </c>
      <c r="B640" s="89"/>
      <c r="C640" s="6" t="e">
        <f>MATCH(D640,[1]!Tabla1[Consignatario],0)</f>
        <v>#REF!</v>
      </c>
      <c r="D640" s="54" t="s">
        <v>1511</v>
      </c>
      <c r="E640" s="5"/>
      <c r="F640" s="96">
        <v>42688</v>
      </c>
      <c r="G640" s="89" t="s">
        <v>289</v>
      </c>
      <c r="H640" s="16" t="s">
        <v>1819</v>
      </c>
      <c r="I640" s="5" t="s">
        <v>523</v>
      </c>
      <c r="J640" s="5">
        <v>5960</v>
      </c>
      <c r="K640" s="89">
        <v>40760</v>
      </c>
      <c r="L640" s="89">
        <v>2853</v>
      </c>
      <c r="M640" s="89">
        <v>2</v>
      </c>
      <c r="N640" s="5"/>
    </row>
    <row r="641" spans="1:14" ht="25.5" x14ac:dyDescent="0.25">
      <c r="A641" s="89"/>
      <c r="B641" s="89"/>
      <c r="C641" s="6" t="e">
        <f>MATCH(D641,[1]!Tabla1[Consignatario],0)</f>
        <v>#REF!</v>
      </c>
      <c r="D641" s="54" t="s">
        <v>1511</v>
      </c>
      <c r="E641" s="5"/>
      <c r="F641" s="96"/>
      <c r="G641" s="89"/>
      <c r="H641" s="6" t="s">
        <v>1820</v>
      </c>
      <c r="I641" s="5" t="s">
        <v>481</v>
      </c>
      <c r="J641" s="5">
        <v>4800</v>
      </c>
      <c r="K641" s="89"/>
      <c r="L641" s="89"/>
      <c r="M641" s="89"/>
      <c r="N641" s="5"/>
    </row>
    <row r="642" spans="1:14" ht="25.5" x14ac:dyDescent="0.25">
      <c r="A642" s="89"/>
      <c r="B642" s="89"/>
      <c r="C642" s="6" t="e">
        <f>MATCH(D642,[1]!Tabla1[Consignatario],0)</f>
        <v>#REF!</v>
      </c>
      <c r="D642" s="54" t="s">
        <v>1511</v>
      </c>
      <c r="E642" s="5"/>
      <c r="F642" s="96"/>
      <c r="G642" s="89"/>
      <c r="H642" s="17" t="s">
        <v>1818</v>
      </c>
      <c r="I642" s="5" t="s">
        <v>230</v>
      </c>
      <c r="J642" s="5">
        <v>30000</v>
      </c>
      <c r="K642" s="89"/>
      <c r="L642" s="89"/>
      <c r="M642" s="89"/>
      <c r="N642" s="5"/>
    </row>
    <row r="643" spans="1:14" ht="15" customHeight="1" x14ac:dyDescent="0.25">
      <c r="A643" s="89" t="s">
        <v>531</v>
      </c>
      <c r="B643" s="89"/>
      <c r="C643" s="6" t="e">
        <f>MATCH(D643,[1]!Tabla1[Consignatario],0)</f>
        <v>#REF!</v>
      </c>
      <c r="D643" s="54" t="s">
        <v>1710</v>
      </c>
      <c r="E643" s="5"/>
      <c r="F643" s="96">
        <v>42688</v>
      </c>
      <c r="G643" s="89" t="s">
        <v>289</v>
      </c>
      <c r="H643" s="16" t="s">
        <v>1819</v>
      </c>
      <c r="I643" s="5" t="s">
        <v>524</v>
      </c>
      <c r="J643" s="5">
        <v>13728</v>
      </c>
      <c r="K643" s="89">
        <v>15872</v>
      </c>
      <c r="L643" s="89">
        <v>1111</v>
      </c>
      <c r="M643" s="89"/>
      <c r="N643" s="5"/>
    </row>
    <row r="644" spans="1:14" ht="25.5" x14ac:dyDescent="0.25">
      <c r="A644" s="89"/>
      <c r="B644" s="89"/>
      <c r="C644" s="6" t="e">
        <f>MATCH(D644,[1]!Tabla1[Consignatario],0)</f>
        <v>#REF!</v>
      </c>
      <c r="D644" s="54" t="s">
        <v>1710</v>
      </c>
      <c r="E644" s="5"/>
      <c r="F644" s="96"/>
      <c r="G644" s="89"/>
      <c r="H644" s="6" t="s">
        <v>1820</v>
      </c>
      <c r="I644" s="5" t="s">
        <v>525</v>
      </c>
      <c r="J644" s="5">
        <v>2144</v>
      </c>
      <c r="K644" s="89"/>
      <c r="L644" s="89"/>
      <c r="M644" s="89"/>
      <c r="N644" s="5"/>
    </row>
    <row r="645" spans="1:14" ht="15" customHeight="1" x14ac:dyDescent="0.25">
      <c r="A645" s="89" t="s">
        <v>531</v>
      </c>
      <c r="B645" s="89"/>
      <c r="C645" s="6" t="e">
        <f>MATCH(D645,[1]!Tabla1[Consignatario],0)</f>
        <v>#REF!</v>
      </c>
      <c r="D645" s="54" t="s">
        <v>1798</v>
      </c>
      <c r="E645" s="5"/>
      <c r="F645" s="96">
        <v>42688</v>
      </c>
      <c r="G645" s="89" t="s">
        <v>289</v>
      </c>
      <c r="H645" s="16" t="s">
        <v>1819</v>
      </c>
      <c r="I645" s="5" t="s">
        <v>526</v>
      </c>
      <c r="J645" s="5">
        <v>5586</v>
      </c>
      <c r="K645" s="89">
        <v>36786</v>
      </c>
      <c r="L645" s="89">
        <v>2575</v>
      </c>
      <c r="M645" s="89"/>
      <c r="N645" s="5"/>
    </row>
    <row r="646" spans="1:14" x14ac:dyDescent="0.25">
      <c r="A646" s="89"/>
      <c r="B646" s="89"/>
      <c r="C646" s="6" t="e">
        <f>MATCH(D646,[1]!Tabla1[Consignatario],0)</f>
        <v>#REF!</v>
      </c>
      <c r="D646" s="54" t="s">
        <v>1798</v>
      </c>
      <c r="E646" s="5"/>
      <c r="F646" s="96"/>
      <c r="G646" s="89"/>
      <c r="H646" s="6" t="s">
        <v>1820</v>
      </c>
      <c r="I646" s="5" t="s">
        <v>527</v>
      </c>
      <c r="J646" s="5">
        <v>9200</v>
      </c>
      <c r="K646" s="89"/>
      <c r="L646" s="89"/>
      <c r="M646" s="89"/>
      <c r="N646" s="5"/>
    </row>
    <row r="647" spans="1:14" x14ac:dyDescent="0.25">
      <c r="A647" s="89"/>
      <c r="B647" s="89"/>
      <c r="C647" s="6" t="e">
        <f>MATCH(D647,[1]!Tabla1[Consignatario],0)</f>
        <v>#REF!</v>
      </c>
      <c r="D647" s="54" t="s">
        <v>1798</v>
      </c>
      <c r="E647" s="5"/>
      <c r="F647" s="96"/>
      <c r="G647" s="89"/>
      <c r="H647" s="17" t="s">
        <v>1818</v>
      </c>
      <c r="I647" s="5" t="s">
        <v>52</v>
      </c>
      <c r="J647" s="5">
        <v>22000</v>
      </c>
      <c r="K647" s="89"/>
      <c r="L647" s="89"/>
      <c r="M647" s="89"/>
      <c r="N647" s="5"/>
    </row>
    <row r="648" spans="1:14" ht="15" customHeight="1" x14ac:dyDescent="0.25">
      <c r="A648" s="89" t="s">
        <v>531</v>
      </c>
      <c r="B648" s="89"/>
      <c r="C648" s="6" t="e">
        <f>MATCH(D648,[1]!Tabla1[Consignatario],0)</f>
        <v>#REF!</v>
      </c>
      <c r="D648" s="54" t="s">
        <v>1711</v>
      </c>
      <c r="E648" s="5"/>
      <c r="F648" s="96">
        <v>42688</v>
      </c>
      <c r="G648" s="89" t="s">
        <v>270</v>
      </c>
      <c r="H648" s="16" t="s">
        <v>1819</v>
      </c>
      <c r="I648" s="5" t="s">
        <v>530</v>
      </c>
      <c r="J648" s="5">
        <v>77995</v>
      </c>
      <c r="K648" s="89">
        <v>102875</v>
      </c>
      <c r="L648" s="89">
        <v>7201</v>
      </c>
      <c r="M648" s="89">
        <v>2</v>
      </c>
      <c r="N648" s="5"/>
    </row>
    <row r="649" spans="1:14" ht="25.5" x14ac:dyDescent="0.25">
      <c r="A649" s="89"/>
      <c r="B649" s="89"/>
      <c r="C649" s="6" t="e">
        <f>MATCH(D649,[1]!Tabla1[Consignatario],0)</f>
        <v>#REF!</v>
      </c>
      <c r="D649" s="54" t="s">
        <v>1711</v>
      </c>
      <c r="E649" s="5"/>
      <c r="F649" s="96"/>
      <c r="G649" s="89"/>
      <c r="H649" s="6" t="s">
        <v>1820</v>
      </c>
      <c r="I649" s="5" t="s">
        <v>528</v>
      </c>
      <c r="J649" s="5">
        <v>8880</v>
      </c>
      <c r="K649" s="89"/>
      <c r="L649" s="89"/>
      <c r="M649" s="89"/>
      <c r="N649" s="5"/>
    </row>
    <row r="650" spans="1:14" ht="25.5" x14ac:dyDescent="0.25">
      <c r="A650" s="89"/>
      <c r="B650" s="89"/>
      <c r="C650" s="6" t="e">
        <f>MATCH(D650,[1]!Tabla1[Consignatario],0)</f>
        <v>#REF!</v>
      </c>
      <c r="D650" s="54" t="s">
        <v>1711</v>
      </c>
      <c r="E650" s="5"/>
      <c r="F650" s="96"/>
      <c r="G650" s="89"/>
      <c r="H650" s="17" t="s">
        <v>1818</v>
      </c>
      <c r="I650" s="5" t="s">
        <v>82</v>
      </c>
      <c r="J650" s="5">
        <v>16000</v>
      </c>
      <c r="K650" s="89"/>
      <c r="L650" s="89"/>
      <c r="M650" s="89"/>
      <c r="N650" s="5"/>
    </row>
    <row r="651" spans="1:14" ht="25.5" x14ac:dyDescent="0.25">
      <c r="A651" s="89"/>
      <c r="B651" s="89"/>
      <c r="C651" s="6" t="e">
        <f>MATCH(D651,[1]!Tabla1[Consignatario],0)</f>
        <v>#REF!</v>
      </c>
      <c r="D651" s="54" t="s">
        <v>1711</v>
      </c>
      <c r="E651" s="5"/>
      <c r="F651" s="96"/>
      <c r="G651" s="89"/>
      <c r="H651" s="16" t="s">
        <v>1819</v>
      </c>
      <c r="I651" s="5" t="s">
        <v>529</v>
      </c>
      <c r="J651" s="5">
        <v>0</v>
      </c>
      <c r="K651" s="89"/>
      <c r="L651" s="89"/>
      <c r="M651" s="89"/>
      <c r="N651" s="5"/>
    </row>
    <row r="652" spans="1:14" ht="15" customHeight="1" x14ac:dyDescent="0.25">
      <c r="A652" s="5" t="s">
        <v>532</v>
      </c>
      <c r="B652" s="5"/>
      <c r="C652" s="6" t="e">
        <f>MATCH(D652,[1]!Tabla1[Consignatario],0)</f>
        <v>#REF!</v>
      </c>
      <c r="D652" s="5" t="s">
        <v>1311</v>
      </c>
      <c r="E652" s="5"/>
      <c r="F652" s="15">
        <v>42688</v>
      </c>
      <c r="G652" s="5" t="s">
        <v>270</v>
      </c>
      <c r="H652" s="6" t="s">
        <v>1820</v>
      </c>
      <c r="I652" s="5" t="s">
        <v>62</v>
      </c>
      <c r="J652" s="5">
        <v>6400</v>
      </c>
      <c r="K652" s="5">
        <v>6400</v>
      </c>
      <c r="L652" s="5">
        <v>448</v>
      </c>
      <c r="M652" s="5"/>
      <c r="N652" s="5"/>
    </row>
    <row r="653" spans="1:14" ht="15" customHeight="1" x14ac:dyDescent="0.25">
      <c r="A653" s="89" t="s">
        <v>532</v>
      </c>
      <c r="B653" s="89"/>
      <c r="C653" s="6" t="e">
        <f>MATCH(D653,[1]!Tabla1[Consignatario],0)</f>
        <v>#REF!</v>
      </c>
      <c r="D653" s="54" t="s">
        <v>1712</v>
      </c>
      <c r="E653" s="5"/>
      <c r="F653" s="96">
        <v>42688</v>
      </c>
      <c r="G653" s="89" t="s">
        <v>270</v>
      </c>
      <c r="H653" s="17" t="s">
        <v>1818</v>
      </c>
      <c r="I653" s="5" t="s">
        <v>533</v>
      </c>
      <c r="J653" s="5">
        <v>20000</v>
      </c>
      <c r="K653" s="89">
        <v>26430</v>
      </c>
      <c r="L653" s="89">
        <v>1850</v>
      </c>
      <c r="M653" s="89">
        <v>1</v>
      </c>
      <c r="N653" s="5"/>
    </row>
    <row r="654" spans="1:14" ht="25.5" x14ac:dyDescent="0.25">
      <c r="A654" s="89"/>
      <c r="B654" s="89"/>
      <c r="C654" s="6" t="e">
        <f>MATCH(D654,[1]!Tabla1[Consignatario],0)</f>
        <v>#REF!</v>
      </c>
      <c r="D654" s="54" t="s">
        <v>1712</v>
      </c>
      <c r="E654" s="5"/>
      <c r="F654" s="96"/>
      <c r="G654" s="89"/>
      <c r="H654" s="6" t="s">
        <v>1820</v>
      </c>
      <c r="I654" s="5" t="s">
        <v>534</v>
      </c>
      <c r="J654" s="5">
        <v>3200</v>
      </c>
      <c r="K654" s="89"/>
      <c r="L654" s="89"/>
      <c r="M654" s="89"/>
      <c r="N654" s="5"/>
    </row>
    <row r="655" spans="1:14" ht="25.5" x14ac:dyDescent="0.25">
      <c r="A655" s="89"/>
      <c r="B655" s="89"/>
      <c r="C655" s="6" t="e">
        <f>MATCH(D655,[1]!Tabla1[Consignatario],0)</f>
        <v>#REF!</v>
      </c>
      <c r="D655" s="54" t="s">
        <v>1712</v>
      </c>
      <c r="E655" s="5"/>
      <c r="F655" s="96"/>
      <c r="G655" s="89"/>
      <c r="H655" s="16" t="s">
        <v>1819</v>
      </c>
      <c r="I655" s="5" t="s">
        <v>535</v>
      </c>
      <c r="J655" s="5">
        <v>3230</v>
      </c>
      <c r="K655" s="89"/>
      <c r="L655" s="89"/>
      <c r="M655" s="89"/>
      <c r="N655" s="5"/>
    </row>
    <row r="656" spans="1:14" ht="25.5" customHeight="1" x14ac:dyDescent="0.25">
      <c r="A656" s="89" t="s">
        <v>532</v>
      </c>
      <c r="B656" s="89"/>
      <c r="C656" s="6" t="e">
        <f>MATCH(D656,[1]!Tabla1[Consignatario],0)</f>
        <v>#REF!</v>
      </c>
      <c r="D656" s="54" t="s">
        <v>1631</v>
      </c>
      <c r="E656" s="5"/>
      <c r="F656" s="96">
        <v>42688</v>
      </c>
      <c r="G656" s="89" t="s">
        <v>136</v>
      </c>
      <c r="H656" s="16" t="s">
        <v>1819</v>
      </c>
      <c r="I656" s="5" t="s">
        <v>536</v>
      </c>
      <c r="J656" s="5">
        <v>60155</v>
      </c>
      <c r="K656" s="89">
        <v>116163</v>
      </c>
      <c r="L656" s="89">
        <v>8131</v>
      </c>
      <c r="M656" s="89">
        <v>3</v>
      </c>
      <c r="N656" s="5"/>
    </row>
    <row r="657" spans="1:14" ht="51" x14ac:dyDescent="0.25">
      <c r="A657" s="89"/>
      <c r="B657" s="89"/>
      <c r="C657" s="6" t="e">
        <f>MATCH(D657,[1]!Tabla1[Consignatario],0)</f>
        <v>#REF!</v>
      </c>
      <c r="D657" s="54" t="s">
        <v>1631</v>
      </c>
      <c r="E657" s="5"/>
      <c r="F657" s="96"/>
      <c r="G657" s="89"/>
      <c r="H657" s="6" t="s">
        <v>1820</v>
      </c>
      <c r="I657" s="5" t="s">
        <v>537</v>
      </c>
      <c r="J657" s="5">
        <v>34008</v>
      </c>
      <c r="K657" s="89"/>
      <c r="L657" s="89"/>
      <c r="M657" s="89"/>
      <c r="N657" s="5"/>
    </row>
    <row r="658" spans="1:14" x14ac:dyDescent="0.25">
      <c r="A658" s="89"/>
      <c r="B658" s="89"/>
      <c r="C658" s="6" t="e">
        <f>MATCH(D658,[1]!Tabla1[Consignatario],0)</f>
        <v>#REF!</v>
      </c>
      <c r="D658" s="54" t="s">
        <v>1631</v>
      </c>
      <c r="E658" s="5"/>
      <c r="F658" s="96"/>
      <c r="G658" s="89"/>
      <c r="H658" s="17" t="s">
        <v>1818</v>
      </c>
      <c r="I658" s="5" t="s">
        <v>52</v>
      </c>
      <c r="J658" s="5">
        <v>22000</v>
      </c>
      <c r="K658" s="89"/>
      <c r="L658" s="89"/>
      <c r="M658" s="89"/>
      <c r="N658" s="5"/>
    </row>
    <row r="659" spans="1:14" ht="15" customHeight="1" x14ac:dyDescent="0.25">
      <c r="A659" s="89" t="s">
        <v>538</v>
      </c>
      <c r="B659" s="89"/>
      <c r="C659" s="6" t="e">
        <f>MATCH(D659,[1]!Tabla1[Consignatario],0)</f>
        <v>#REF!</v>
      </c>
      <c r="D659" s="54" t="s">
        <v>1722</v>
      </c>
      <c r="E659" s="5"/>
      <c r="F659" s="96">
        <v>42688</v>
      </c>
      <c r="G659" s="89" t="s">
        <v>136</v>
      </c>
      <c r="H659" s="6" t="s">
        <v>1820</v>
      </c>
      <c r="I659" s="5" t="s">
        <v>539</v>
      </c>
      <c r="J659" s="5">
        <v>7104</v>
      </c>
      <c r="K659" s="89">
        <v>23590</v>
      </c>
      <c r="L659" s="89">
        <v>1651</v>
      </c>
      <c r="M659" s="89">
        <v>2</v>
      </c>
      <c r="N659" s="5"/>
    </row>
    <row r="660" spans="1:14" ht="25.5" x14ac:dyDescent="0.25">
      <c r="A660" s="89"/>
      <c r="B660" s="89"/>
      <c r="C660" s="6" t="e">
        <f>MATCH(D660,[1]!Tabla1[Consignatario],0)</f>
        <v>#REF!</v>
      </c>
      <c r="D660" s="54" t="s">
        <v>1722</v>
      </c>
      <c r="E660" s="5"/>
      <c r="F660" s="96"/>
      <c r="G660" s="89"/>
      <c r="H660" s="16" t="s">
        <v>1819</v>
      </c>
      <c r="I660" s="5" t="s">
        <v>540</v>
      </c>
      <c r="J660" s="5">
        <v>7416</v>
      </c>
      <c r="K660" s="89"/>
      <c r="L660" s="89"/>
      <c r="M660" s="89"/>
      <c r="N660" s="5"/>
    </row>
    <row r="661" spans="1:14" ht="25.5" x14ac:dyDescent="0.25">
      <c r="A661" s="89"/>
      <c r="B661" s="89"/>
      <c r="C661" s="6" t="e">
        <f>MATCH(D661,[1]!Tabla1[Consignatario],0)</f>
        <v>#REF!</v>
      </c>
      <c r="D661" s="54" t="s">
        <v>1722</v>
      </c>
      <c r="E661" s="5"/>
      <c r="F661" s="96"/>
      <c r="G661" s="89"/>
      <c r="H661" s="17" t="s">
        <v>1818</v>
      </c>
      <c r="I661" s="5" t="s">
        <v>40</v>
      </c>
      <c r="J661" s="5">
        <v>8000</v>
      </c>
      <c r="K661" s="89"/>
      <c r="L661" s="89"/>
      <c r="M661" s="89"/>
      <c r="N661" s="5"/>
    </row>
    <row r="662" spans="1:14" ht="25.5" x14ac:dyDescent="0.25">
      <c r="A662" s="89"/>
      <c r="B662" s="89"/>
      <c r="C662" s="6" t="e">
        <f>MATCH(D662,[1]!Tabla1[Consignatario],0)</f>
        <v>#REF!</v>
      </c>
      <c r="D662" s="54" t="s">
        <v>1722</v>
      </c>
      <c r="E662" s="5"/>
      <c r="F662" s="96"/>
      <c r="G662" s="89"/>
      <c r="H662" s="17" t="s">
        <v>1818</v>
      </c>
      <c r="I662" s="5" t="s">
        <v>541</v>
      </c>
      <c r="J662" s="5">
        <v>1070</v>
      </c>
      <c r="K662" s="89"/>
      <c r="L662" s="89"/>
      <c r="M662" s="89"/>
      <c r="N662" s="5"/>
    </row>
    <row r="663" spans="1:14" ht="15" customHeight="1" x14ac:dyDescent="0.25">
      <c r="A663" s="89" t="s">
        <v>538</v>
      </c>
      <c r="B663" s="89"/>
      <c r="C663" s="6" t="e">
        <f>MATCH(D663,[1]!Tabla1[Consignatario],0)</f>
        <v>#REF!</v>
      </c>
      <c r="D663" s="87" t="s">
        <v>1723</v>
      </c>
      <c r="E663" s="5"/>
      <c r="F663" s="96">
        <v>42688</v>
      </c>
      <c r="G663" s="89" t="s">
        <v>136</v>
      </c>
      <c r="H663" s="17" t="s">
        <v>1818</v>
      </c>
      <c r="I663" s="5" t="s">
        <v>24</v>
      </c>
      <c r="J663" s="5">
        <v>12000</v>
      </c>
      <c r="K663" s="89">
        <v>14999</v>
      </c>
      <c r="L663" s="89">
        <v>1050</v>
      </c>
      <c r="M663" s="89"/>
      <c r="N663" s="5"/>
    </row>
    <row r="664" spans="1:14" x14ac:dyDescent="0.25">
      <c r="A664" s="89"/>
      <c r="B664" s="89"/>
      <c r="C664" s="6" t="e">
        <f>MATCH(D664,[1]!Tabla1[Consignatario],0)</f>
        <v>#REF!</v>
      </c>
      <c r="D664" s="87" t="s">
        <v>1723</v>
      </c>
      <c r="E664" s="5"/>
      <c r="F664" s="96"/>
      <c r="G664" s="89"/>
      <c r="H664" s="16" t="s">
        <v>1819</v>
      </c>
      <c r="I664" s="5" t="s">
        <v>542</v>
      </c>
      <c r="J664" s="5">
        <v>1559</v>
      </c>
      <c r="K664" s="89"/>
      <c r="L664" s="89"/>
      <c r="M664" s="89"/>
      <c r="N664" s="5"/>
    </row>
    <row r="665" spans="1:14" x14ac:dyDescent="0.25">
      <c r="A665" s="89"/>
      <c r="B665" s="89"/>
      <c r="C665" s="6" t="e">
        <f>MATCH(D665,[1]!Tabla1[Consignatario],0)</f>
        <v>#REF!</v>
      </c>
      <c r="D665" s="87" t="s">
        <v>1723</v>
      </c>
      <c r="E665" s="5"/>
      <c r="F665" s="96"/>
      <c r="G665" s="89"/>
      <c r="H665" s="6" t="s">
        <v>1820</v>
      </c>
      <c r="I665" s="5" t="s">
        <v>71</v>
      </c>
      <c r="J665" s="5">
        <v>1440</v>
      </c>
      <c r="K665" s="89"/>
      <c r="L665" s="89"/>
      <c r="M665" s="89"/>
      <c r="N665" s="5"/>
    </row>
    <row r="666" spans="1:14" ht="15" customHeight="1" x14ac:dyDescent="0.25">
      <c r="A666" s="89" t="s">
        <v>538</v>
      </c>
      <c r="B666" s="89"/>
      <c r="C666" s="6" t="e">
        <f>MATCH(D666,[1]!Tabla1[Consignatario],0)</f>
        <v>#REF!</v>
      </c>
      <c r="D666" s="87" t="s">
        <v>1724</v>
      </c>
      <c r="E666" s="5"/>
      <c r="F666" s="96">
        <v>42688</v>
      </c>
      <c r="G666" s="89" t="s">
        <v>1628</v>
      </c>
      <c r="H666" s="16" t="s">
        <v>1819</v>
      </c>
      <c r="I666" s="5" t="s">
        <v>543</v>
      </c>
      <c r="J666" s="5">
        <v>3797</v>
      </c>
      <c r="K666" s="89">
        <v>7797</v>
      </c>
      <c r="L666" s="89">
        <v>545</v>
      </c>
      <c r="M666" s="89">
        <v>7</v>
      </c>
      <c r="N666" s="5"/>
    </row>
    <row r="667" spans="1:14" x14ac:dyDescent="0.25">
      <c r="A667" s="89"/>
      <c r="B667" s="89"/>
      <c r="C667" s="6" t="e">
        <f>MATCH(D667,[1]!Tabla1[Consignatario],0)</f>
        <v>#REF!</v>
      </c>
      <c r="D667" s="87" t="s">
        <v>1724</v>
      </c>
      <c r="E667" s="5"/>
      <c r="F667" s="96"/>
      <c r="G667" s="89"/>
      <c r="H667" s="17" t="s">
        <v>1818</v>
      </c>
      <c r="I667" s="5" t="s">
        <v>73</v>
      </c>
      <c r="J667" s="5">
        <v>4000</v>
      </c>
      <c r="K667" s="89"/>
      <c r="L667" s="89"/>
      <c r="M667" s="89"/>
      <c r="N667" s="5"/>
    </row>
    <row r="668" spans="1:14" ht="15" customHeight="1" x14ac:dyDescent="0.25">
      <c r="A668" s="89" t="s">
        <v>544</v>
      </c>
      <c r="B668" s="89"/>
      <c r="C668" s="6" t="e">
        <f>MATCH(D668,[1]!Tabla1[Consignatario],0)</f>
        <v>#REF!</v>
      </c>
      <c r="D668" s="54" t="s">
        <v>1477</v>
      </c>
      <c r="E668" s="5"/>
      <c r="F668" s="96">
        <v>42688</v>
      </c>
      <c r="G668" s="89" t="s">
        <v>1628</v>
      </c>
      <c r="H668" s="16" t="s">
        <v>1819</v>
      </c>
      <c r="I668" s="5" t="s">
        <v>545</v>
      </c>
      <c r="J668" s="5">
        <v>13558</v>
      </c>
      <c r="K668" s="89">
        <v>85328</v>
      </c>
      <c r="L668" s="89">
        <v>5937</v>
      </c>
      <c r="M668" s="89"/>
      <c r="N668" s="5"/>
    </row>
    <row r="669" spans="1:14" ht="25.5" x14ac:dyDescent="0.25">
      <c r="A669" s="89"/>
      <c r="B669" s="89"/>
      <c r="C669" s="6" t="e">
        <f>MATCH(D669,[1]!Tabla1[Consignatario],0)</f>
        <v>#REF!</v>
      </c>
      <c r="D669" s="54" t="s">
        <v>1477</v>
      </c>
      <c r="E669" s="5"/>
      <c r="F669" s="96"/>
      <c r="G669" s="89"/>
      <c r="H669" s="17" t="s">
        <v>1818</v>
      </c>
      <c r="I669" s="5" t="s">
        <v>546</v>
      </c>
      <c r="J669" s="5">
        <v>9650</v>
      </c>
      <c r="K669" s="89"/>
      <c r="L669" s="89"/>
      <c r="M669" s="89"/>
      <c r="N669" s="5"/>
    </row>
    <row r="670" spans="1:14" ht="25.5" x14ac:dyDescent="0.25">
      <c r="A670" s="89"/>
      <c r="B670" s="89"/>
      <c r="C670" s="6" t="e">
        <f>MATCH(D670,[1]!Tabla1[Consignatario],0)</f>
        <v>#REF!</v>
      </c>
      <c r="D670" s="54" t="s">
        <v>1477</v>
      </c>
      <c r="E670" s="5"/>
      <c r="F670" s="96"/>
      <c r="G670" s="89"/>
      <c r="H670" s="6" t="s">
        <v>1820</v>
      </c>
      <c r="I670" s="5" t="s">
        <v>547</v>
      </c>
      <c r="J670" s="5">
        <v>4960</v>
      </c>
      <c r="K670" s="89"/>
      <c r="L670" s="89"/>
      <c r="M670" s="89"/>
      <c r="N670" s="5"/>
    </row>
    <row r="671" spans="1:14" ht="25.5" x14ac:dyDescent="0.25">
      <c r="A671" s="89"/>
      <c r="B671" s="89"/>
      <c r="C671" s="6" t="e">
        <f>MATCH(D671,[1]!Tabla1[Consignatario],0)</f>
        <v>#REF!</v>
      </c>
      <c r="D671" s="54" t="s">
        <v>1477</v>
      </c>
      <c r="E671" s="5"/>
      <c r="F671" s="96"/>
      <c r="G671" s="89"/>
      <c r="H671" s="6" t="s">
        <v>1820</v>
      </c>
      <c r="I671" s="5" t="s">
        <v>548</v>
      </c>
      <c r="J671" s="5">
        <v>2160</v>
      </c>
      <c r="K671" s="89"/>
      <c r="L671" s="89"/>
      <c r="M671" s="89"/>
      <c r="N671" s="5"/>
    </row>
    <row r="672" spans="1:14" ht="25.5" x14ac:dyDescent="0.25">
      <c r="A672" s="89"/>
      <c r="B672" s="89"/>
      <c r="C672" s="6" t="e">
        <f>MATCH(D672,[1]!Tabla1[Consignatario],0)</f>
        <v>#REF!</v>
      </c>
      <c r="D672" s="54" t="s">
        <v>1477</v>
      </c>
      <c r="E672" s="5"/>
      <c r="F672" s="96"/>
      <c r="G672" s="89"/>
      <c r="H672" s="17" t="s">
        <v>1818</v>
      </c>
      <c r="I672" s="5" t="s">
        <v>549</v>
      </c>
      <c r="J672" s="5">
        <v>55000</v>
      </c>
      <c r="K672" s="89"/>
      <c r="L672" s="89"/>
      <c r="M672" s="89"/>
      <c r="N672" s="5"/>
    </row>
    <row r="673" spans="1:14" ht="15" customHeight="1" x14ac:dyDescent="0.25">
      <c r="A673" s="89" t="s">
        <v>544</v>
      </c>
      <c r="B673" s="89"/>
      <c r="C673" s="6" t="e">
        <f>MATCH(D673,[1]!Tabla1[Consignatario],0)</f>
        <v>#REF!</v>
      </c>
      <c r="D673" s="54" t="s">
        <v>1576</v>
      </c>
      <c r="E673" s="5"/>
      <c r="F673" s="96">
        <v>42688</v>
      </c>
      <c r="G673" s="89" t="s">
        <v>1628</v>
      </c>
      <c r="H673" s="16" t="s">
        <v>1819</v>
      </c>
      <c r="I673" s="5" t="s">
        <v>550</v>
      </c>
      <c r="J673" s="5">
        <v>34861</v>
      </c>
      <c r="K673" s="89">
        <v>39421</v>
      </c>
      <c r="L673" s="89">
        <v>2759</v>
      </c>
      <c r="M673" s="89">
        <v>4</v>
      </c>
      <c r="N673" s="5"/>
    </row>
    <row r="674" spans="1:14" ht="25.5" x14ac:dyDescent="0.25">
      <c r="A674" s="89"/>
      <c r="B674" s="89"/>
      <c r="C674" s="6" t="e">
        <f>MATCH(D674,[1]!Tabla1[Consignatario],0)</f>
        <v>#REF!</v>
      </c>
      <c r="D674" s="54" t="s">
        <v>1576</v>
      </c>
      <c r="E674" s="5"/>
      <c r="F674" s="96"/>
      <c r="G674" s="89"/>
      <c r="H674" s="6" t="s">
        <v>1820</v>
      </c>
      <c r="I674" s="5" t="s">
        <v>70</v>
      </c>
      <c r="J674" s="5">
        <v>3200</v>
      </c>
      <c r="K674" s="89"/>
      <c r="L674" s="89"/>
      <c r="M674" s="89"/>
      <c r="N674" s="5"/>
    </row>
    <row r="675" spans="1:14" ht="25.5" x14ac:dyDescent="0.25">
      <c r="A675" s="89"/>
      <c r="B675" s="89"/>
      <c r="C675" s="6" t="e">
        <f>MATCH(D675,[1]!Tabla1[Consignatario],0)</f>
        <v>#REF!</v>
      </c>
      <c r="D675" s="54" t="s">
        <v>1576</v>
      </c>
      <c r="E675" s="5"/>
      <c r="F675" s="96"/>
      <c r="G675" s="89"/>
      <c r="H675" s="6" t="s">
        <v>1820</v>
      </c>
      <c r="I675" s="5" t="s">
        <v>551</v>
      </c>
      <c r="J675" s="5">
        <v>1360</v>
      </c>
      <c r="K675" s="89"/>
      <c r="L675" s="89"/>
      <c r="M675" s="89"/>
      <c r="N675" s="5"/>
    </row>
    <row r="676" spans="1:14" ht="69.75" customHeight="1" x14ac:dyDescent="0.25">
      <c r="A676" s="5" t="s">
        <v>544</v>
      </c>
      <c r="B676" s="5"/>
      <c r="C676" s="6" t="e">
        <f>MATCH(D676,[1]!Tabla1[Consignatario],0)</f>
        <v>#REF!</v>
      </c>
      <c r="D676" s="54" t="s">
        <v>1576</v>
      </c>
      <c r="E676" s="5"/>
      <c r="F676" s="15">
        <v>42688</v>
      </c>
      <c r="G676" s="5" t="s">
        <v>1628</v>
      </c>
      <c r="H676" s="6" t="s">
        <v>1820</v>
      </c>
      <c r="I676" s="5" t="s">
        <v>552</v>
      </c>
      <c r="J676" s="5">
        <v>200</v>
      </c>
      <c r="K676" s="5">
        <v>200</v>
      </c>
      <c r="L676" s="5">
        <v>14</v>
      </c>
      <c r="M676" s="5"/>
      <c r="N676" s="5"/>
    </row>
    <row r="677" spans="1:14" ht="25.5" customHeight="1" x14ac:dyDescent="0.25">
      <c r="A677" s="89" t="s">
        <v>553</v>
      </c>
      <c r="B677" s="89"/>
      <c r="C677" s="6" t="e">
        <f>MATCH(D677,[1]!Tabla1[Consignatario],0)</f>
        <v>#REF!</v>
      </c>
      <c r="D677" s="54" t="s">
        <v>1320</v>
      </c>
      <c r="E677" s="5"/>
      <c r="F677" s="96">
        <v>42689</v>
      </c>
      <c r="G677" s="89" t="s">
        <v>38</v>
      </c>
      <c r="H677" s="6" t="s">
        <v>1820</v>
      </c>
      <c r="I677" s="5" t="s">
        <v>554</v>
      </c>
      <c r="J677" s="5">
        <v>112</v>
      </c>
      <c r="K677" s="89">
        <v>212</v>
      </c>
      <c r="L677" s="89">
        <v>14</v>
      </c>
      <c r="M677" s="89">
        <v>7</v>
      </c>
      <c r="N677" s="5"/>
    </row>
    <row r="678" spans="1:14" x14ac:dyDescent="0.25">
      <c r="A678" s="89"/>
      <c r="B678" s="89"/>
      <c r="C678" s="6" t="e">
        <f>MATCH(D678,[1]!Tabla1[Consignatario],0)</f>
        <v>#REF!</v>
      </c>
      <c r="D678" s="54" t="s">
        <v>1320</v>
      </c>
      <c r="E678" s="5"/>
      <c r="F678" s="96"/>
      <c r="G678" s="89"/>
      <c r="H678" s="17" t="s">
        <v>1818</v>
      </c>
      <c r="I678" s="5" t="s">
        <v>555</v>
      </c>
      <c r="J678" s="5">
        <v>100</v>
      </c>
      <c r="K678" s="89"/>
      <c r="L678" s="89"/>
      <c r="M678" s="89"/>
      <c r="N678" s="5"/>
    </row>
    <row r="679" spans="1:14" ht="25.5" x14ac:dyDescent="0.25">
      <c r="A679" s="5" t="s">
        <v>553</v>
      </c>
      <c r="B679" s="5"/>
      <c r="C679" s="6" t="e">
        <f>MATCH(D679,[1]!Tabla1[Consignatario],0)</f>
        <v>#REF!</v>
      </c>
      <c r="D679" s="5" t="s">
        <v>1284</v>
      </c>
      <c r="E679" s="5"/>
      <c r="F679" s="15">
        <v>42689</v>
      </c>
      <c r="G679" s="5" t="s">
        <v>556</v>
      </c>
      <c r="H679" s="6" t="s">
        <v>1820</v>
      </c>
      <c r="I679" s="5" t="s">
        <v>108</v>
      </c>
      <c r="J679" s="5">
        <v>320</v>
      </c>
      <c r="K679" s="5">
        <v>320</v>
      </c>
      <c r="L679" s="5">
        <v>22</v>
      </c>
      <c r="M679" s="5">
        <v>4</v>
      </c>
      <c r="N679" s="5"/>
    </row>
    <row r="680" spans="1:14" ht="15" customHeight="1" x14ac:dyDescent="0.25">
      <c r="A680" s="89" t="s">
        <v>553</v>
      </c>
      <c r="B680" s="89"/>
      <c r="C680" s="6" t="e">
        <f>MATCH(D680,[1]!Tabla1[Consignatario],0)</f>
        <v>#REF!</v>
      </c>
      <c r="D680" s="54" t="s">
        <v>1474</v>
      </c>
      <c r="E680" s="5"/>
      <c r="F680" s="96">
        <v>42689</v>
      </c>
      <c r="G680" s="89" t="s">
        <v>556</v>
      </c>
      <c r="H680" s="16" t="s">
        <v>1819</v>
      </c>
      <c r="I680" s="5" t="s">
        <v>557</v>
      </c>
      <c r="J680" s="5">
        <v>1112</v>
      </c>
      <c r="K680" s="89">
        <v>1842</v>
      </c>
      <c r="L680" s="89">
        <v>129</v>
      </c>
      <c r="M680" s="89"/>
      <c r="N680" s="5"/>
    </row>
    <row r="681" spans="1:14" x14ac:dyDescent="0.25">
      <c r="A681" s="89"/>
      <c r="B681" s="89"/>
      <c r="C681" s="6" t="e">
        <f>MATCH(D681,[1]!Tabla1[Consignatario],0)</f>
        <v>#REF!</v>
      </c>
      <c r="D681" s="54" t="s">
        <v>1474</v>
      </c>
      <c r="E681" s="5"/>
      <c r="F681" s="96"/>
      <c r="G681" s="89"/>
      <c r="H681" s="6" t="s">
        <v>1820</v>
      </c>
      <c r="I681" s="5" t="s">
        <v>558</v>
      </c>
      <c r="J681" s="5">
        <v>280</v>
      </c>
      <c r="K681" s="89"/>
      <c r="L681" s="89"/>
      <c r="M681" s="89"/>
      <c r="N681" s="5"/>
    </row>
    <row r="682" spans="1:14" x14ac:dyDescent="0.25">
      <c r="A682" s="89"/>
      <c r="B682" s="89"/>
      <c r="C682" s="6" t="e">
        <f>MATCH(D682,[1]!Tabla1[Consignatario],0)</f>
        <v>#REF!</v>
      </c>
      <c r="D682" s="54" t="s">
        <v>1474</v>
      </c>
      <c r="E682" s="5"/>
      <c r="F682" s="96"/>
      <c r="G682" s="89"/>
      <c r="H682" s="17" t="s">
        <v>1818</v>
      </c>
      <c r="I682" s="5" t="s">
        <v>559</v>
      </c>
      <c r="J682" s="5">
        <v>450</v>
      </c>
      <c r="K682" s="89"/>
      <c r="L682" s="89"/>
      <c r="M682" s="89"/>
      <c r="N682" s="5"/>
    </row>
    <row r="683" spans="1:14" ht="25.5" customHeight="1" x14ac:dyDescent="0.25">
      <c r="A683" s="5" t="s">
        <v>553</v>
      </c>
      <c r="B683" s="5"/>
      <c r="C683" s="6" t="e">
        <f>MATCH(D683,[1]!Tabla1[Consignatario],0)</f>
        <v>#REF!</v>
      </c>
      <c r="D683" s="5" t="s">
        <v>1463</v>
      </c>
      <c r="E683" s="5"/>
      <c r="F683" s="15">
        <v>42689</v>
      </c>
      <c r="G683" s="5" t="s">
        <v>556</v>
      </c>
      <c r="H683" s="6" t="s">
        <v>1820</v>
      </c>
      <c r="I683" s="5" t="s">
        <v>560</v>
      </c>
      <c r="J683" s="5">
        <v>2120</v>
      </c>
      <c r="K683" s="5">
        <v>2120</v>
      </c>
      <c r="L683" s="5">
        <v>148</v>
      </c>
      <c r="M683" s="5">
        <v>3</v>
      </c>
      <c r="N683" s="5"/>
    </row>
    <row r="684" spans="1:14" ht="15" customHeight="1" x14ac:dyDescent="0.25">
      <c r="A684" s="89" t="s">
        <v>561</v>
      </c>
      <c r="B684" s="89"/>
      <c r="C684" s="6" t="e">
        <f>MATCH(D684,[1]!Tabla1[Consignatario],0)</f>
        <v>#REF!</v>
      </c>
      <c r="D684" s="54" t="s">
        <v>1772</v>
      </c>
      <c r="E684" s="5"/>
      <c r="F684" s="96">
        <v>42689</v>
      </c>
      <c r="G684" s="89" t="s">
        <v>556</v>
      </c>
      <c r="H684" s="6" t="s">
        <v>1820</v>
      </c>
      <c r="I684" s="5" t="s">
        <v>290</v>
      </c>
      <c r="J684" s="5">
        <v>944</v>
      </c>
      <c r="K684" s="89">
        <v>3544</v>
      </c>
      <c r="L684" s="89">
        <v>248</v>
      </c>
      <c r="M684" s="89"/>
      <c r="N684" s="5"/>
    </row>
    <row r="685" spans="1:14" ht="25.5" x14ac:dyDescent="0.25">
      <c r="A685" s="89"/>
      <c r="B685" s="89"/>
      <c r="C685" s="6" t="e">
        <f>MATCH(D685,[1]!Tabla1[Consignatario],0)</f>
        <v>#REF!</v>
      </c>
      <c r="D685" s="54" t="s">
        <v>1772</v>
      </c>
      <c r="E685" s="5"/>
      <c r="F685" s="96"/>
      <c r="G685" s="89"/>
      <c r="H685" s="17" t="s">
        <v>1818</v>
      </c>
      <c r="I685" s="5" t="s">
        <v>562</v>
      </c>
      <c r="J685" s="5">
        <v>2600</v>
      </c>
      <c r="K685" s="89"/>
      <c r="L685" s="89"/>
      <c r="M685" s="89"/>
      <c r="N685" s="5"/>
    </row>
    <row r="686" spans="1:14" ht="25.5" x14ac:dyDescent="0.25">
      <c r="A686" s="5" t="s">
        <v>561</v>
      </c>
      <c r="B686" s="5"/>
      <c r="C686" s="6" t="e">
        <f>MATCH(D686,[1]!Tabla1[Consignatario],0)</f>
        <v>#REF!</v>
      </c>
      <c r="D686" s="5" t="s">
        <v>1503</v>
      </c>
      <c r="E686" s="5"/>
      <c r="F686" s="15">
        <v>42689</v>
      </c>
      <c r="G686" s="5" t="s">
        <v>556</v>
      </c>
      <c r="H686" s="17" t="s">
        <v>1818</v>
      </c>
      <c r="I686" s="5" t="s">
        <v>1610</v>
      </c>
      <c r="J686" s="5">
        <v>50</v>
      </c>
      <c r="K686" s="5">
        <v>50</v>
      </c>
      <c r="L686" s="5">
        <v>3</v>
      </c>
      <c r="M686" s="5">
        <v>4</v>
      </c>
      <c r="N686" s="5"/>
    </row>
    <row r="687" spans="1:14" ht="15" customHeight="1" x14ac:dyDescent="0.25">
      <c r="A687" s="89" t="s">
        <v>561</v>
      </c>
      <c r="B687" s="89"/>
      <c r="C687" s="6" t="e">
        <f>MATCH(D687,[1]!Tabla1[Consignatario],0)</f>
        <v>#REF!</v>
      </c>
      <c r="D687" s="54" t="s">
        <v>1314</v>
      </c>
      <c r="E687" s="5"/>
      <c r="F687" s="96">
        <v>42689</v>
      </c>
      <c r="G687" s="89" t="s">
        <v>556</v>
      </c>
      <c r="H687" s="17" t="s">
        <v>1818</v>
      </c>
      <c r="I687" s="5" t="s">
        <v>141</v>
      </c>
      <c r="J687" s="5">
        <v>32000</v>
      </c>
      <c r="K687" s="89">
        <v>84299</v>
      </c>
      <c r="L687" s="89">
        <v>5900</v>
      </c>
      <c r="M687" s="89">
        <v>7</v>
      </c>
      <c r="N687" s="5"/>
    </row>
    <row r="688" spans="1:14" ht="25.5" x14ac:dyDescent="0.25">
      <c r="A688" s="89"/>
      <c r="B688" s="89"/>
      <c r="C688" s="6" t="e">
        <f>MATCH(D688,[1]!Tabla1[Consignatario],0)</f>
        <v>#REF!</v>
      </c>
      <c r="D688" s="54" t="s">
        <v>1314</v>
      </c>
      <c r="E688" s="5"/>
      <c r="F688" s="96"/>
      <c r="G688" s="89"/>
      <c r="H688" s="17" t="s">
        <v>1818</v>
      </c>
      <c r="I688" s="5" t="s">
        <v>563</v>
      </c>
      <c r="J688" s="5">
        <v>2500</v>
      </c>
      <c r="K688" s="89"/>
      <c r="L688" s="89"/>
      <c r="M688" s="89"/>
      <c r="N688" s="5"/>
    </row>
    <row r="689" spans="1:14" ht="25.5" x14ac:dyDescent="0.25">
      <c r="A689" s="89"/>
      <c r="B689" s="89"/>
      <c r="C689" s="6" t="e">
        <f>MATCH(D689,[1]!Tabla1[Consignatario],0)</f>
        <v>#REF!</v>
      </c>
      <c r="D689" s="54" t="s">
        <v>1314</v>
      </c>
      <c r="E689" s="5"/>
      <c r="F689" s="96"/>
      <c r="G689" s="89"/>
      <c r="H689" s="6" t="s">
        <v>1820</v>
      </c>
      <c r="I689" s="5" t="s">
        <v>564</v>
      </c>
      <c r="J689" s="5">
        <v>5760</v>
      </c>
      <c r="K689" s="89"/>
      <c r="L689" s="89"/>
      <c r="M689" s="89"/>
      <c r="N689" s="5"/>
    </row>
    <row r="690" spans="1:14" ht="25.5" x14ac:dyDescent="0.25">
      <c r="A690" s="89"/>
      <c r="B690" s="89"/>
      <c r="C690" s="6" t="e">
        <f>MATCH(D690,[1]!Tabla1[Consignatario],0)</f>
        <v>#REF!</v>
      </c>
      <c r="D690" s="54" t="s">
        <v>1314</v>
      </c>
      <c r="E690" s="5"/>
      <c r="F690" s="96"/>
      <c r="G690" s="89"/>
      <c r="H690" s="16" t="s">
        <v>1819</v>
      </c>
      <c r="I690" s="5" t="s">
        <v>565</v>
      </c>
      <c r="J690" s="5">
        <v>43702</v>
      </c>
      <c r="K690" s="89"/>
      <c r="L690" s="89"/>
      <c r="M690" s="89"/>
      <c r="N690" s="5"/>
    </row>
    <row r="691" spans="1:14" ht="25.5" x14ac:dyDescent="0.25">
      <c r="A691" s="89"/>
      <c r="B691" s="89"/>
      <c r="C691" s="6" t="e">
        <f>MATCH(D691,[1]!Tabla1[Consignatario],0)</f>
        <v>#REF!</v>
      </c>
      <c r="D691" s="54" t="s">
        <v>1314</v>
      </c>
      <c r="E691" s="5"/>
      <c r="F691" s="96"/>
      <c r="G691" s="89"/>
      <c r="H691" s="17" t="s">
        <v>1818</v>
      </c>
      <c r="I691" s="5" t="s">
        <v>566</v>
      </c>
      <c r="J691" s="5">
        <v>337</v>
      </c>
      <c r="K691" s="89"/>
      <c r="L691" s="89"/>
      <c r="M691" s="89"/>
      <c r="N691" s="5"/>
    </row>
    <row r="692" spans="1:14" ht="25.5" customHeight="1" x14ac:dyDescent="0.25">
      <c r="A692" s="89" t="s">
        <v>567</v>
      </c>
      <c r="B692" s="89"/>
      <c r="C692" s="6" t="e">
        <f>MATCH(D692,[1]!Tabla1[Consignatario],0)</f>
        <v>#REF!</v>
      </c>
      <c r="D692" s="54" t="s">
        <v>1642</v>
      </c>
      <c r="E692" s="5"/>
      <c r="F692" s="96">
        <v>42689</v>
      </c>
      <c r="G692" s="89" t="s">
        <v>556</v>
      </c>
      <c r="H692" s="16" t="s">
        <v>1819</v>
      </c>
      <c r="I692" s="5" t="s">
        <v>568</v>
      </c>
      <c r="J692" s="5">
        <v>58333</v>
      </c>
      <c r="K692" s="89">
        <v>79509</v>
      </c>
      <c r="L692" s="89">
        <v>5565</v>
      </c>
      <c r="M692" s="89">
        <v>5</v>
      </c>
      <c r="N692" s="5"/>
    </row>
    <row r="693" spans="1:14" x14ac:dyDescent="0.25">
      <c r="A693" s="89"/>
      <c r="B693" s="89"/>
      <c r="C693" s="6" t="e">
        <f>MATCH(D693,[1]!Tabla1[Consignatario],0)</f>
        <v>#REF!</v>
      </c>
      <c r="D693" s="54" t="s">
        <v>1642</v>
      </c>
      <c r="E693" s="5"/>
      <c r="F693" s="96"/>
      <c r="G693" s="89"/>
      <c r="H693" s="17" t="s">
        <v>1818</v>
      </c>
      <c r="I693" s="5" t="s">
        <v>32</v>
      </c>
      <c r="J693" s="5">
        <v>20000</v>
      </c>
      <c r="K693" s="89"/>
      <c r="L693" s="89"/>
      <c r="M693" s="89"/>
      <c r="N693" s="5"/>
    </row>
    <row r="694" spans="1:14" ht="25.5" x14ac:dyDescent="0.25">
      <c r="A694" s="89"/>
      <c r="B694" s="89"/>
      <c r="C694" s="6" t="e">
        <f>MATCH(D694,[1]!Tabla1[Consignatario],0)</f>
        <v>#REF!</v>
      </c>
      <c r="D694" s="54" t="s">
        <v>1642</v>
      </c>
      <c r="E694" s="5"/>
      <c r="F694" s="96"/>
      <c r="G694" s="89"/>
      <c r="H694" s="6" t="s">
        <v>1820</v>
      </c>
      <c r="I694" s="5" t="s">
        <v>569</v>
      </c>
      <c r="J694" s="5">
        <v>1176</v>
      </c>
      <c r="K694" s="89"/>
      <c r="L694" s="89"/>
      <c r="M694" s="89"/>
      <c r="N694" s="5"/>
    </row>
    <row r="695" spans="1:14" ht="15" customHeight="1" x14ac:dyDescent="0.25">
      <c r="A695" s="89" t="s">
        <v>567</v>
      </c>
      <c r="B695" s="89"/>
      <c r="C695" s="6" t="e">
        <f>MATCH(D695,[1]!Tabla1[Consignatario],0)</f>
        <v>#REF!</v>
      </c>
      <c r="D695" s="54" t="s">
        <v>1315</v>
      </c>
      <c r="E695" s="5"/>
      <c r="F695" s="96">
        <v>42689</v>
      </c>
      <c r="G695" s="89" t="s">
        <v>556</v>
      </c>
      <c r="H695" s="16" t="s">
        <v>1819</v>
      </c>
      <c r="I695" s="5" t="s">
        <v>570</v>
      </c>
      <c r="J695" s="5">
        <v>16602</v>
      </c>
      <c r="K695" s="89">
        <v>20602</v>
      </c>
      <c r="L695" s="89">
        <v>1442</v>
      </c>
      <c r="M695" s="89">
        <v>1</v>
      </c>
      <c r="N695" s="5"/>
    </row>
    <row r="696" spans="1:14" x14ac:dyDescent="0.25">
      <c r="A696" s="89"/>
      <c r="B696" s="89"/>
      <c r="C696" s="6" t="e">
        <f>MATCH(D696,[1]!Tabla1[Consignatario],0)</f>
        <v>#REF!</v>
      </c>
      <c r="D696" s="54" t="s">
        <v>1315</v>
      </c>
      <c r="E696" s="5"/>
      <c r="F696" s="96"/>
      <c r="G696" s="89"/>
      <c r="H696" s="17" t="s">
        <v>1818</v>
      </c>
      <c r="I696" s="5" t="s">
        <v>113</v>
      </c>
      <c r="J696" s="5">
        <v>2000</v>
      </c>
      <c r="K696" s="89"/>
      <c r="L696" s="89"/>
      <c r="M696" s="89"/>
      <c r="N696" s="5"/>
    </row>
    <row r="697" spans="1:14" x14ac:dyDescent="0.25">
      <c r="A697" s="89"/>
      <c r="B697" s="89"/>
      <c r="C697" s="6" t="e">
        <f>MATCH(D697,[1]!Tabla1[Consignatario],0)</f>
        <v>#REF!</v>
      </c>
      <c r="D697" s="54" t="s">
        <v>1315</v>
      </c>
      <c r="E697" s="5"/>
      <c r="F697" s="96"/>
      <c r="G697" s="89"/>
      <c r="H697" s="6" t="s">
        <v>1820</v>
      </c>
      <c r="I697" s="5" t="s">
        <v>39</v>
      </c>
      <c r="J697" s="5">
        <v>2000</v>
      </c>
      <c r="K697" s="89"/>
      <c r="L697" s="89"/>
      <c r="M697" s="89"/>
      <c r="N697" s="5"/>
    </row>
    <row r="698" spans="1:14" ht="15" customHeight="1" x14ac:dyDescent="0.25">
      <c r="A698" s="89" t="s">
        <v>567</v>
      </c>
      <c r="B698" s="89"/>
      <c r="C698" s="6" t="e">
        <f>MATCH(D698,[1]!Tabla1[Consignatario],0)</f>
        <v>#REF!</v>
      </c>
      <c r="D698" s="54" t="s">
        <v>1448</v>
      </c>
      <c r="E698" s="5"/>
      <c r="F698" s="96">
        <v>42689</v>
      </c>
      <c r="G698" s="89" t="s">
        <v>556</v>
      </c>
      <c r="H698" s="17" t="s">
        <v>1818</v>
      </c>
      <c r="I698" s="5" t="s">
        <v>73</v>
      </c>
      <c r="J698" s="5">
        <v>4000</v>
      </c>
      <c r="K698" s="89">
        <v>5800</v>
      </c>
      <c r="L698" s="89">
        <v>406</v>
      </c>
      <c r="M698" s="89"/>
      <c r="N698" s="5"/>
    </row>
    <row r="699" spans="1:14" x14ac:dyDescent="0.25">
      <c r="A699" s="89"/>
      <c r="B699" s="89"/>
      <c r="C699" s="6" t="e">
        <f>MATCH(D699,[1]!Tabla1[Consignatario],0)</f>
        <v>#REF!</v>
      </c>
      <c r="D699" s="54" t="s">
        <v>1448</v>
      </c>
      <c r="E699" s="5"/>
      <c r="F699" s="96"/>
      <c r="G699" s="89"/>
      <c r="H699" s="6" t="s">
        <v>1820</v>
      </c>
      <c r="I699" s="5" t="s">
        <v>571</v>
      </c>
      <c r="J699" s="5">
        <v>1800</v>
      </c>
      <c r="K699" s="89"/>
      <c r="L699" s="89"/>
      <c r="M699" s="89"/>
      <c r="N699" s="5"/>
    </row>
    <row r="700" spans="1:14" ht="17.25" customHeight="1" x14ac:dyDescent="0.25">
      <c r="A700" s="89" t="s">
        <v>572</v>
      </c>
      <c r="B700" s="89"/>
      <c r="C700" s="6" t="e">
        <f>MATCH(D700,[1]!Tabla1[Consignatario],0)</f>
        <v>#REF!</v>
      </c>
      <c r="D700" s="54" t="s">
        <v>1725</v>
      </c>
      <c r="E700" s="5"/>
      <c r="F700" s="96">
        <v>42689</v>
      </c>
      <c r="G700" s="89" t="s">
        <v>461</v>
      </c>
      <c r="H700" s="16" t="s">
        <v>1819</v>
      </c>
      <c r="I700" s="5" t="s">
        <v>573</v>
      </c>
      <c r="J700" s="5">
        <v>61012</v>
      </c>
      <c r="K700" s="89">
        <v>78972</v>
      </c>
      <c r="L700" s="89">
        <v>5528</v>
      </c>
      <c r="M700" s="89">
        <v>1</v>
      </c>
      <c r="N700" s="5"/>
    </row>
    <row r="701" spans="1:14" ht="25.5" x14ac:dyDescent="0.25">
      <c r="A701" s="89"/>
      <c r="B701" s="89"/>
      <c r="C701" s="6" t="e">
        <f>MATCH(D701,[1]!Tabla1[Consignatario],0)</f>
        <v>#REF!</v>
      </c>
      <c r="D701" s="54" t="s">
        <v>1725</v>
      </c>
      <c r="E701" s="50"/>
      <c r="F701" s="120"/>
      <c r="G701" s="119"/>
      <c r="H701" s="17" t="s">
        <v>1818</v>
      </c>
      <c r="I701" s="5" t="s">
        <v>24</v>
      </c>
      <c r="J701" s="5">
        <v>12000</v>
      </c>
      <c r="K701" s="114"/>
      <c r="L701" s="89"/>
      <c r="M701" s="89"/>
      <c r="N701" s="5"/>
    </row>
    <row r="702" spans="1:14" ht="25.5" x14ac:dyDescent="0.25">
      <c r="A702" s="89"/>
      <c r="B702" s="89"/>
      <c r="C702" s="6" t="e">
        <f>MATCH(D702,[1]!Tabla1[Consignatario],0)</f>
        <v>#REF!</v>
      </c>
      <c r="D702" s="54" t="s">
        <v>1725</v>
      </c>
      <c r="E702" s="5"/>
      <c r="F702" s="96"/>
      <c r="G702" s="89"/>
      <c r="H702" s="6" t="s">
        <v>1820</v>
      </c>
      <c r="I702" s="5" t="s">
        <v>481</v>
      </c>
      <c r="J702" s="5">
        <v>4800</v>
      </c>
      <c r="K702" s="89"/>
      <c r="L702" s="89"/>
      <c r="M702" s="89"/>
      <c r="N702" s="5"/>
    </row>
    <row r="703" spans="1:14" ht="25.5" x14ac:dyDescent="0.25">
      <c r="A703" s="89"/>
      <c r="B703" s="89"/>
      <c r="C703" s="6" t="e">
        <f>MATCH(D703,[1]!Tabla1[Consignatario],0)</f>
        <v>#REF!</v>
      </c>
      <c r="D703" s="54" t="s">
        <v>1725</v>
      </c>
      <c r="E703" s="5"/>
      <c r="F703" s="96"/>
      <c r="G703" s="89"/>
      <c r="H703" s="6" t="s">
        <v>1820</v>
      </c>
      <c r="I703" s="5" t="s">
        <v>574</v>
      </c>
      <c r="J703" s="5">
        <v>1160</v>
      </c>
      <c r="K703" s="89"/>
      <c r="L703" s="89"/>
      <c r="M703" s="89"/>
      <c r="N703" s="5"/>
    </row>
    <row r="704" spans="1:14" ht="15" customHeight="1" x14ac:dyDescent="0.25">
      <c r="A704" s="89" t="s">
        <v>572</v>
      </c>
      <c r="B704" s="89"/>
      <c r="C704" s="6" t="e">
        <f>MATCH(D704,[1]!Tabla1[Consignatario],0)</f>
        <v>#REF!</v>
      </c>
      <c r="D704" s="54" t="s">
        <v>1428</v>
      </c>
      <c r="E704" s="5"/>
      <c r="F704" s="96">
        <v>42689</v>
      </c>
      <c r="G704" s="89" t="s">
        <v>461</v>
      </c>
      <c r="H704" s="16" t="s">
        <v>1819</v>
      </c>
      <c r="I704" s="5" t="s">
        <v>575</v>
      </c>
      <c r="J704" s="5">
        <v>31684</v>
      </c>
      <c r="K704" s="89">
        <v>34884</v>
      </c>
      <c r="L704" s="89">
        <v>2441</v>
      </c>
      <c r="M704" s="89">
        <v>7</v>
      </c>
      <c r="N704" s="5"/>
    </row>
    <row r="705" spans="1:14" ht="25.5" x14ac:dyDescent="0.25">
      <c r="A705" s="89"/>
      <c r="B705" s="89"/>
      <c r="C705" s="6" t="e">
        <f>MATCH(D705,[1]!Tabla1[Consignatario],0)</f>
        <v>#REF!</v>
      </c>
      <c r="D705" s="54" t="s">
        <v>1428</v>
      </c>
      <c r="E705" s="5"/>
      <c r="F705" s="96"/>
      <c r="G705" s="89"/>
      <c r="H705" s="6" t="s">
        <v>1820</v>
      </c>
      <c r="I705" s="5" t="s">
        <v>70</v>
      </c>
      <c r="J705" s="5">
        <v>3200</v>
      </c>
      <c r="K705" s="89"/>
      <c r="L705" s="89"/>
      <c r="M705" s="89"/>
      <c r="N705" s="5"/>
    </row>
    <row r="706" spans="1:14" x14ac:dyDescent="0.25">
      <c r="A706" s="5" t="s">
        <v>576</v>
      </c>
      <c r="B706" s="5"/>
      <c r="C706" s="6" t="e">
        <f>MATCH(D706,[1]!Tabla1[Consignatario],0)</f>
        <v>#REF!</v>
      </c>
      <c r="D706" s="5" t="s">
        <v>1726</v>
      </c>
      <c r="E706" s="5"/>
      <c r="F706" s="15">
        <v>42689</v>
      </c>
      <c r="G706" s="5" t="s">
        <v>461</v>
      </c>
      <c r="H706" s="6" t="s">
        <v>1820</v>
      </c>
      <c r="I706" s="5" t="s">
        <v>577</v>
      </c>
      <c r="J706" s="5">
        <v>4832</v>
      </c>
      <c r="K706" s="5">
        <v>4832</v>
      </c>
      <c r="L706" s="5">
        <v>338</v>
      </c>
      <c r="M706" s="5">
        <v>2</v>
      </c>
      <c r="N706" s="5"/>
    </row>
    <row r="707" spans="1:14" ht="19.5" customHeight="1" x14ac:dyDescent="0.25">
      <c r="A707" s="89" t="s">
        <v>576</v>
      </c>
      <c r="B707" s="89"/>
      <c r="C707" s="6" t="e">
        <f>MATCH(D707,[1]!Tabla1[Consignatario],0)</f>
        <v>#REF!</v>
      </c>
      <c r="D707" s="54" t="s">
        <v>1512</v>
      </c>
      <c r="E707" s="5"/>
      <c r="F707" s="96">
        <v>42689</v>
      </c>
      <c r="G707" s="89" t="s">
        <v>311</v>
      </c>
      <c r="H707" s="16" t="s">
        <v>1819</v>
      </c>
      <c r="I707" s="5" t="s">
        <v>578</v>
      </c>
      <c r="J707" s="5">
        <v>121424</v>
      </c>
      <c r="K707" s="89">
        <v>173670</v>
      </c>
      <c r="L707" s="89">
        <v>12157</v>
      </c>
      <c r="M707" s="89"/>
      <c r="N707" s="5"/>
    </row>
    <row r="708" spans="1:14" x14ac:dyDescent="0.25">
      <c r="A708" s="89"/>
      <c r="B708" s="89"/>
      <c r="C708" s="6" t="e">
        <f>MATCH(D708,[1]!Tabla1[Consignatario],0)</f>
        <v>#REF!</v>
      </c>
      <c r="D708" s="54" t="s">
        <v>1512</v>
      </c>
      <c r="E708" s="18"/>
      <c r="F708" s="113"/>
      <c r="G708" s="104"/>
      <c r="H708" s="17" t="s">
        <v>1818</v>
      </c>
      <c r="I708" s="5" t="s">
        <v>116</v>
      </c>
      <c r="J708" s="5">
        <v>34000</v>
      </c>
      <c r="K708" s="115"/>
      <c r="L708" s="89"/>
      <c r="M708" s="89"/>
      <c r="N708" s="5"/>
    </row>
    <row r="709" spans="1:14" x14ac:dyDescent="0.25">
      <c r="A709" s="89"/>
      <c r="B709" s="89"/>
      <c r="C709" s="6" t="e">
        <f>MATCH(D709,[1]!Tabla1[Consignatario],0)</f>
        <v>#REF!</v>
      </c>
      <c r="D709" s="54" t="s">
        <v>1512</v>
      </c>
      <c r="E709" s="5"/>
      <c r="F709" s="96"/>
      <c r="G709" s="105"/>
      <c r="H709" s="17" t="s">
        <v>1818</v>
      </c>
      <c r="I709" s="5" t="s">
        <v>410</v>
      </c>
      <c r="J709" s="5">
        <v>10000</v>
      </c>
      <c r="K709" s="116"/>
      <c r="L709" s="89"/>
      <c r="M709" s="89"/>
      <c r="N709" s="5"/>
    </row>
    <row r="710" spans="1:14" x14ac:dyDescent="0.25">
      <c r="A710" s="89"/>
      <c r="B710" s="89"/>
      <c r="C710" s="6" t="e">
        <f>MATCH(D710,[1]!Tabla1[Consignatario],0)</f>
        <v>#REF!</v>
      </c>
      <c r="D710" s="54" t="s">
        <v>1512</v>
      </c>
      <c r="E710" s="51"/>
      <c r="F710" s="121"/>
      <c r="G710" s="106"/>
      <c r="H710" s="17" t="s">
        <v>1818</v>
      </c>
      <c r="I710" s="5" t="s">
        <v>579</v>
      </c>
      <c r="J710" s="5">
        <v>6750</v>
      </c>
      <c r="K710" s="117"/>
      <c r="L710" s="89"/>
      <c r="M710" s="89"/>
      <c r="N710" s="5"/>
    </row>
    <row r="711" spans="1:14" x14ac:dyDescent="0.25">
      <c r="A711" s="89"/>
      <c r="B711" s="89"/>
      <c r="C711" s="6" t="e">
        <f>MATCH(D711,[1]!Tabla1[Consignatario],0)</f>
        <v>#REF!</v>
      </c>
      <c r="D711" s="54" t="s">
        <v>1512</v>
      </c>
      <c r="E711" s="5"/>
      <c r="F711" s="96"/>
      <c r="G711" s="89"/>
      <c r="H711" s="6" t="s">
        <v>1820</v>
      </c>
      <c r="I711" s="5" t="s">
        <v>580</v>
      </c>
      <c r="J711" s="5">
        <v>1496</v>
      </c>
      <c r="K711" s="89"/>
      <c r="L711" s="89"/>
      <c r="M711" s="89"/>
      <c r="N711" s="5"/>
    </row>
    <row r="712" spans="1:14" ht="63.75" x14ac:dyDescent="0.25">
      <c r="A712" s="5" t="s">
        <v>576</v>
      </c>
      <c r="B712" s="5"/>
      <c r="C712" s="6" t="e">
        <f>MATCH(D712,[1]!Tabla1[Consignatario],0)</f>
        <v>#REF!</v>
      </c>
      <c r="D712" s="5" t="s">
        <v>1512</v>
      </c>
      <c r="E712" s="5"/>
      <c r="F712" s="15">
        <v>42689</v>
      </c>
      <c r="G712" s="5" t="s">
        <v>311</v>
      </c>
      <c r="H712" s="16" t="s">
        <v>1819</v>
      </c>
      <c r="I712" s="5" t="s">
        <v>581</v>
      </c>
      <c r="J712" s="5">
        <v>1172</v>
      </c>
      <c r="K712" s="5">
        <v>1172</v>
      </c>
      <c r="L712" s="5">
        <v>82</v>
      </c>
      <c r="M712" s="5"/>
      <c r="N712" s="5"/>
    </row>
    <row r="713" spans="1:14" ht="25.5" customHeight="1" x14ac:dyDescent="0.25">
      <c r="A713" s="89" t="s">
        <v>582</v>
      </c>
      <c r="B713" s="89"/>
      <c r="C713" s="6" t="e">
        <f>MATCH(D713,[1]!Tabla1[Consignatario],0)</f>
        <v>#REF!</v>
      </c>
      <c r="D713" s="54" t="s">
        <v>1277</v>
      </c>
      <c r="E713" s="5"/>
      <c r="F713" s="96">
        <v>42689</v>
      </c>
      <c r="G713" s="89" t="s">
        <v>311</v>
      </c>
      <c r="H713" s="16" t="s">
        <v>1819</v>
      </c>
      <c r="I713" s="5" t="s">
        <v>583</v>
      </c>
      <c r="J713" s="5">
        <v>14696</v>
      </c>
      <c r="K713" s="89">
        <v>30096</v>
      </c>
      <c r="L713" s="89">
        <v>2106</v>
      </c>
      <c r="M713" s="89">
        <v>6</v>
      </c>
      <c r="N713" s="5"/>
    </row>
    <row r="714" spans="1:14" x14ac:dyDescent="0.25">
      <c r="A714" s="89"/>
      <c r="B714" s="89"/>
      <c r="C714" s="6" t="e">
        <f>MATCH(D714,[1]!Tabla1[Consignatario],0)</f>
        <v>#REF!</v>
      </c>
      <c r="D714" s="54" t="s">
        <v>1277</v>
      </c>
      <c r="E714" s="5"/>
      <c r="F714" s="96"/>
      <c r="G714" s="89"/>
      <c r="H714" s="17" t="s">
        <v>1818</v>
      </c>
      <c r="I714" s="5" t="s">
        <v>24</v>
      </c>
      <c r="J714" s="5">
        <v>12000</v>
      </c>
      <c r="K714" s="89"/>
      <c r="L714" s="89"/>
      <c r="M714" s="89"/>
      <c r="N714" s="5"/>
    </row>
    <row r="715" spans="1:14" x14ac:dyDescent="0.25">
      <c r="A715" s="89"/>
      <c r="B715" s="89"/>
      <c r="C715" s="6" t="e">
        <f>MATCH(D715,[1]!Tabla1[Consignatario],0)</f>
        <v>#REF!</v>
      </c>
      <c r="D715" s="54" t="s">
        <v>1277</v>
      </c>
      <c r="E715" s="5"/>
      <c r="F715" s="96"/>
      <c r="G715" s="89"/>
      <c r="H715" s="6" t="s">
        <v>1820</v>
      </c>
      <c r="I715" s="5" t="s">
        <v>131</v>
      </c>
      <c r="J715" s="5">
        <v>2800</v>
      </c>
      <c r="K715" s="89"/>
      <c r="L715" s="89"/>
      <c r="M715" s="89"/>
      <c r="N715" s="5"/>
    </row>
    <row r="716" spans="1:14" x14ac:dyDescent="0.25">
      <c r="A716" s="89"/>
      <c r="B716" s="89"/>
      <c r="C716" s="6" t="e">
        <f>MATCH(D716,[1]!Tabla1[Consignatario],0)</f>
        <v>#REF!</v>
      </c>
      <c r="D716" s="54" t="s">
        <v>1277</v>
      </c>
      <c r="E716" s="5"/>
      <c r="F716" s="96"/>
      <c r="G716" s="89"/>
      <c r="H716" s="17" t="s">
        <v>1818</v>
      </c>
      <c r="I716" s="5" t="s">
        <v>584</v>
      </c>
      <c r="J716" s="5">
        <v>600</v>
      </c>
      <c r="K716" s="89"/>
      <c r="L716" s="89"/>
      <c r="M716" s="89"/>
      <c r="N716" s="5"/>
    </row>
    <row r="717" spans="1:14" ht="25.5" x14ac:dyDescent="0.25">
      <c r="A717" s="5" t="s">
        <v>582</v>
      </c>
      <c r="B717" s="5"/>
      <c r="C717" s="6" t="e">
        <f>MATCH(D717,[1]!Tabla1[Consignatario],0)</f>
        <v>#REF!</v>
      </c>
      <c r="D717" s="5" t="s">
        <v>1321</v>
      </c>
      <c r="E717" s="5"/>
      <c r="F717" s="15">
        <v>42691</v>
      </c>
      <c r="G717" s="5" t="s">
        <v>38</v>
      </c>
      <c r="H717" s="17" t="s">
        <v>1818</v>
      </c>
      <c r="I717" s="5" t="s">
        <v>585</v>
      </c>
      <c r="J717" s="5">
        <v>500</v>
      </c>
      <c r="K717" s="5">
        <v>500</v>
      </c>
      <c r="L717" s="5">
        <v>35</v>
      </c>
      <c r="M717" s="5"/>
      <c r="N717" s="5"/>
    </row>
    <row r="718" spans="1:14" ht="15" customHeight="1" x14ac:dyDescent="0.25">
      <c r="A718" s="89" t="s">
        <v>582</v>
      </c>
      <c r="B718" s="89"/>
      <c r="C718" s="6" t="e">
        <f>MATCH(D718,[1]!Tabla1[Consignatario],0)</f>
        <v>#REF!</v>
      </c>
      <c r="D718" s="54" t="s">
        <v>1323</v>
      </c>
      <c r="E718" s="5"/>
      <c r="F718" s="96">
        <v>42691</v>
      </c>
      <c r="G718" s="89" t="s">
        <v>45</v>
      </c>
      <c r="H718" s="16" t="s">
        <v>1819</v>
      </c>
      <c r="I718" s="5" t="s">
        <v>586</v>
      </c>
      <c r="J718" s="5">
        <v>64532</v>
      </c>
      <c r="K718" s="89">
        <v>73500</v>
      </c>
      <c r="L718" s="89">
        <v>5145</v>
      </c>
      <c r="M718" s="89"/>
      <c r="N718" s="5"/>
    </row>
    <row r="719" spans="1:14" x14ac:dyDescent="0.25">
      <c r="A719" s="89"/>
      <c r="B719" s="89"/>
      <c r="C719" s="6" t="e">
        <f>MATCH(D719,[1]!Tabla1[Consignatario],0)</f>
        <v>#REF!</v>
      </c>
      <c r="D719" s="54" t="s">
        <v>1323</v>
      </c>
      <c r="E719" s="5"/>
      <c r="F719" s="96"/>
      <c r="G719" s="89"/>
      <c r="H719" s="17" t="s">
        <v>1818</v>
      </c>
      <c r="I719" s="5" t="s">
        <v>40</v>
      </c>
      <c r="J719" s="5">
        <v>8000</v>
      </c>
      <c r="K719" s="89"/>
      <c r="L719" s="89"/>
      <c r="M719" s="89"/>
      <c r="N719" s="5"/>
    </row>
    <row r="720" spans="1:14" x14ac:dyDescent="0.25">
      <c r="A720" s="89"/>
      <c r="B720" s="89"/>
      <c r="C720" s="6" t="e">
        <f>MATCH(D720,[1]!Tabla1[Consignatario],0)</f>
        <v>#REF!</v>
      </c>
      <c r="D720" s="54" t="s">
        <v>1323</v>
      </c>
      <c r="E720" s="5"/>
      <c r="F720" s="96"/>
      <c r="G720" s="89"/>
      <c r="H720" s="16" t="s">
        <v>1819</v>
      </c>
      <c r="I720" s="5" t="s">
        <v>587</v>
      </c>
      <c r="J720" s="5">
        <v>968</v>
      </c>
      <c r="K720" s="89"/>
      <c r="L720" s="89"/>
      <c r="M720" s="89"/>
      <c r="N720" s="5"/>
    </row>
    <row r="721" spans="1:14" ht="20.25" customHeight="1" x14ac:dyDescent="0.25">
      <c r="A721" s="89" t="s">
        <v>588</v>
      </c>
      <c r="B721" s="89"/>
      <c r="C721" s="6" t="e">
        <f>MATCH(D721,[1]!Tabla1[Consignatario],0)</f>
        <v>#REF!</v>
      </c>
      <c r="D721" s="54" t="s">
        <v>1261</v>
      </c>
      <c r="E721" s="5"/>
      <c r="F721" s="96">
        <v>42691</v>
      </c>
      <c r="G721" s="89" t="s">
        <v>45</v>
      </c>
      <c r="H721" s="16" t="s">
        <v>1819</v>
      </c>
      <c r="I721" s="5" t="s">
        <v>589</v>
      </c>
      <c r="J721" s="5">
        <v>6304</v>
      </c>
      <c r="K721" s="89">
        <v>27864</v>
      </c>
      <c r="L721" s="89">
        <v>1950</v>
      </c>
      <c r="M721" s="89">
        <v>4</v>
      </c>
      <c r="N721" s="5"/>
    </row>
    <row r="722" spans="1:14" ht="25.5" x14ac:dyDescent="0.25">
      <c r="A722" s="89"/>
      <c r="B722" s="89"/>
      <c r="C722" s="6" t="e">
        <f>MATCH(D722,[1]!Tabla1[Consignatario],0)</f>
        <v>#REF!</v>
      </c>
      <c r="D722" s="54" t="s">
        <v>1261</v>
      </c>
      <c r="E722" s="5"/>
      <c r="F722" s="96"/>
      <c r="G722" s="89"/>
      <c r="H722" s="17" t="s">
        <v>1818</v>
      </c>
      <c r="I722" s="5" t="s">
        <v>32</v>
      </c>
      <c r="J722" s="5">
        <v>20000</v>
      </c>
      <c r="K722" s="89"/>
      <c r="L722" s="89"/>
      <c r="M722" s="89"/>
      <c r="N722" s="5"/>
    </row>
    <row r="723" spans="1:14" ht="25.5" x14ac:dyDescent="0.25">
      <c r="A723" s="89"/>
      <c r="B723" s="89"/>
      <c r="C723" s="6" t="e">
        <f>MATCH(D723,[1]!Tabla1[Consignatario],0)</f>
        <v>#REF!</v>
      </c>
      <c r="D723" s="54" t="s">
        <v>1261</v>
      </c>
      <c r="E723" s="5"/>
      <c r="F723" s="96"/>
      <c r="G723" s="89"/>
      <c r="H723" s="6" t="s">
        <v>1820</v>
      </c>
      <c r="I723" s="5" t="s">
        <v>590</v>
      </c>
      <c r="J723" s="5">
        <v>1560</v>
      </c>
      <c r="K723" s="89"/>
      <c r="L723" s="89"/>
      <c r="M723" s="89"/>
      <c r="N723" s="5"/>
    </row>
    <row r="724" spans="1:14" ht="25.5" customHeight="1" x14ac:dyDescent="0.25">
      <c r="A724" s="89" t="s">
        <v>588</v>
      </c>
      <c r="B724" s="89"/>
      <c r="C724" s="6" t="e">
        <f>MATCH(D724,[1]!Tabla1[Consignatario],0)</f>
        <v>#REF!</v>
      </c>
      <c r="D724" s="54" t="s">
        <v>1673</v>
      </c>
      <c r="E724" s="5"/>
      <c r="F724" s="96">
        <v>42691</v>
      </c>
      <c r="G724" s="89" t="s">
        <v>1444</v>
      </c>
      <c r="H724" s="17" t="s">
        <v>1818</v>
      </c>
      <c r="I724" s="5" t="s">
        <v>591</v>
      </c>
      <c r="J724" s="5">
        <v>800</v>
      </c>
      <c r="K724" s="89">
        <v>992</v>
      </c>
      <c r="L724" s="89">
        <v>69</v>
      </c>
      <c r="M724" s="89">
        <v>4</v>
      </c>
      <c r="N724" s="5"/>
    </row>
    <row r="725" spans="1:14" ht="25.5" x14ac:dyDescent="0.25">
      <c r="A725" s="89"/>
      <c r="B725" s="89"/>
      <c r="C725" s="6" t="e">
        <f>MATCH(D725,[1]!Tabla1[Consignatario],0)</f>
        <v>#REF!</v>
      </c>
      <c r="D725" s="54" t="s">
        <v>1673</v>
      </c>
      <c r="E725" s="5"/>
      <c r="F725" s="96"/>
      <c r="G725" s="89"/>
      <c r="H725" s="6" t="s">
        <v>1820</v>
      </c>
      <c r="I725" s="5" t="s">
        <v>592</v>
      </c>
      <c r="J725" s="5">
        <v>192</v>
      </c>
      <c r="K725" s="89"/>
      <c r="L725" s="89"/>
      <c r="M725" s="89"/>
      <c r="N725" s="5"/>
    </row>
    <row r="726" spans="1:14" ht="25.5" x14ac:dyDescent="0.25">
      <c r="A726" s="5" t="s">
        <v>593</v>
      </c>
      <c r="B726" s="5"/>
      <c r="C726" s="6" t="e">
        <f>MATCH(D726,[1]!Tabla1[Consignatario],0)</f>
        <v>#REF!</v>
      </c>
      <c r="D726" s="5" t="s">
        <v>1710</v>
      </c>
      <c r="E726" s="5"/>
      <c r="F726" s="15">
        <v>42691</v>
      </c>
      <c r="G726" s="5" t="s">
        <v>1444</v>
      </c>
      <c r="H726" s="17" t="s">
        <v>1818</v>
      </c>
      <c r="I726" s="5" t="s">
        <v>23</v>
      </c>
      <c r="J726" s="5">
        <v>6000</v>
      </c>
      <c r="K726" s="5">
        <v>6000</v>
      </c>
      <c r="L726" s="5">
        <v>420</v>
      </c>
      <c r="M726" s="5"/>
      <c r="N726" s="5"/>
    </row>
    <row r="727" spans="1:14" ht="25.5" customHeight="1" x14ac:dyDescent="0.25">
      <c r="A727" s="89" t="s">
        <v>593</v>
      </c>
      <c r="B727" s="89"/>
      <c r="C727" s="6" t="e">
        <f>MATCH(D727,[1]!Tabla1[Consignatario],0)</f>
        <v>#REF!</v>
      </c>
      <c r="D727" s="54" t="s">
        <v>1513</v>
      </c>
      <c r="E727" s="5"/>
      <c r="F727" s="96">
        <v>42694</v>
      </c>
      <c r="G727" s="89" t="s">
        <v>594</v>
      </c>
      <c r="H727" s="16" t="s">
        <v>1819</v>
      </c>
      <c r="I727" s="5" t="s">
        <v>595</v>
      </c>
      <c r="J727" s="5">
        <v>8939</v>
      </c>
      <c r="K727" s="89">
        <v>12267</v>
      </c>
      <c r="L727" s="89">
        <v>858</v>
      </c>
      <c r="M727" s="89">
        <v>6</v>
      </c>
      <c r="N727" s="5"/>
    </row>
    <row r="728" spans="1:14" ht="38.25" x14ac:dyDescent="0.25">
      <c r="A728" s="89"/>
      <c r="B728" s="89"/>
      <c r="C728" s="6" t="e">
        <f>MATCH(D728,[1]!Tabla1[Consignatario],0)</f>
        <v>#REF!</v>
      </c>
      <c r="D728" s="54" t="s">
        <v>1513</v>
      </c>
      <c r="E728" s="5"/>
      <c r="F728" s="96"/>
      <c r="G728" s="89"/>
      <c r="H728" s="6" t="s">
        <v>1820</v>
      </c>
      <c r="I728" s="5" t="s">
        <v>596</v>
      </c>
      <c r="J728" s="5">
        <v>3328</v>
      </c>
      <c r="K728" s="89"/>
      <c r="L728" s="89"/>
      <c r="M728" s="89"/>
      <c r="N728" s="5"/>
    </row>
    <row r="729" spans="1:14" ht="25.5" customHeight="1" x14ac:dyDescent="0.25">
      <c r="A729" s="89" t="s">
        <v>593</v>
      </c>
      <c r="B729" s="89"/>
      <c r="C729" s="6" t="e">
        <f>MATCH(D729,[1]!Tabla1[Consignatario],0)</f>
        <v>#REF!</v>
      </c>
      <c r="D729" s="54" t="s">
        <v>1330</v>
      </c>
      <c r="E729" s="5"/>
      <c r="F729" s="96">
        <v>42694</v>
      </c>
      <c r="G729" s="89" t="s">
        <v>267</v>
      </c>
      <c r="H729" s="16" t="s">
        <v>1819</v>
      </c>
      <c r="I729" s="5" t="s">
        <v>597</v>
      </c>
      <c r="J729" s="5">
        <v>6217</v>
      </c>
      <c r="K729" s="89">
        <v>15761</v>
      </c>
      <c r="L729" s="89">
        <v>1103</v>
      </c>
      <c r="M729" s="89">
        <v>2</v>
      </c>
      <c r="N729" s="5"/>
    </row>
    <row r="730" spans="1:14" ht="25.5" x14ac:dyDescent="0.25">
      <c r="A730" s="89"/>
      <c r="B730" s="89"/>
      <c r="C730" s="6" t="e">
        <f>MATCH(D730,[1]!Tabla1[Consignatario],0)</f>
        <v>#REF!</v>
      </c>
      <c r="D730" s="54" t="s">
        <v>1330</v>
      </c>
      <c r="E730" s="5"/>
      <c r="F730" s="96"/>
      <c r="G730" s="89"/>
      <c r="H730" s="6" t="s">
        <v>1820</v>
      </c>
      <c r="I730" s="5" t="s">
        <v>598</v>
      </c>
      <c r="J730" s="5">
        <v>2144</v>
      </c>
      <c r="K730" s="89"/>
      <c r="L730" s="89"/>
      <c r="M730" s="89"/>
      <c r="N730" s="5"/>
    </row>
    <row r="731" spans="1:14" ht="25.5" x14ac:dyDescent="0.25">
      <c r="A731" s="89"/>
      <c r="B731" s="89"/>
      <c r="C731" s="6" t="e">
        <f>MATCH(D731,[1]!Tabla1[Consignatario],0)</f>
        <v>#REF!</v>
      </c>
      <c r="D731" s="54" t="s">
        <v>1330</v>
      </c>
      <c r="E731" s="5"/>
      <c r="F731" s="96"/>
      <c r="G731" s="89"/>
      <c r="H731" s="17" t="s">
        <v>1818</v>
      </c>
      <c r="I731" s="5" t="s">
        <v>600</v>
      </c>
      <c r="J731" s="5">
        <v>1400</v>
      </c>
      <c r="K731" s="89"/>
      <c r="L731" s="89"/>
      <c r="M731" s="89"/>
      <c r="N731" s="5"/>
    </row>
    <row r="732" spans="1:14" ht="25.5" x14ac:dyDescent="0.25">
      <c r="A732" s="89"/>
      <c r="B732" s="89"/>
      <c r="C732" s="6" t="e">
        <f>MATCH(D732,[1]!Tabla1[Consignatario],0)</f>
        <v>#REF!</v>
      </c>
      <c r="D732" s="54" t="s">
        <v>1330</v>
      </c>
      <c r="E732" s="5"/>
      <c r="F732" s="96"/>
      <c r="G732" s="89"/>
      <c r="H732" s="17" t="s">
        <v>1818</v>
      </c>
      <c r="I732" s="5" t="s">
        <v>23</v>
      </c>
      <c r="J732" s="5">
        <v>6000</v>
      </c>
      <c r="K732" s="89"/>
      <c r="L732" s="89"/>
      <c r="M732" s="89"/>
      <c r="N732" s="5"/>
    </row>
    <row r="733" spans="1:14" ht="15" customHeight="1" x14ac:dyDescent="0.25">
      <c r="A733" s="89" t="s">
        <v>601</v>
      </c>
      <c r="B733" s="89"/>
      <c r="C733" s="6" t="e">
        <f>MATCH(D733,[1]!Tabla1[Consignatario],0)</f>
        <v>#REF!</v>
      </c>
      <c r="D733" s="54" t="s">
        <v>1727</v>
      </c>
      <c r="E733" s="5"/>
      <c r="F733" s="96">
        <v>42694</v>
      </c>
      <c r="G733" s="89" t="s">
        <v>97</v>
      </c>
      <c r="H733" s="16" t="s">
        <v>1819</v>
      </c>
      <c r="I733" s="5" t="s">
        <v>602</v>
      </c>
      <c r="J733" s="5">
        <v>15310</v>
      </c>
      <c r="K733" s="89">
        <v>29030</v>
      </c>
      <c r="L733" s="89">
        <v>2032</v>
      </c>
      <c r="M733" s="89">
        <v>1</v>
      </c>
      <c r="N733" s="5"/>
    </row>
    <row r="734" spans="1:14" x14ac:dyDescent="0.25">
      <c r="A734" s="89"/>
      <c r="B734" s="89"/>
      <c r="C734" s="6" t="e">
        <f>MATCH(D734,[1]!Tabla1[Consignatario],0)</f>
        <v>#REF!</v>
      </c>
      <c r="D734" s="54" t="s">
        <v>1727</v>
      </c>
      <c r="E734" s="5"/>
      <c r="F734" s="96"/>
      <c r="G734" s="89"/>
      <c r="H734" s="17" t="s">
        <v>1818</v>
      </c>
      <c r="I734" s="5" t="s">
        <v>24</v>
      </c>
      <c r="J734" s="5">
        <v>12000</v>
      </c>
      <c r="K734" s="89"/>
      <c r="L734" s="89"/>
      <c r="M734" s="89"/>
      <c r="N734" s="5"/>
    </row>
    <row r="735" spans="1:14" x14ac:dyDescent="0.25">
      <c r="A735" s="89"/>
      <c r="B735" s="89"/>
      <c r="C735" s="6" t="e">
        <f>MATCH(D735,[1]!Tabla1[Consignatario],0)</f>
        <v>#REF!</v>
      </c>
      <c r="D735" s="54" t="s">
        <v>1727</v>
      </c>
      <c r="E735" s="5"/>
      <c r="F735" s="96"/>
      <c r="G735" s="89"/>
      <c r="H735" s="6" t="s">
        <v>1820</v>
      </c>
      <c r="I735" s="5" t="s">
        <v>603</v>
      </c>
      <c r="J735" s="5">
        <v>1720</v>
      </c>
      <c r="K735" s="89"/>
      <c r="L735" s="89"/>
      <c r="M735" s="89"/>
      <c r="N735" s="5"/>
    </row>
    <row r="736" spans="1:14" ht="16.5" customHeight="1" x14ac:dyDescent="0.25">
      <c r="A736" s="89" t="s">
        <v>601</v>
      </c>
      <c r="B736" s="89"/>
      <c r="C736" s="6" t="e">
        <f>MATCH(D736,[1]!Tabla1[Consignatario],0)</f>
        <v>#REF!</v>
      </c>
      <c r="D736" s="54" t="s">
        <v>1331</v>
      </c>
      <c r="E736" s="5"/>
      <c r="F736" s="96">
        <v>42695</v>
      </c>
      <c r="G736" s="89" t="s">
        <v>1444</v>
      </c>
      <c r="H736" s="17" t="s">
        <v>1818</v>
      </c>
      <c r="I736" s="5" t="s">
        <v>24</v>
      </c>
      <c r="J736" s="5">
        <v>12000</v>
      </c>
      <c r="K736" s="89">
        <v>15572</v>
      </c>
      <c r="L736" s="89">
        <v>1090</v>
      </c>
      <c r="M736" s="89"/>
      <c r="N736" s="5"/>
    </row>
    <row r="737" spans="1:14" x14ac:dyDescent="0.25">
      <c r="A737" s="89"/>
      <c r="B737" s="89"/>
      <c r="C737" s="6" t="e">
        <f>MATCH(D737,[1]!Tabla1[Consignatario],0)</f>
        <v>#REF!</v>
      </c>
      <c r="D737" s="54" t="s">
        <v>1331</v>
      </c>
      <c r="E737" s="5"/>
      <c r="F737" s="96"/>
      <c r="G737" s="89"/>
      <c r="H737" s="17" t="s">
        <v>1818</v>
      </c>
      <c r="I737" s="5" t="s">
        <v>604</v>
      </c>
      <c r="J737" s="5">
        <v>1900</v>
      </c>
      <c r="K737" s="89"/>
      <c r="L737" s="89"/>
      <c r="M737" s="89"/>
      <c r="N737" s="5"/>
    </row>
    <row r="738" spans="1:14" x14ac:dyDescent="0.25">
      <c r="A738" s="89"/>
      <c r="B738" s="89"/>
      <c r="C738" s="6" t="e">
        <f>MATCH(D738,[1]!Tabla1[Consignatario],0)</f>
        <v>#REF!</v>
      </c>
      <c r="D738" s="54" t="s">
        <v>1331</v>
      </c>
      <c r="E738" s="5"/>
      <c r="F738" s="96"/>
      <c r="G738" s="89"/>
      <c r="H738" s="6" t="s">
        <v>1820</v>
      </c>
      <c r="I738" s="5" t="s">
        <v>605</v>
      </c>
      <c r="J738" s="5">
        <v>1672</v>
      </c>
      <c r="K738" s="89"/>
      <c r="L738" s="89"/>
      <c r="M738" s="89"/>
      <c r="N738" s="5"/>
    </row>
    <row r="739" spans="1:14" ht="25.5" customHeight="1" x14ac:dyDescent="0.25">
      <c r="A739" s="89" t="s">
        <v>601</v>
      </c>
      <c r="B739" s="89"/>
      <c r="C739" s="6" t="e">
        <f>MATCH(D739,[1]!Tabla1[Consignatario],0)</f>
        <v>#REF!</v>
      </c>
      <c r="D739" s="54" t="s">
        <v>1514</v>
      </c>
      <c r="E739" s="5"/>
      <c r="F739" s="96">
        <v>42695</v>
      </c>
      <c r="G739" s="89" t="s">
        <v>1444</v>
      </c>
      <c r="H739" s="16" t="s">
        <v>1819</v>
      </c>
      <c r="I739" s="5" t="s">
        <v>606</v>
      </c>
      <c r="J739" s="5">
        <v>30334</v>
      </c>
      <c r="K739" s="89">
        <v>76470</v>
      </c>
      <c r="L739" s="89">
        <v>5352</v>
      </c>
      <c r="M739" s="89">
        <v>7</v>
      </c>
      <c r="N739" s="5"/>
    </row>
    <row r="740" spans="1:14" ht="25.5" x14ac:dyDescent="0.25">
      <c r="A740" s="89"/>
      <c r="B740" s="89"/>
      <c r="C740" s="6" t="e">
        <f>MATCH(D740,[1]!Tabla1[Consignatario],0)</f>
        <v>#REF!</v>
      </c>
      <c r="D740" s="54" t="s">
        <v>1514</v>
      </c>
      <c r="E740" s="5"/>
      <c r="F740" s="96"/>
      <c r="G740" s="89"/>
      <c r="H740" s="6" t="s">
        <v>1820</v>
      </c>
      <c r="I740" s="5" t="s">
        <v>607</v>
      </c>
      <c r="J740" s="5">
        <v>19200</v>
      </c>
      <c r="K740" s="89"/>
      <c r="L740" s="89"/>
      <c r="M740" s="89"/>
      <c r="N740" s="5"/>
    </row>
    <row r="741" spans="1:14" ht="25.5" x14ac:dyDescent="0.25">
      <c r="A741" s="89"/>
      <c r="B741" s="89"/>
      <c r="C741" s="6" t="e">
        <f>MATCH(D741,[1]!Tabla1[Consignatario],0)</f>
        <v>#REF!</v>
      </c>
      <c r="D741" s="54" t="s">
        <v>1514</v>
      </c>
      <c r="E741" s="5"/>
      <c r="F741" s="96"/>
      <c r="G741" s="89"/>
      <c r="H741" s="6" t="s">
        <v>1820</v>
      </c>
      <c r="I741" s="5" t="s">
        <v>608</v>
      </c>
      <c r="J741" s="5">
        <v>936</v>
      </c>
      <c r="K741" s="89"/>
      <c r="L741" s="89"/>
      <c r="M741" s="89"/>
      <c r="N741" s="5"/>
    </row>
    <row r="742" spans="1:14" ht="25.5" x14ac:dyDescent="0.25">
      <c r="A742" s="89"/>
      <c r="B742" s="89"/>
      <c r="C742" s="6" t="e">
        <f>MATCH(D742,[1]!Tabla1[Consignatario],0)</f>
        <v>#REF!</v>
      </c>
      <c r="D742" s="54" t="s">
        <v>1514</v>
      </c>
      <c r="E742" s="5"/>
      <c r="F742" s="96"/>
      <c r="G742" s="89"/>
      <c r="H742" s="17" t="s">
        <v>1818</v>
      </c>
      <c r="I742" s="5" t="s">
        <v>102</v>
      </c>
      <c r="J742" s="5">
        <v>26000</v>
      </c>
      <c r="K742" s="89"/>
      <c r="L742" s="89"/>
      <c r="M742" s="89"/>
      <c r="N742" s="5"/>
    </row>
    <row r="743" spans="1:14" ht="25.5" customHeight="1" x14ac:dyDescent="0.25">
      <c r="A743" s="89" t="s">
        <v>609</v>
      </c>
      <c r="B743" s="89"/>
      <c r="C743" s="6" t="e">
        <f>MATCH(D743,[1]!Tabla1[Consignatario],0)</f>
        <v>#REF!</v>
      </c>
      <c r="D743" s="54" t="s">
        <v>1592</v>
      </c>
      <c r="E743" s="5"/>
      <c r="F743" s="96">
        <v>42695</v>
      </c>
      <c r="G743" s="89" t="s">
        <v>1444</v>
      </c>
      <c r="H743" s="16" t="s">
        <v>1819</v>
      </c>
      <c r="I743" s="5" t="s">
        <v>610</v>
      </c>
      <c r="J743" s="5">
        <v>17341</v>
      </c>
      <c r="K743" s="89">
        <v>39861</v>
      </c>
      <c r="L743" s="89">
        <v>2790</v>
      </c>
      <c r="M743" s="89">
        <v>2</v>
      </c>
      <c r="N743" s="5"/>
    </row>
    <row r="744" spans="1:14" ht="25.5" x14ac:dyDescent="0.25">
      <c r="A744" s="89"/>
      <c r="B744" s="89"/>
      <c r="C744" s="6" t="e">
        <f>MATCH(D744,[1]!Tabla1[Consignatario],0)</f>
        <v>#REF!</v>
      </c>
      <c r="D744" s="54" t="s">
        <v>1592</v>
      </c>
      <c r="E744" s="5"/>
      <c r="F744" s="96"/>
      <c r="G744" s="89"/>
      <c r="H744" s="17" t="s">
        <v>1818</v>
      </c>
      <c r="I744" s="5" t="s">
        <v>28</v>
      </c>
      <c r="J744" s="5">
        <v>18000</v>
      </c>
      <c r="K744" s="89"/>
      <c r="L744" s="89"/>
      <c r="M744" s="89"/>
      <c r="N744" s="5"/>
    </row>
    <row r="745" spans="1:14" ht="25.5" x14ac:dyDescent="0.25">
      <c r="A745" s="89"/>
      <c r="B745" s="89"/>
      <c r="C745" s="6" t="e">
        <f>MATCH(D745,[1]!Tabla1[Consignatario],0)</f>
        <v>#REF!</v>
      </c>
      <c r="D745" s="54" t="s">
        <v>1592</v>
      </c>
      <c r="E745" s="5"/>
      <c r="F745" s="96"/>
      <c r="G745" s="89"/>
      <c r="H745" s="6" t="s">
        <v>1820</v>
      </c>
      <c r="I745" s="5" t="s">
        <v>70</v>
      </c>
      <c r="J745" s="5">
        <v>3200</v>
      </c>
      <c r="K745" s="89"/>
      <c r="L745" s="89"/>
      <c r="M745" s="89"/>
      <c r="N745" s="5"/>
    </row>
    <row r="746" spans="1:14" ht="25.5" x14ac:dyDescent="0.25">
      <c r="A746" s="89"/>
      <c r="B746" s="89"/>
      <c r="C746" s="6" t="e">
        <f>MATCH(D746,[1]!Tabla1[Consignatario],0)</f>
        <v>#REF!</v>
      </c>
      <c r="D746" s="54" t="s">
        <v>1592</v>
      </c>
      <c r="E746" s="5"/>
      <c r="F746" s="96"/>
      <c r="G746" s="89"/>
      <c r="H746" s="6" t="s">
        <v>1820</v>
      </c>
      <c r="I746" s="5" t="s">
        <v>611</v>
      </c>
      <c r="J746" s="5">
        <v>1320</v>
      </c>
      <c r="K746" s="89"/>
      <c r="L746" s="89"/>
      <c r="M746" s="89"/>
      <c r="N746" s="5"/>
    </row>
    <row r="747" spans="1:14" ht="15" customHeight="1" x14ac:dyDescent="0.25">
      <c r="A747" s="89" t="s">
        <v>609</v>
      </c>
      <c r="B747" s="89"/>
      <c r="C747" s="6" t="e">
        <f>MATCH(D747,[1]!Tabla1[Consignatario],0)</f>
        <v>#REF!</v>
      </c>
      <c r="D747" s="54" t="s">
        <v>1312</v>
      </c>
      <c r="E747" s="5"/>
      <c r="F747" s="96">
        <v>42696</v>
      </c>
      <c r="G747" s="89" t="s">
        <v>289</v>
      </c>
      <c r="H747" s="16" t="s">
        <v>1819</v>
      </c>
      <c r="I747" s="5" t="s">
        <v>612</v>
      </c>
      <c r="J747" s="5">
        <v>1920</v>
      </c>
      <c r="K747" s="89">
        <v>26528</v>
      </c>
      <c r="L747" s="89">
        <v>1857</v>
      </c>
      <c r="M747" s="89"/>
      <c r="N747" s="5"/>
    </row>
    <row r="748" spans="1:14" x14ac:dyDescent="0.25">
      <c r="A748" s="89"/>
      <c r="B748" s="89"/>
      <c r="C748" s="6" t="e">
        <f>MATCH(D748,[1]!Tabla1[Consignatario],0)</f>
        <v>#REF!</v>
      </c>
      <c r="D748" s="54" t="s">
        <v>1312</v>
      </c>
      <c r="E748" s="5"/>
      <c r="F748" s="96"/>
      <c r="G748" s="89"/>
      <c r="H748" s="6" t="s">
        <v>1820</v>
      </c>
      <c r="I748" s="5" t="s">
        <v>613</v>
      </c>
      <c r="J748" s="5">
        <v>4608</v>
      </c>
      <c r="K748" s="89"/>
      <c r="L748" s="89"/>
      <c r="M748" s="89"/>
      <c r="N748" s="5"/>
    </row>
    <row r="749" spans="1:14" x14ac:dyDescent="0.25">
      <c r="A749" s="89"/>
      <c r="B749" s="89"/>
      <c r="C749" s="6" t="e">
        <f>MATCH(D749,[1]!Tabla1[Consignatario],0)</f>
        <v>#REF!</v>
      </c>
      <c r="D749" s="54" t="s">
        <v>1312</v>
      </c>
      <c r="E749" s="5"/>
      <c r="F749" s="96"/>
      <c r="G749" s="89"/>
      <c r="H749" s="17" t="s">
        <v>1818</v>
      </c>
      <c r="I749" s="5" t="s">
        <v>32</v>
      </c>
      <c r="J749" s="5">
        <v>20000</v>
      </c>
      <c r="K749" s="89"/>
      <c r="L749" s="89"/>
      <c r="M749" s="89"/>
      <c r="N749" s="5"/>
    </row>
    <row r="750" spans="1:14" ht="15" customHeight="1" x14ac:dyDescent="0.25">
      <c r="A750" s="89" t="s">
        <v>609</v>
      </c>
      <c r="B750" s="89"/>
      <c r="C750" s="6" t="e">
        <f>MATCH(D750,[1]!Tabla1[Consignatario],0)</f>
        <v>#REF!</v>
      </c>
      <c r="D750" s="54" t="s">
        <v>1332</v>
      </c>
      <c r="E750" s="5"/>
      <c r="F750" s="96">
        <v>42696</v>
      </c>
      <c r="G750" s="89" t="s">
        <v>289</v>
      </c>
      <c r="H750" s="16" t="s">
        <v>1819</v>
      </c>
      <c r="I750" s="5" t="s">
        <v>614</v>
      </c>
      <c r="J750" s="5">
        <v>24150</v>
      </c>
      <c r="K750" s="89">
        <v>42837</v>
      </c>
      <c r="L750" s="89">
        <v>2998</v>
      </c>
      <c r="M750" s="89">
        <v>4</v>
      </c>
      <c r="N750" s="5"/>
    </row>
    <row r="751" spans="1:14" x14ac:dyDescent="0.25">
      <c r="A751" s="89"/>
      <c r="B751" s="89"/>
      <c r="C751" s="6" t="e">
        <f>MATCH(D751,[1]!Tabla1[Consignatario],0)</f>
        <v>#REF!</v>
      </c>
      <c r="D751" s="54" t="s">
        <v>1332</v>
      </c>
      <c r="E751" s="5"/>
      <c r="F751" s="96"/>
      <c r="G751" s="89"/>
      <c r="H751" s="17" t="s">
        <v>1818</v>
      </c>
      <c r="I751" s="5" t="s">
        <v>322</v>
      </c>
      <c r="J751" s="5">
        <v>10000</v>
      </c>
      <c r="K751" s="89"/>
      <c r="L751" s="89"/>
      <c r="M751" s="89"/>
      <c r="N751" s="5"/>
    </row>
    <row r="752" spans="1:14" x14ac:dyDescent="0.25">
      <c r="A752" s="89"/>
      <c r="B752" s="89"/>
      <c r="C752" s="6" t="e">
        <f>MATCH(D752,[1]!Tabla1[Consignatario],0)</f>
        <v>#REF!</v>
      </c>
      <c r="D752" s="54" t="s">
        <v>1332</v>
      </c>
      <c r="E752" s="5"/>
      <c r="F752" s="96"/>
      <c r="G752" s="89"/>
      <c r="H752" s="6" t="s">
        <v>1820</v>
      </c>
      <c r="I752" s="5" t="s">
        <v>62</v>
      </c>
      <c r="J752" s="5">
        <v>6400</v>
      </c>
      <c r="K752" s="89"/>
      <c r="L752" s="89"/>
      <c r="M752" s="89"/>
      <c r="N752" s="5"/>
    </row>
    <row r="753" spans="1:14" ht="25.5" x14ac:dyDescent="0.25">
      <c r="A753" s="89"/>
      <c r="B753" s="89"/>
      <c r="C753" s="6" t="e">
        <f>MATCH(D753,[1]!Tabla1[Consignatario],0)</f>
        <v>#REF!</v>
      </c>
      <c r="D753" s="54" t="s">
        <v>1332</v>
      </c>
      <c r="E753" s="5"/>
      <c r="F753" s="96"/>
      <c r="G753" s="89"/>
      <c r="H753" s="6" t="s">
        <v>1820</v>
      </c>
      <c r="I753" s="5" t="s">
        <v>615</v>
      </c>
      <c r="J753" s="5">
        <v>1832</v>
      </c>
      <c r="K753" s="89"/>
      <c r="L753" s="89"/>
      <c r="M753" s="89"/>
      <c r="N753" s="5"/>
    </row>
    <row r="754" spans="1:14" x14ac:dyDescent="0.25">
      <c r="A754" s="89"/>
      <c r="B754" s="89"/>
      <c r="C754" s="6" t="e">
        <f>MATCH(D754,[1]!Tabla1[Consignatario],0)</f>
        <v>#REF!</v>
      </c>
      <c r="D754" s="54" t="s">
        <v>1332</v>
      </c>
      <c r="E754" s="5"/>
      <c r="F754" s="96"/>
      <c r="G754" s="89"/>
      <c r="H754" s="17" t="s">
        <v>1818</v>
      </c>
      <c r="I754" s="5" t="s">
        <v>616</v>
      </c>
      <c r="J754" s="5">
        <v>455</v>
      </c>
      <c r="K754" s="89"/>
      <c r="L754" s="89"/>
      <c r="M754" s="89"/>
      <c r="N754" s="5"/>
    </row>
    <row r="755" spans="1:14" ht="25.5" customHeight="1" x14ac:dyDescent="0.25">
      <c r="A755" s="5" t="s">
        <v>617</v>
      </c>
      <c r="B755" s="5"/>
      <c r="C755" s="6" t="e">
        <f>MATCH(D755,[1]!Tabla1[Consignatario],0)</f>
        <v>#REF!</v>
      </c>
      <c r="D755" s="5" t="s">
        <v>1632</v>
      </c>
      <c r="E755" s="5"/>
      <c r="F755" s="15">
        <v>42696</v>
      </c>
      <c r="G755" s="5" t="s">
        <v>289</v>
      </c>
      <c r="H755" s="16" t="s">
        <v>1819</v>
      </c>
      <c r="I755" s="5" t="s">
        <v>618</v>
      </c>
      <c r="J755" s="5">
        <v>13680</v>
      </c>
      <c r="K755" s="5">
        <v>13680</v>
      </c>
      <c r="L755" s="5">
        <v>957</v>
      </c>
      <c r="M755" s="5">
        <v>6</v>
      </c>
      <c r="N755" s="5"/>
    </row>
    <row r="756" spans="1:14" ht="18" customHeight="1" x14ac:dyDescent="0.25">
      <c r="A756" s="89" t="s">
        <v>617</v>
      </c>
      <c r="B756" s="89"/>
      <c r="C756" s="6" t="e">
        <f>MATCH(D756,[1]!Tabla1[Consignatario],0)</f>
        <v>#REF!</v>
      </c>
      <c r="D756" s="54" t="s">
        <v>1651</v>
      </c>
      <c r="E756" s="5"/>
      <c r="F756" s="96">
        <v>42696</v>
      </c>
      <c r="G756" s="89" t="s">
        <v>289</v>
      </c>
      <c r="H756" s="17" t="s">
        <v>1818</v>
      </c>
      <c r="I756" s="5" t="s">
        <v>40</v>
      </c>
      <c r="J756" s="5">
        <v>8000</v>
      </c>
      <c r="K756" s="89">
        <v>9950</v>
      </c>
      <c r="L756" s="89">
        <v>696</v>
      </c>
      <c r="M756" s="89">
        <v>4</v>
      </c>
      <c r="N756" s="5"/>
    </row>
    <row r="757" spans="1:14" ht="25.5" x14ac:dyDescent="0.25">
      <c r="A757" s="89"/>
      <c r="B757" s="89"/>
      <c r="C757" s="6" t="e">
        <f>MATCH(D757,[1]!Tabla1[Consignatario],0)</f>
        <v>#REF!</v>
      </c>
      <c r="D757" s="54" t="s">
        <v>1651</v>
      </c>
      <c r="E757" s="5"/>
      <c r="F757" s="96"/>
      <c r="G757" s="89"/>
      <c r="H757" s="17" t="s">
        <v>1818</v>
      </c>
      <c r="I757" s="5" t="s">
        <v>619</v>
      </c>
      <c r="J757" s="5">
        <v>1950</v>
      </c>
      <c r="K757" s="89"/>
      <c r="L757" s="89"/>
      <c r="M757" s="89"/>
      <c r="N757" s="5"/>
    </row>
    <row r="758" spans="1:14" ht="15" customHeight="1" x14ac:dyDescent="0.25">
      <c r="A758" s="89" t="s">
        <v>617</v>
      </c>
      <c r="B758" s="89"/>
      <c r="C758" s="6" t="e">
        <f>MATCH(D758,[1]!Tabla1[Consignatario],0)</f>
        <v>#REF!</v>
      </c>
      <c r="D758" s="54" t="s">
        <v>1515</v>
      </c>
      <c r="E758" s="5"/>
      <c r="F758" s="96">
        <v>42698</v>
      </c>
      <c r="G758" s="89" t="s">
        <v>1813</v>
      </c>
      <c r="H758" s="17" t="s">
        <v>1818</v>
      </c>
      <c r="I758" s="5" t="s">
        <v>73</v>
      </c>
      <c r="J758" s="5">
        <v>4000</v>
      </c>
      <c r="K758" s="89">
        <v>8600</v>
      </c>
      <c r="L758" s="89">
        <v>602</v>
      </c>
      <c r="M758" s="89"/>
      <c r="N758" s="5"/>
    </row>
    <row r="759" spans="1:14" x14ac:dyDescent="0.25">
      <c r="A759" s="89"/>
      <c r="B759" s="89"/>
      <c r="C759" s="6" t="e">
        <f>MATCH(D759,[1]!Tabla1[Consignatario],0)</f>
        <v>#REF!</v>
      </c>
      <c r="D759" s="54" t="s">
        <v>1515</v>
      </c>
      <c r="E759" s="5"/>
      <c r="F759" s="96"/>
      <c r="G759" s="89"/>
      <c r="H759" s="17" t="s">
        <v>1818</v>
      </c>
      <c r="I759" s="5" t="s">
        <v>620</v>
      </c>
      <c r="J759" s="5">
        <v>4200</v>
      </c>
      <c r="K759" s="89"/>
      <c r="L759" s="89"/>
      <c r="M759" s="89"/>
      <c r="N759" s="5"/>
    </row>
    <row r="760" spans="1:14" x14ac:dyDescent="0.25">
      <c r="A760" s="89"/>
      <c r="B760" s="89"/>
      <c r="C760" s="6" t="e">
        <f>MATCH(D760,[1]!Tabla1[Consignatario],0)</f>
        <v>#REF!</v>
      </c>
      <c r="D760" s="54" t="s">
        <v>1515</v>
      </c>
      <c r="E760" s="5"/>
      <c r="F760" s="96"/>
      <c r="G760" s="89"/>
      <c r="H760" s="6" t="s">
        <v>1820</v>
      </c>
      <c r="I760" s="5" t="s">
        <v>7</v>
      </c>
      <c r="J760" s="5">
        <v>400</v>
      </c>
      <c r="K760" s="89"/>
      <c r="L760" s="89"/>
      <c r="M760" s="89"/>
      <c r="N760" s="5"/>
    </row>
    <row r="761" spans="1:14" ht="25.5" customHeight="1" x14ac:dyDescent="0.25">
      <c r="A761" s="89" t="s">
        <v>617</v>
      </c>
      <c r="B761" s="89"/>
      <c r="C761" s="6" t="e">
        <f>MATCH(D761,[1]!Tabla1[Consignatario],0)</f>
        <v>#REF!</v>
      </c>
      <c r="D761" s="54" t="s">
        <v>1333</v>
      </c>
      <c r="E761" s="5"/>
      <c r="F761" s="96">
        <v>42698</v>
      </c>
      <c r="G761" s="89" t="s">
        <v>1813</v>
      </c>
      <c r="H761" s="17" t="s">
        <v>1818</v>
      </c>
      <c r="I761" s="5" t="s">
        <v>621</v>
      </c>
      <c r="J761" s="5">
        <v>800</v>
      </c>
      <c r="K761" s="89">
        <v>1000</v>
      </c>
      <c r="L761" s="89">
        <v>70</v>
      </c>
      <c r="M761" s="89"/>
      <c r="N761" s="5"/>
    </row>
    <row r="762" spans="1:14" x14ac:dyDescent="0.25">
      <c r="A762" s="89"/>
      <c r="B762" s="89"/>
      <c r="C762" s="6" t="e">
        <f>MATCH(D762,[1]!Tabla1[Consignatario],0)</f>
        <v>#REF!</v>
      </c>
      <c r="D762" s="54" t="s">
        <v>1333</v>
      </c>
      <c r="E762" s="5"/>
      <c r="F762" s="96"/>
      <c r="G762" s="89"/>
      <c r="H762" s="6" t="s">
        <v>1820</v>
      </c>
      <c r="I762" s="5" t="s">
        <v>622</v>
      </c>
      <c r="J762" s="5">
        <v>200</v>
      </c>
      <c r="K762" s="89"/>
      <c r="L762" s="89"/>
      <c r="M762" s="89"/>
      <c r="N762" s="5"/>
    </row>
    <row r="763" spans="1:14" ht="15" customHeight="1" x14ac:dyDescent="0.25">
      <c r="A763" s="89" t="s">
        <v>623</v>
      </c>
      <c r="B763" s="89"/>
      <c r="C763" s="6" t="e">
        <f>MATCH(D763,[1]!Tabla1[Consignatario],0)</f>
        <v>#REF!</v>
      </c>
      <c r="D763" s="54" t="s">
        <v>1611</v>
      </c>
      <c r="E763" s="5"/>
      <c r="F763" s="96">
        <v>42698</v>
      </c>
      <c r="G763" s="89" t="s">
        <v>1813</v>
      </c>
      <c r="H763" s="17" t="s">
        <v>1818</v>
      </c>
      <c r="I763" s="5" t="s">
        <v>624</v>
      </c>
      <c r="J763" s="5">
        <v>1600</v>
      </c>
      <c r="K763" s="89">
        <v>1776</v>
      </c>
      <c r="L763" s="89">
        <v>124</v>
      </c>
      <c r="M763" s="89">
        <v>2</v>
      </c>
      <c r="N763" s="5"/>
    </row>
    <row r="764" spans="1:14" x14ac:dyDescent="0.25">
      <c r="A764" s="89"/>
      <c r="B764" s="89"/>
      <c r="C764" s="6" t="e">
        <f>MATCH(D764,[1]!Tabla1[Consignatario],0)</f>
        <v>#REF!</v>
      </c>
      <c r="D764" s="54" t="s">
        <v>1611</v>
      </c>
      <c r="E764" s="5"/>
      <c r="F764" s="96"/>
      <c r="G764" s="89"/>
      <c r="H764" s="6" t="s">
        <v>1820</v>
      </c>
      <c r="I764" s="5" t="s">
        <v>625</v>
      </c>
      <c r="J764" s="5">
        <v>176</v>
      </c>
      <c r="K764" s="89"/>
      <c r="L764" s="89"/>
      <c r="M764" s="89"/>
      <c r="N764" s="5"/>
    </row>
    <row r="765" spans="1:14" ht="25.5" customHeight="1" x14ac:dyDescent="0.25">
      <c r="A765" s="89" t="s">
        <v>623</v>
      </c>
      <c r="B765" s="89"/>
      <c r="C765" s="6" t="e">
        <f>MATCH(D765,[1]!Tabla1[Consignatario],0)</f>
        <v>#REF!</v>
      </c>
      <c r="D765" s="54" t="s">
        <v>1715</v>
      </c>
      <c r="E765" s="5"/>
      <c r="F765" s="96">
        <v>42698</v>
      </c>
      <c r="G765" s="89" t="s">
        <v>184</v>
      </c>
      <c r="H765" s="16" t="s">
        <v>1819</v>
      </c>
      <c r="I765" s="5" t="s">
        <v>626</v>
      </c>
      <c r="J765" s="5">
        <v>8699</v>
      </c>
      <c r="K765" s="89">
        <v>13499</v>
      </c>
      <c r="L765" s="89">
        <v>944</v>
      </c>
      <c r="M765" s="89">
        <v>7</v>
      </c>
      <c r="N765" s="5"/>
    </row>
    <row r="766" spans="1:14" ht="25.5" x14ac:dyDescent="0.25">
      <c r="A766" s="89"/>
      <c r="B766" s="89"/>
      <c r="C766" s="6" t="e">
        <f>MATCH(D766,[1]!Tabla1[Consignatario],0)</f>
        <v>#REF!</v>
      </c>
      <c r="D766" s="54" t="s">
        <v>1715</v>
      </c>
      <c r="E766" s="5"/>
      <c r="F766" s="96"/>
      <c r="G766" s="89"/>
      <c r="H766" s="6" t="s">
        <v>1820</v>
      </c>
      <c r="I766" s="5" t="s">
        <v>481</v>
      </c>
      <c r="J766" s="5">
        <v>4800</v>
      </c>
      <c r="K766" s="89"/>
      <c r="L766" s="89"/>
      <c r="M766" s="89"/>
      <c r="N766" s="5"/>
    </row>
    <row r="767" spans="1:14" ht="25.5" customHeight="1" x14ac:dyDescent="0.25">
      <c r="A767" s="89" t="s">
        <v>623</v>
      </c>
      <c r="B767" s="89"/>
      <c r="C767" s="6" t="e">
        <f>MATCH(D767,[1]!Tabla1[Consignatario],0)</f>
        <v>#REF!</v>
      </c>
      <c r="D767" s="54" t="s">
        <v>1728</v>
      </c>
      <c r="E767" s="5"/>
      <c r="F767" s="96">
        <v>42698</v>
      </c>
      <c r="G767" s="89" t="s">
        <v>184</v>
      </c>
      <c r="H767" s="16" t="s">
        <v>1819</v>
      </c>
      <c r="I767" s="5" t="s">
        <v>627</v>
      </c>
      <c r="J767" s="5">
        <v>25631</v>
      </c>
      <c r="K767" s="89">
        <v>43583</v>
      </c>
      <c r="L767" s="89">
        <v>3050</v>
      </c>
      <c r="M767" s="89">
        <v>7</v>
      </c>
      <c r="N767" s="5"/>
    </row>
    <row r="768" spans="1:14" ht="25.5" x14ac:dyDescent="0.25">
      <c r="A768" s="89"/>
      <c r="B768" s="89"/>
      <c r="C768" s="6" t="e">
        <f>MATCH(D768,[1]!Tabla1[Consignatario],0)</f>
        <v>#REF!</v>
      </c>
      <c r="D768" s="54" t="s">
        <v>1728</v>
      </c>
      <c r="E768" s="5"/>
      <c r="F768" s="96"/>
      <c r="G768" s="89"/>
      <c r="H768" s="17" t="s">
        <v>1818</v>
      </c>
      <c r="I768" s="5" t="s">
        <v>82</v>
      </c>
      <c r="J768" s="5">
        <v>16000</v>
      </c>
      <c r="K768" s="89"/>
      <c r="L768" s="89"/>
      <c r="M768" s="89"/>
      <c r="N768" s="5"/>
    </row>
    <row r="769" spans="1:14" ht="25.5" x14ac:dyDescent="0.25">
      <c r="A769" s="89"/>
      <c r="B769" s="89"/>
      <c r="C769" s="6" t="e">
        <f>MATCH(D769,[1]!Tabla1[Consignatario],0)</f>
        <v>#REF!</v>
      </c>
      <c r="D769" s="54" t="s">
        <v>1728</v>
      </c>
      <c r="E769" s="5"/>
      <c r="F769" s="96"/>
      <c r="G769" s="89"/>
      <c r="H769" s="6" t="s">
        <v>1820</v>
      </c>
      <c r="I769" s="5" t="s">
        <v>628</v>
      </c>
      <c r="J769" s="5">
        <v>1952</v>
      </c>
      <c r="K769" s="89"/>
      <c r="L769" s="89"/>
      <c r="M769" s="89"/>
      <c r="N769" s="5"/>
    </row>
    <row r="770" spans="1:14" ht="25.5" customHeight="1" x14ac:dyDescent="0.25">
      <c r="A770" s="89" t="s">
        <v>629</v>
      </c>
      <c r="B770" s="89"/>
      <c r="C770" s="6" t="e">
        <f>MATCH(D770,[1]!Tabla1[Consignatario],0)</f>
        <v>#REF!</v>
      </c>
      <c r="D770" s="54" t="s">
        <v>1729</v>
      </c>
      <c r="E770" s="5"/>
      <c r="F770" s="96">
        <v>42698</v>
      </c>
      <c r="G770" s="89" t="s">
        <v>184</v>
      </c>
      <c r="H770" s="17" t="s">
        <v>1818</v>
      </c>
      <c r="I770" s="5" t="s">
        <v>73</v>
      </c>
      <c r="J770" s="5">
        <v>4000</v>
      </c>
      <c r="K770" s="89">
        <v>4800</v>
      </c>
      <c r="L770" s="89">
        <v>336</v>
      </c>
      <c r="M770" s="89"/>
      <c r="N770" s="5"/>
    </row>
    <row r="771" spans="1:14" ht="25.5" x14ac:dyDescent="0.25">
      <c r="A771" s="89"/>
      <c r="B771" s="89"/>
      <c r="C771" s="6" t="e">
        <f>MATCH(D771,[1]!Tabla1[Consignatario],0)</f>
        <v>#REF!</v>
      </c>
      <c r="D771" s="54" t="s">
        <v>1729</v>
      </c>
      <c r="E771" s="5"/>
      <c r="F771" s="96"/>
      <c r="G771" s="89"/>
      <c r="H771" s="6" t="s">
        <v>1820</v>
      </c>
      <c r="I771" s="5" t="s">
        <v>54</v>
      </c>
      <c r="J771" s="5">
        <v>800</v>
      </c>
      <c r="K771" s="89"/>
      <c r="L771" s="89"/>
      <c r="M771" s="89"/>
      <c r="N771" s="5"/>
    </row>
    <row r="772" spans="1:14" ht="19.5" customHeight="1" x14ac:dyDescent="0.25">
      <c r="A772" s="89" t="s">
        <v>629</v>
      </c>
      <c r="B772" s="89"/>
      <c r="C772" s="6" t="e">
        <f>MATCH(D772,[1]!Tabla1[Consignatario],0)</f>
        <v>#REF!</v>
      </c>
      <c r="D772" s="54" t="s">
        <v>1716</v>
      </c>
      <c r="E772" s="5"/>
      <c r="F772" s="96">
        <v>42698</v>
      </c>
      <c r="G772" s="89" t="s">
        <v>184</v>
      </c>
      <c r="H772" s="16" t="s">
        <v>1819</v>
      </c>
      <c r="I772" s="5" t="s">
        <v>630</v>
      </c>
      <c r="J772" s="5">
        <v>10235</v>
      </c>
      <c r="K772" s="89">
        <v>29195</v>
      </c>
      <c r="L772" s="89">
        <v>2043</v>
      </c>
      <c r="M772" s="89">
        <v>6</v>
      </c>
      <c r="N772" s="5"/>
    </row>
    <row r="773" spans="1:14" ht="25.5" x14ac:dyDescent="0.25">
      <c r="A773" s="89"/>
      <c r="B773" s="89"/>
      <c r="C773" s="6" t="e">
        <f>MATCH(D773,[1]!Tabla1[Consignatario],0)</f>
        <v>#REF!</v>
      </c>
      <c r="D773" s="54" t="s">
        <v>1716</v>
      </c>
      <c r="E773" s="5"/>
      <c r="F773" s="96"/>
      <c r="G773" s="89"/>
      <c r="H773" s="17" t="s">
        <v>1818</v>
      </c>
      <c r="I773" s="5" t="s">
        <v>82</v>
      </c>
      <c r="J773" s="5">
        <v>16000</v>
      </c>
      <c r="K773" s="89"/>
      <c r="L773" s="89"/>
      <c r="M773" s="89"/>
      <c r="N773" s="5"/>
    </row>
    <row r="774" spans="1:14" ht="25.5" x14ac:dyDescent="0.25">
      <c r="A774" s="89"/>
      <c r="B774" s="89"/>
      <c r="C774" s="6" t="e">
        <f>MATCH(D774,[1]!Tabla1[Consignatario],0)</f>
        <v>#REF!</v>
      </c>
      <c r="D774" s="54" t="s">
        <v>1716</v>
      </c>
      <c r="E774" s="5"/>
      <c r="F774" s="96"/>
      <c r="G774" s="89"/>
      <c r="H774" s="6" t="s">
        <v>1820</v>
      </c>
      <c r="I774" s="5" t="s">
        <v>631</v>
      </c>
      <c r="J774" s="5">
        <v>2960</v>
      </c>
      <c r="K774" s="89"/>
      <c r="L774" s="89"/>
      <c r="M774" s="89"/>
      <c r="N774" s="5"/>
    </row>
    <row r="775" spans="1:14" ht="15" customHeight="1" x14ac:dyDescent="0.25">
      <c r="A775" s="89" t="s">
        <v>629</v>
      </c>
      <c r="B775" s="89"/>
      <c r="C775" s="6" t="e">
        <f>MATCH(D775,[1]!Tabla1[Consignatario],0)</f>
        <v>#REF!</v>
      </c>
      <c r="D775" s="54" t="s">
        <v>1730</v>
      </c>
      <c r="E775" s="5"/>
      <c r="F775" s="96">
        <v>42698</v>
      </c>
      <c r="G775" s="89" t="s">
        <v>45</v>
      </c>
      <c r="H775" s="16" t="s">
        <v>1819</v>
      </c>
      <c r="I775" s="5" t="s">
        <v>632</v>
      </c>
      <c r="J775" s="5">
        <v>37260</v>
      </c>
      <c r="K775" s="89">
        <v>45996</v>
      </c>
      <c r="L775" s="89">
        <v>3219</v>
      </c>
      <c r="M775" s="89">
        <v>6</v>
      </c>
      <c r="N775" s="5"/>
    </row>
    <row r="776" spans="1:14" ht="25.5" x14ac:dyDescent="0.25">
      <c r="A776" s="89"/>
      <c r="B776" s="89"/>
      <c r="C776" s="6" t="e">
        <f>MATCH(D776,[1]!Tabla1[Consignatario],0)</f>
        <v>#REF!</v>
      </c>
      <c r="D776" s="54" t="s">
        <v>1730</v>
      </c>
      <c r="E776" s="5"/>
      <c r="F776" s="96"/>
      <c r="G776" s="89"/>
      <c r="H776" s="17" t="s">
        <v>1818</v>
      </c>
      <c r="I776" s="5" t="s">
        <v>40</v>
      </c>
      <c r="J776" s="5">
        <v>8000</v>
      </c>
      <c r="K776" s="89"/>
      <c r="L776" s="89"/>
      <c r="M776" s="89"/>
      <c r="N776" s="5"/>
    </row>
    <row r="777" spans="1:14" ht="25.5" x14ac:dyDescent="0.25">
      <c r="A777" s="89"/>
      <c r="B777" s="89"/>
      <c r="C777" s="6" t="e">
        <f>MATCH(D777,[1]!Tabla1[Consignatario],0)</f>
        <v>#REF!</v>
      </c>
      <c r="D777" s="54" t="s">
        <v>1730</v>
      </c>
      <c r="E777" s="5"/>
      <c r="F777" s="96"/>
      <c r="G777" s="89"/>
      <c r="H777" s="6" t="s">
        <v>1820</v>
      </c>
      <c r="I777" s="5" t="s">
        <v>633</v>
      </c>
      <c r="J777" s="5">
        <v>736</v>
      </c>
      <c r="K777" s="89"/>
      <c r="L777" s="89"/>
      <c r="M777" s="89"/>
      <c r="N777" s="5"/>
    </row>
    <row r="778" spans="1:14" ht="15" customHeight="1" x14ac:dyDescent="0.25">
      <c r="A778" s="89" t="s">
        <v>634</v>
      </c>
      <c r="B778" s="89"/>
      <c r="C778" s="6" t="e">
        <f>MATCH(D778,[1]!Tabla1[Consignatario],0)</f>
        <v>#REF!</v>
      </c>
      <c r="D778" s="87" t="s">
        <v>1731</v>
      </c>
      <c r="E778" s="5"/>
      <c r="F778" s="96">
        <v>42698</v>
      </c>
      <c r="G778" s="89" t="s">
        <v>45</v>
      </c>
      <c r="H778" s="17" t="s">
        <v>1818</v>
      </c>
      <c r="I778" s="5" t="s">
        <v>28</v>
      </c>
      <c r="J778" s="5">
        <v>18000</v>
      </c>
      <c r="K778" s="89">
        <v>24240</v>
      </c>
      <c r="L778" s="89">
        <v>1696</v>
      </c>
      <c r="M778" s="89">
        <v>6</v>
      </c>
      <c r="N778" s="5"/>
    </row>
    <row r="779" spans="1:14" x14ac:dyDescent="0.25">
      <c r="A779" s="89"/>
      <c r="B779" s="89"/>
      <c r="C779" s="6" t="e">
        <f>MATCH(D779,[1]!Tabla1[Consignatario],0)</f>
        <v>#REF!</v>
      </c>
      <c r="D779" s="87" t="s">
        <v>1731</v>
      </c>
      <c r="E779" s="5"/>
      <c r="F779" s="96"/>
      <c r="G779" s="89"/>
      <c r="H779" s="16" t="s">
        <v>1819</v>
      </c>
      <c r="I779" s="5" t="s">
        <v>635</v>
      </c>
      <c r="J779" s="5">
        <v>1600</v>
      </c>
      <c r="K779" s="89"/>
      <c r="L779" s="89"/>
      <c r="M779" s="89"/>
      <c r="N779" s="5"/>
    </row>
    <row r="780" spans="1:14" x14ac:dyDescent="0.25">
      <c r="A780" s="89"/>
      <c r="B780" s="89"/>
      <c r="C780" s="6" t="e">
        <f>MATCH(D780,[1]!Tabla1[Consignatario],0)</f>
        <v>#REF!</v>
      </c>
      <c r="D780" s="87" t="s">
        <v>1731</v>
      </c>
      <c r="E780" s="5"/>
      <c r="F780" s="96"/>
      <c r="G780" s="89"/>
      <c r="H780" s="6" t="s">
        <v>1820</v>
      </c>
      <c r="I780" s="5" t="s">
        <v>636</v>
      </c>
      <c r="J780" s="5">
        <v>4640</v>
      </c>
      <c r="K780" s="89"/>
      <c r="L780" s="89"/>
      <c r="M780" s="89"/>
      <c r="N780" s="5"/>
    </row>
    <row r="781" spans="1:14" ht="19.5" customHeight="1" x14ac:dyDescent="0.25">
      <c r="A781" s="89" t="s">
        <v>634</v>
      </c>
      <c r="B781" s="89"/>
      <c r="C781" s="6" t="e">
        <f>MATCH(D781,[1]!Tabla1[Consignatario],0)</f>
        <v>#REF!</v>
      </c>
      <c r="D781" s="54" t="s">
        <v>1717</v>
      </c>
      <c r="E781" s="5"/>
      <c r="F781" s="96">
        <v>42698</v>
      </c>
      <c r="G781" s="89" t="s">
        <v>45</v>
      </c>
      <c r="H781" s="6" t="s">
        <v>1820</v>
      </c>
      <c r="I781" s="5" t="s">
        <v>504</v>
      </c>
      <c r="J781" s="5">
        <v>7200</v>
      </c>
      <c r="K781" s="89">
        <v>15837</v>
      </c>
      <c r="L781" s="89">
        <v>1108</v>
      </c>
      <c r="M781" s="89">
        <v>4</v>
      </c>
      <c r="N781" s="5"/>
    </row>
    <row r="782" spans="1:14" ht="25.5" x14ac:dyDescent="0.25">
      <c r="A782" s="89"/>
      <c r="B782" s="89"/>
      <c r="C782" s="6" t="e">
        <f>MATCH(D782,[1]!Tabla1[Consignatario],0)</f>
        <v>#REF!</v>
      </c>
      <c r="D782" s="54" t="s">
        <v>1717</v>
      </c>
      <c r="E782" s="5"/>
      <c r="F782" s="96"/>
      <c r="G782" s="89"/>
      <c r="H782" s="17" t="s">
        <v>1818</v>
      </c>
      <c r="I782" s="5" t="s">
        <v>23</v>
      </c>
      <c r="J782" s="5">
        <v>6000</v>
      </c>
      <c r="K782" s="89"/>
      <c r="L782" s="89"/>
      <c r="M782" s="89"/>
      <c r="N782" s="5"/>
    </row>
    <row r="783" spans="1:14" ht="25.5" x14ac:dyDescent="0.25">
      <c r="A783" s="89"/>
      <c r="B783" s="89"/>
      <c r="C783" s="6" t="e">
        <f>MATCH(D783,[1]!Tabla1[Consignatario],0)</f>
        <v>#REF!</v>
      </c>
      <c r="D783" s="54" t="s">
        <v>1717</v>
      </c>
      <c r="E783" s="5"/>
      <c r="F783" s="96"/>
      <c r="G783" s="89"/>
      <c r="H783" s="6" t="s">
        <v>1820</v>
      </c>
      <c r="I783" s="5" t="s">
        <v>54</v>
      </c>
      <c r="J783" s="5">
        <v>800</v>
      </c>
      <c r="K783" s="89"/>
      <c r="L783" s="89"/>
      <c r="M783" s="89"/>
      <c r="N783" s="5"/>
    </row>
    <row r="784" spans="1:14" ht="25.5" x14ac:dyDescent="0.25">
      <c r="A784" s="89"/>
      <c r="B784" s="89"/>
      <c r="C784" s="6" t="e">
        <f>MATCH(D784,[1]!Tabla1[Consignatario],0)</f>
        <v>#REF!</v>
      </c>
      <c r="D784" s="54" t="s">
        <v>1717</v>
      </c>
      <c r="E784" s="5"/>
      <c r="F784" s="96"/>
      <c r="G784" s="89"/>
      <c r="H784" s="17" t="s">
        <v>1818</v>
      </c>
      <c r="I784" s="5" t="s">
        <v>599</v>
      </c>
      <c r="J784" s="5">
        <v>1800</v>
      </c>
      <c r="K784" s="89"/>
      <c r="L784" s="89"/>
      <c r="M784" s="89"/>
      <c r="N784" s="5"/>
    </row>
    <row r="785" spans="1:15" ht="25.5" x14ac:dyDescent="0.25">
      <c r="A785" s="89"/>
      <c r="B785" s="89"/>
      <c r="C785" s="6" t="e">
        <f>MATCH(D785,[1]!Tabla1[Consignatario],0)</f>
        <v>#REF!</v>
      </c>
      <c r="D785" s="54" t="s">
        <v>1717</v>
      </c>
      <c r="E785" s="5"/>
      <c r="F785" s="96"/>
      <c r="G785" s="89"/>
      <c r="H785" s="3" t="s">
        <v>1423</v>
      </c>
      <c r="I785" s="5" t="s">
        <v>637</v>
      </c>
      <c r="J785" s="5">
        <v>37</v>
      </c>
      <c r="K785" s="89"/>
      <c r="L785" s="89"/>
      <c r="M785" s="89"/>
      <c r="N785" s="5"/>
    </row>
    <row r="786" spans="1:15" ht="15" customHeight="1" x14ac:dyDescent="0.25">
      <c r="A786" s="89" t="s">
        <v>634</v>
      </c>
      <c r="B786" s="89"/>
      <c r="C786" s="6" t="e">
        <f>MATCH(D786,[1]!Tabla1[Consignatario],0)</f>
        <v>#REF!</v>
      </c>
      <c r="D786" s="54" t="s">
        <v>1516</v>
      </c>
      <c r="E786" s="5"/>
      <c r="F786" s="15">
        <v>42698</v>
      </c>
      <c r="G786" s="89" t="s">
        <v>45</v>
      </c>
      <c r="H786" s="17" t="s">
        <v>1818</v>
      </c>
      <c r="I786" s="5" t="s">
        <v>410</v>
      </c>
      <c r="J786" s="5">
        <v>10000</v>
      </c>
      <c r="K786" s="89">
        <v>11320</v>
      </c>
      <c r="L786" s="89">
        <v>792</v>
      </c>
      <c r="M786" s="89">
        <v>4</v>
      </c>
      <c r="N786" s="5"/>
    </row>
    <row r="787" spans="1:15" ht="25.5" x14ac:dyDescent="0.25">
      <c r="A787" s="89"/>
      <c r="B787" s="89"/>
      <c r="C787" s="6" t="e">
        <f>MATCH(D787,[1]!Tabla1[Consignatario],0)</f>
        <v>#REF!</v>
      </c>
      <c r="D787" s="54" t="s">
        <v>1516</v>
      </c>
      <c r="E787" s="5"/>
      <c r="F787" s="5"/>
      <c r="G787" s="89"/>
      <c r="H787" s="6" t="s">
        <v>1820</v>
      </c>
      <c r="I787" s="5" t="s">
        <v>638</v>
      </c>
      <c r="J787" s="5">
        <v>1320</v>
      </c>
      <c r="K787" s="89"/>
      <c r="L787" s="89"/>
      <c r="M787" s="89"/>
      <c r="N787" s="5"/>
    </row>
    <row r="788" spans="1:15" ht="25.5" customHeight="1" x14ac:dyDescent="0.25">
      <c r="A788" s="89" t="s">
        <v>639</v>
      </c>
      <c r="B788" s="89"/>
      <c r="C788" s="6" t="e">
        <f>MATCH(D788,[1]!Tabla1[Consignatario],0)</f>
        <v>#REF!</v>
      </c>
      <c r="D788" s="54" t="s">
        <v>1480</v>
      </c>
      <c r="E788" s="5"/>
      <c r="F788" s="96">
        <v>42698</v>
      </c>
      <c r="G788" s="89" t="s">
        <v>139</v>
      </c>
      <c r="H788" s="16" t="s">
        <v>1819</v>
      </c>
      <c r="I788" s="5" t="s">
        <v>640</v>
      </c>
      <c r="J788" s="5">
        <v>93297</v>
      </c>
      <c r="K788" s="89">
        <v>94978</v>
      </c>
      <c r="L788" s="89">
        <v>6648</v>
      </c>
      <c r="M788" s="5">
        <v>4</v>
      </c>
      <c r="N788" s="5"/>
    </row>
    <row r="789" spans="1:15" ht="25.5" x14ac:dyDescent="0.25">
      <c r="A789" s="89"/>
      <c r="B789" s="89"/>
      <c r="C789" s="6" t="e">
        <f>MATCH(D789,[1]!Tabla1[Consignatario],0)</f>
        <v>#REF!</v>
      </c>
      <c r="D789" s="54" t="s">
        <v>1480</v>
      </c>
      <c r="E789" s="5"/>
      <c r="F789" s="96"/>
      <c r="G789" s="89"/>
      <c r="H789" s="6" t="s">
        <v>1820</v>
      </c>
      <c r="I789" s="5" t="s">
        <v>641</v>
      </c>
      <c r="J789" s="5">
        <v>1681</v>
      </c>
      <c r="K789" s="89"/>
      <c r="L789" s="89"/>
      <c r="M789" s="5"/>
      <c r="N789" s="5"/>
    </row>
    <row r="790" spans="1:15" x14ac:dyDescent="0.25">
      <c r="A790" s="5" t="s">
        <v>639</v>
      </c>
      <c r="B790" s="5"/>
      <c r="C790" s="6" t="e">
        <f>MATCH(D790,[1]!Tabla1[Consignatario],0)</f>
        <v>#REF!</v>
      </c>
      <c r="D790" s="5" t="s">
        <v>1502</v>
      </c>
      <c r="E790" s="5"/>
      <c r="F790" s="21">
        <v>42698</v>
      </c>
      <c r="G790" s="5" t="s">
        <v>139</v>
      </c>
      <c r="H790" s="17" t="s">
        <v>1818</v>
      </c>
      <c r="I790" s="20" t="s">
        <v>40</v>
      </c>
      <c r="J790" s="20">
        <v>8000</v>
      </c>
      <c r="K790" s="5">
        <v>8000</v>
      </c>
      <c r="L790" s="20">
        <v>560</v>
      </c>
      <c r="M790" s="20"/>
      <c r="N790" s="20"/>
      <c r="O790" s="8"/>
    </row>
    <row r="791" spans="1:15" ht="15" customHeight="1" x14ac:dyDescent="0.25">
      <c r="A791" s="89" t="s">
        <v>639</v>
      </c>
      <c r="B791" s="89"/>
      <c r="C791" s="6" t="e">
        <f>MATCH(D791,[1]!Tabla1[Consignatario],0)</f>
        <v>#REF!</v>
      </c>
      <c r="D791" s="54" t="s">
        <v>1505</v>
      </c>
      <c r="E791" s="5"/>
      <c r="F791" s="88">
        <v>42698</v>
      </c>
      <c r="G791" s="89" t="s">
        <v>288</v>
      </c>
      <c r="H791" s="16" t="s">
        <v>1819</v>
      </c>
      <c r="I791" s="8" t="s">
        <v>642</v>
      </c>
      <c r="J791" s="8">
        <v>1201</v>
      </c>
      <c r="K791" s="89">
        <v>3269</v>
      </c>
      <c r="L791" s="90">
        <v>228</v>
      </c>
      <c r="M791" s="90">
        <v>7</v>
      </c>
      <c r="N791" s="8"/>
      <c r="O791" s="8"/>
    </row>
    <row r="792" spans="1:15" x14ac:dyDescent="0.25">
      <c r="A792" s="89"/>
      <c r="B792" s="89"/>
      <c r="C792" s="6" t="e">
        <f>MATCH(D792,[1]!Tabla1[Consignatario],0)</f>
        <v>#REF!</v>
      </c>
      <c r="D792" s="54" t="s">
        <v>1505</v>
      </c>
      <c r="E792" s="5"/>
      <c r="F792" s="88"/>
      <c r="G792" s="89"/>
      <c r="H792" s="6" t="s">
        <v>1820</v>
      </c>
      <c r="I792" s="8" t="s">
        <v>454</v>
      </c>
      <c r="J792" s="8">
        <v>1568</v>
      </c>
      <c r="K792" s="89"/>
      <c r="L792" s="90"/>
      <c r="M792" s="90"/>
      <c r="N792" s="8"/>
      <c r="O792" s="8"/>
    </row>
    <row r="793" spans="1:15" x14ac:dyDescent="0.25">
      <c r="A793" s="89"/>
      <c r="B793" s="89"/>
      <c r="C793" s="6" t="e">
        <f>MATCH(D793,[1]!Tabla1[Consignatario],0)</f>
        <v>#REF!</v>
      </c>
      <c r="D793" s="54" t="s">
        <v>1505</v>
      </c>
      <c r="E793" s="5"/>
      <c r="F793" s="88"/>
      <c r="G793" s="89"/>
      <c r="H793" s="17" t="s">
        <v>1818</v>
      </c>
      <c r="I793" s="8" t="s">
        <v>585</v>
      </c>
      <c r="J793" s="8">
        <v>500</v>
      </c>
      <c r="K793" s="89"/>
      <c r="L793" s="90"/>
      <c r="M793" s="90"/>
      <c r="N793" s="8"/>
      <c r="O793" s="8"/>
    </row>
    <row r="794" spans="1:15" ht="15" customHeight="1" x14ac:dyDescent="0.25">
      <c r="A794" s="89" t="s">
        <v>639</v>
      </c>
      <c r="B794" s="89"/>
      <c r="C794" s="6" t="e">
        <f>MATCH(D794,[1]!Tabla1[Consignatario],0)</f>
        <v>#REF!</v>
      </c>
      <c r="D794" s="54" t="s">
        <v>1317</v>
      </c>
      <c r="E794" s="5"/>
      <c r="F794" s="88">
        <v>42698</v>
      </c>
      <c r="G794" s="89" t="s">
        <v>288</v>
      </c>
      <c r="H794" s="17" t="s">
        <v>1818</v>
      </c>
      <c r="I794" s="8" t="s">
        <v>599</v>
      </c>
      <c r="J794" s="8">
        <v>2643</v>
      </c>
      <c r="K794" s="89">
        <v>2771</v>
      </c>
      <c r="L794" s="90">
        <v>194</v>
      </c>
      <c r="M794" s="90">
        <v>1</v>
      </c>
      <c r="N794" s="8"/>
      <c r="O794" s="8"/>
    </row>
    <row r="795" spans="1:15" ht="25.5" x14ac:dyDescent="0.25">
      <c r="A795" s="89"/>
      <c r="B795" s="89"/>
      <c r="C795" s="6" t="e">
        <f>MATCH(D795,[1]!Tabla1[Consignatario],0)</f>
        <v>#REF!</v>
      </c>
      <c r="D795" s="54" t="s">
        <v>1317</v>
      </c>
      <c r="E795" s="5"/>
      <c r="F795" s="88"/>
      <c r="G795" s="89"/>
      <c r="H795" s="6" t="s">
        <v>1820</v>
      </c>
      <c r="I795" s="8" t="s">
        <v>643</v>
      </c>
      <c r="J795" s="8">
        <v>128</v>
      </c>
      <c r="K795" s="89"/>
      <c r="L795" s="90"/>
      <c r="M795" s="90"/>
      <c r="N795" s="8"/>
      <c r="O795" s="8"/>
    </row>
    <row r="796" spans="1:15" ht="15" customHeight="1" x14ac:dyDescent="0.25">
      <c r="A796" s="89" t="s">
        <v>644</v>
      </c>
      <c r="B796" s="89"/>
      <c r="C796" s="6" t="e">
        <f>MATCH(D796,[1]!Tabla1[Consignatario],0)</f>
        <v>#REF!</v>
      </c>
      <c r="D796" s="54" t="s">
        <v>1811</v>
      </c>
      <c r="E796" s="5"/>
      <c r="F796" s="88">
        <v>42698</v>
      </c>
      <c r="G796" s="89" t="s">
        <v>38</v>
      </c>
      <c r="H796" s="16" t="s">
        <v>1819</v>
      </c>
      <c r="I796" s="8" t="s">
        <v>645</v>
      </c>
      <c r="J796" s="8">
        <v>82174</v>
      </c>
      <c r="K796" s="89">
        <v>102974</v>
      </c>
      <c r="L796" s="90">
        <v>7208</v>
      </c>
      <c r="M796" s="90"/>
      <c r="N796" s="8"/>
      <c r="O796" s="8"/>
    </row>
    <row r="797" spans="1:15" ht="25.5" x14ac:dyDescent="0.25">
      <c r="A797" s="89"/>
      <c r="B797" s="89"/>
      <c r="C797" s="6" t="e">
        <f>MATCH(D797,[1]!Tabla1[Consignatario],0)</f>
        <v>#REF!</v>
      </c>
      <c r="D797" s="54" t="s">
        <v>1811</v>
      </c>
      <c r="E797" s="5"/>
      <c r="F797" s="88"/>
      <c r="G797" s="89"/>
      <c r="H797" s="17" t="s">
        <v>1818</v>
      </c>
      <c r="I797" s="20" t="s">
        <v>40</v>
      </c>
      <c r="J797" s="20">
        <v>8000</v>
      </c>
      <c r="K797" s="89"/>
      <c r="L797" s="93"/>
      <c r="M797" s="93"/>
      <c r="N797" s="20"/>
      <c r="O797" s="8"/>
    </row>
    <row r="798" spans="1:15" ht="25.5" x14ac:dyDescent="0.25">
      <c r="A798" s="89"/>
      <c r="B798" s="89"/>
      <c r="C798" s="6" t="e">
        <f>MATCH(D798,[1]!Tabla1[Consignatario],0)</f>
        <v>#REF!</v>
      </c>
      <c r="D798" s="54" t="s">
        <v>1811</v>
      </c>
      <c r="E798" s="5"/>
      <c r="F798" s="88"/>
      <c r="G798" s="89"/>
      <c r="H798" s="6" t="s">
        <v>1820</v>
      </c>
      <c r="I798" s="8" t="s">
        <v>646</v>
      </c>
      <c r="J798" s="8">
        <v>12800</v>
      </c>
      <c r="K798" s="89"/>
      <c r="L798" s="90"/>
      <c r="M798" s="90"/>
      <c r="N798" s="8"/>
      <c r="O798" s="8"/>
    </row>
    <row r="799" spans="1:15" ht="15" customHeight="1" x14ac:dyDescent="0.25">
      <c r="A799" s="89" t="s">
        <v>644</v>
      </c>
      <c r="B799" s="89"/>
      <c r="C799" s="6" t="e">
        <f>MATCH(D799,[1]!Tabla1[Consignatario],0)</f>
        <v>#REF!</v>
      </c>
      <c r="D799" s="54" t="s">
        <v>1495</v>
      </c>
      <c r="E799" s="5"/>
      <c r="F799" s="88">
        <v>42698</v>
      </c>
      <c r="G799" s="89" t="s">
        <v>38</v>
      </c>
      <c r="H799" s="17" t="s">
        <v>1818</v>
      </c>
      <c r="I799" s="8" t="s">
        <v>599</v>
      </c>
      <c r="J799" s="8">
        <v>1000</v>
      </c>
      <c r="K799" s="89">
        <v>1192</v>
      </c>
      <c r="L799" s="90">
        <v>83</v>
      </c>
      <c r="M799" s="90">
        <v>4</v>
      </c>
      <c r="N799" s="8"/>
      <c r="O799" s="8"/>
    </row>
    <row r="800" spans="1:15" ht="25.5" x14ac:dyDescent="0.25">
      <c r="A800" s="89"/>
      <c r="B800" s="89"/>
      <c r="C800" s="6" t="e">
        <f>MATCH(D800,[1]!Tabla1[Consignatario],0)</f>
        <v>#REF!</v>
      </c>
      <c r="D800" s="54" t="s">
        <v>1495</v>
      </c>
      <c r="E800" s="5"/>
      <c r="F800" s="88"/>
      <c r="G800" s="89"/>
      <c r="H800" s="6" t="s">
        <v>1820</v>
      </c>
      <c r="I800" s="8" t="s">
        <v>592</v>
      </c>
      <c r="J800" s="8">
        <v>192</v>
      </c>
      <c r="K800" s="89"/>
      <c r="L800" s="90"/>
      <c r="M800" s="90"/>
      <c r="N800" s="8"/>
      <c r="O800" s="8"/>
    </row>
    <row r="801" spans="1:15" ht="15" customHeight="1" x14ac:dyDescent="0.25">
      <c r="A801" s="89" t="s">
        <v>644</v>
      </c>
      <c r="B801" s="89"/>
      <c r="C801" s="6" t="e">
        <f>MATCH(D801,[1]!Tabla1[Consignatario],0)</f>
        <v>#REF!</v>
      </c>
      <c r="D801" s="54" t="s">
        <v>1276</v>
      </c>
      <c r="E801" s="5"/>
      <c r="F801" s="88">
        <v>42698</v>
      </c>
      <c r="G801" s="89" t="s">
        <v>38</v>
      </c>
      <c r="H801" s="6" t="s">
        <v>1820</v>
      </c>
      <c r="I801" s="8" t="s">
        <v>26</v>
      </c>
      <c r="J801" s="8">
        <v>1600</v>
      </c>
      <c r="K801" s="89">
        <v>4081</v>
      </c>
      <c r="L801" s="90">
        <v>285</v>
      </c>
      <c r="M801" s="90">
        <v>6</v>
      </c>
      <c r="N801" s="8"/>
      <c r="O801" s="8"/>
    </row>
    <row r="802" spans="1:15" ht="25.5" x14ac:dyDescent="0.25">
      <c r="A802" s="89"/>
      <c r="B802" s="89"/>
      <c r="C802" s="6" t="e">
        <f>MATCH(D802,[1]!Tabla1[Consignatario],0)</f>
        <v>#REF!</v>
      </c>
      <c r="D802" s="54" t="s">
        <v>1276</v>
      </c>
      <c r="E802" s="5"/>
      <c r="F802" s="88"/>
      <c r="G802" s="89"/>
      <c r="H802" s="17" t="s">
        <v>1818</v>
      </c>
      <c r="I802" s="8" t="s">
        <v>113</v>
      </c>
      <c r="J802" s="8">
        <v>2000</v>
      </c>
      <c r="K802" s="89"/>
      <c r="L802" s="90"/>
      <c r="M802" s="90"/>
      <c r="N802" s="8"/>
      <c r="O802" s="8"/>
    </row>
    <row r="803" spans="1:15" ht="25.5" x14ac:dyDescent="0.25">
      <c r="A803" s="89"/>
      <c r="B803" s="89"/>
      <c r="C803" s="6" t="e">
        <f>MATCH(D803,[1]!Tabla1[Consignatario],0)</f>
        <v>#REF!</v>
      </c>
      <c r="D803" s="54" t="s">
        <v>1276</v>
      </c>
      <c r="E803" s="5"/>
      <c r="F803" s="88"/>
      <c r="G803" s="89"/>
      <c r="H803" s="16" t="s">
        <v>1819</v>
      </c>
      <c r="I803" s="8" t="s">
        <v>647</v>
      </c>
      <c r="J803" s="8">
        <v>481</v>
      </c>
      <c r="K803" s="89"/>
      <c r="L803" s="90"/>
      <c r="M803" s="90"/>
      <c r="N803" s="8"/>
      <c r="O803" s="8"/>
    </row>
    <row r="804" spans="1:15" ht="15" customHeight="1" x14ac:dyDescent="0.25">
      <c r="A804" s="89" t="s">
        <v>648</v>
      </c>
      <c r="B804" s="89"/>
      <c r="C804" s="6" t="e">
        <f>MATCH(D804,[1]!Tabla1[Consignatario],0)</f>
        <v>#REF!</v>
      </c>
      <c r="D804" s="54" t="s">
        <v>1618</v>
      </c>
      <c r="E804" s="5"/>
      <c r="F804" s="88">
        <v>42698</v>
      </c>
      <c r="G804" s="89" t="s">
        <v>38</v>
      </c>
      <c r="H804" s="16" t="s">
        <v>1819</v>
      </c>
      <c r="I804" s="8" t="s">
        <v>135</v>
      </c>
      <c r="J804" s="8">
        <v>10410</v>
      </c>
      <c r="K804" s="89">
        <v>16170</v>
      </c>
      <c r="L804" s="90">
        <v>1131</v>
      </c>
      <c r="M804" s="90">
        <v>7</v>
      </c>
      <c r="N804" s="8"/>
      <c r="O804" s="8"/>
    </row>
    <row r="805" spans="1:15" x14ac:dyDescent="0.25">
      <c r="A805" s="89"/>
      <c r="B805" s="89"/>
      <c r="C805" s="6" t="e">
        <f>MATCH(D805,[1]!Tabla1[Consignatario],0)</f>
        <v>#REF!</v>
      </c>
      <c r="D805" s="54" t="s">
        <v>1618</v>
      </c>
      <c r="E805" s="5"/>
      <c r="F805" s="88"/>
      <c r="G805" s="89"/>
      <c r="H805" s="6" t="s">
        <v>1820</v>
      </c>
      <c r="I805" s="8" t="s">
        <v>649</v>
      </c>
      <c r="J805" s="8">
        <v>1760</v>
      </c>
      <c r="K805" s="89"/>
      <c r="L805" s="90"/>
      <c r="M805" s="90"/>
      <c r="N805" s="8"/>
      <c r="O805" s="8"/>
    </row>
    <row r="806" spans="1:15" x14ac:dyDescent="0.25">
      <c r="A806" s="89"/>
      <c r="B806" s="89"/>
      <c r="C806" s="6" t="e">
        <f>MATCH(D806,[1]!Tabla1[Consignatario],0)</f>
        <v>#REF!</v>
      </c>
      <c r="D806" s="54" t="s">
        <v>1618</v>
      </c>
      <c r="E806" s="5"/>
      <c r="F806" s="88"/>
      <c r="G806" s="89"/>
      <c r="H806" s="17" t="s">
        <v>1818</v>
      </c>
      <c r="I806" s="20" t="s">
        <v>73</v>
      </c>
      <c r="J806" s="20">
        <v>4000</v>
      </c>
      <c r="K806" s="89"/>
      <c r="L806" s="93"/>
      <c r="M806" s="93"/>
      <c r="N806" s="20"/>
      <c r="O806" s="8"/>
    </row>
    <row r="807" spans="1:15" ht="15" customHeight="1" x14ac:dyDescent="0.25">
      <c r="A807" s="89" t="s">
        <v>648</v>
      </c>
      <c r="B807" s="89"/>
      <c r="C807" s="6" t="e">
        <f>MATCH(D807,[1]!Tabla1[Consignatario],0)</f>
        <v>#REF!</v>
      </c>
      <c r="D807" s="54" t="s">
        <v>1334</v>
      </c>
      <c r="E807" s="5"/>
      <c r="F807" s="88">
        <v>42698</v>
      </c>
      <c r="G807" s="89" t="s">
        <v>38</v>
      </c>
      <c r="H807" s="16" t="s">
        <v>1819</v>
      </c>
      <c r="I807" s="8" t="s">
        <v>650</v>
      </c>
      <c r="J807" s="8">
        <v>93358</v>
      </c>
      <c r="K807" s="89">
        <v>93998</v>
      </c>
      <c r="L807" s="90">
        <v>6579</v>
      </c>
      <c r="M807" s="90">
        <v>7</v>
      </c>
      <c r="N807" s="8"/>
      <c r="O807" s="8"/>
    </row>
    <row r="808" spans="1:15" x14ac:dyDescent="0.25">
      <c r="A808" s="89"/>
      <c r="B808" s="89"/>
      <c r="C808" s="6" t="e">
        <f>MATCH(D808,[1]!Tabla1[Consignatario],0)</f>
        <v>#REF!</v>
      </c>
      <c r="D808" s="54" t="s">
        <v>1334</v>
      </c>
      <c r="E808" s="5"/>
      <c r="F808" s="88"/>
      <c r="G808" s="89"/>
      <c r="H808" s="6" t="s">
        <v>1820</v>
      </c>
      <c r="I808" s="8" t="s">
        <v>148</v>
      </c>
      <c r="J808" s="8">
        <v>640</v>
      </c>
      <c r="K808" s="89"/>
      <c r="L808" s="90"/>
      <c r="M808" s="90"/>
      <c r="N808" s="8"/>
      <c r="O808" s="8"/>
    </row>
    <row r="809" spans="1:15" ht="15" customHeight="1" x14ac:dyDescent="0.25">
      <c r="A809" s="89" t="s">
        <v>648</v>
      </c>
      <c r="B809" s="89"/>
      <c r="C809" s="6" t="e">
        <f>MATCH(D809,[1]!Tabla1[Consignatario],0)</f>
        <v>#REF!</v>
      </c>
      <c r="D809" s="54" t="s">
        <v>1283</v>
      </c>
      <c r="E809" s="5"/>
      <c r="F809" s="88">
        <v>42698</v>
      </c>
      <c r="G809" s="89" t="s">
        <v>38</v>
      </c>
      <c r="H809" s="16" t="s">
        <v>1819</v>
      </c>
      <c r="I809" s="8" t="s">
        <v>651</v>
      </c>
      <c r="J809" s="8">
        <v>6977</v>
      </c>
      <c r="K809" s="89">
        <v>18877</v>
      </c>
      <c r="L809" s="90">
        <v>1321</v>
      </c>
      <c r="M809" s="90">
        <v>2</v>
      </c>
      <c r="N809" s="8"/>
      <c r="O809" s="8"/>
    </row>
    <row r="810" spans="1:15" x14ac:dyDescent="0.25">
      <c r="A810" s="89"/>
      <c r="B810" s="89"/>
      <c r="C810" s="6" t="e">
        <f>MATCH(D810,[1]!Tabla1[Consignatario],0)</f>
        <v>#REF!</v>
      </c>
      <c r="D810" s="54" t="s">
        <v>1283</v>
      </c>
      <c r="E810" s="5"/>
      <c r="F810" s="88"/>
      <c r="G810" s="89"/>
      <c r="H810" s="6" t="s">
        <v>1820</v>
      </c>
      <c r="I810" s="8" t="s">
        <v>652</v>
      </c>
      <c r="J810" s="8">
        <v>6400</v>
      </c>
      <c r="K810" s="89"/>
      <c r="L810" s="90"/>
      <c r="M810" s="90"/>
      <c r="N810" s="8"/>
      <c r="O810" s="8"/>
    </row>
    <row r="811" spans="1:15" x14ac:dyDescent="0.25">
      <c r="A811" s="89"/>
      <c r="B811" s="89"/>
      <c r="C811" s="6" t="e">
        <f>MATCH(D811,[1]!Tabla1[Consignatario],0)</f>
        <v>#REF!</v>
      </c>
      <c r="D811" s="54" t="s">
        <v>1283</v>
      </c>
      <c r="E811" s="5"/>
      <c r="F811" s="88"/>
      <c r="G811" s="89"/>
      <c r="H811" s="17" t="s">
        <v>1818</v>
      </c>
      <c r="I811" s="20" t="s">
        <v>73</v>
      </c>
      <c r="J811" s="20">
        <v>4000</v>
      </c>
      <c r="K811" s="89"/>
      <c r="L811" s="93"/>
      <c r="M811" s="93"/>
      <c r="N811" s="20"/>
      <c r="O811" s="8"/>
    </row>
    <row r="812" spans="1:15" x14ac:dyDescent="0.25">
      <c r="A812" s="89"/>
      <c r="B812" s="89"/>
      <c r="C812" s="6" t="e">
        <f>MATCH(D812,[1]!Tabla1[Consignatario],0)</f>
        <v>#REF!</v>
      </c>
      <c r="D812" s="54" t="s">
        <v>1283</v>
      </c>
      <c r="E812" s="5"/>
      <c r="F812" s="88"/>
      <c r="G812" s="89"/>
      <c r="H812" s="17" t="s">
        <v>1818</v>
      </c>
      <c r="I812" s="8" t="s">
        <v>599</v>
      </c>
      <c r="J812" s="8">
        <v>1500</v>
      </c>
      <c r="K812" s="89"/>
      <c r="L812" s="90"/>
      <c r="M812" s="90"/>
      <c r="N812" s="8"/>
      <c r="O812" s="8"/>
    </row>
    <row r="813" spans="1:15" ht="25.5" x14ac:dyDescent="0.25">
      <c r="A813" s="5" t="s">
        <v>653</v>
      </c>
      <c r="B813" s="5"/>
      <c r="C813" s="6" t="e">
        <f>MATCH(D813,[1]!Tabla1[Consignatario],0)</f>
        <v>#REF!</v>
      </c>
      <c r="D813" s="5" t="s">
        <v>1283</v>
      </c>
      <c r="E813" s="5"/>
      <c r="F813" s="9">
        <v>42698</v>
      </c>
      <c r="G813" s="5" t="s">
        <v>38</v>
      </c>
      <c r="H813" s="16" t="s">
        <v>1819</v>
      </c>
      <c r="I813" s="8" t="s">
        <v>654</v>
      </c>
      <c r="J813" s="8">
        <v>1490</v>
      </c>
      <c r="K813" s="5">
        <v>1490</v>
      </c>
      <c r="L813" s="8">
        <v>104</v>
      </c>
      <c r="M813" s="90">
        <v>2</v>
      </c>
      <c r="N813" s="8"/>
      <c r="O813" s="8"/>
    </row>
    <row r="814" spans="1:15" ht="15" customHeight="1" x14ac:dyDescent="0.25">
      <c r="A814" s="89" t="s">
        <v>653</v>
      </c>
      <c r="B814" s="89"/>
      <c r="C814" s="6" t="e">
        <f>MATCH(D814,[1]!Tabla1[Consignatario],0)</f>
        <v>#REF!</v>
      </c>
      <c r="D814" s="54" t="s">
        <v>1735</v>
      </c>
      <c r="E814" s="5"/>
      <c r="F814" s="88">
        <v>42698</v>
      </c>
      <c r="G814" s="89" t="s">
        <v>38</v>
      </c>
      <c r="H814" s="6" t="s">
        <v>1820</v>
      </c>
      <c r="I814" s="8" t="s">
        <v>404</v>
      </c>
      <c r="J814" s="8">
        <v>16000</v>
      </c>
      <c r="K814" s="89">
        <v>20000</v>
      </c>
      <c r="L814" s="90">
        <v>1400</v>
      </c>
      <c r="M814" s="90"/>
      <c r="N814" s="8"/>
      <c r="O814" s="8"/>
    </row>
    <row r="815" spans="1:15" x14ac:dyDescent="0.25">
      <c r="A815" s="89"/>
      <c r="B815" s="89"/>
      <c r="C815" s="6" t="e">
        <f>MATCH(D815,[1]!Tabla1[Consignatario],0)</f>
        <v>#REF!</v>
      </c>
      <c r="D815" s="54" t="s">
        <v>1735</v>
      </c>
      <c r="E815" s="5"/>
      <c r="F815" s="88"/>
      <c r="G815" s="89"/>
      <c r="H815" s="17" t="s">
        <v>1818</v>
      </c>
      <c r="I815" s="20" t="s">
        <v>73</v>
      </c>
      <c r="J815" s="20">
        <v>4000</v>
      </c>
      <c r="K815" s="89"/>
      <c r="L815" s="93"/>
      <c r="M815" s="93"/>
      <c r="N815" s="20"/>
      <c r="O815" s="8"/>
    </row>
    <row r="816" spans="1:15" ht="15" customHeight="1" x14ac:dyDescent="0.25">
      <c r="A816" s="89" t="s">
        <v>653</v>
      </c>
      <c r="B816" s="89"/>
      <c r="C816" s="6" t="e">
        <f>MATCH(D816,[1]!Tabla1[Consignatario],0)</f>
        <v>#REF!</v>
      </c>
      <c r="D816" s="54" t="s">
        <v>1517</v>
      </c>
      <c r="E816" s="5"/>
      <c r="F816" s="95">
        <v>42698</v>
      </c>
      <c r="G816" s="89" t="s">
        <v>38</v>
      </c>
      <c r="H816" s="17" t="s">
        <v>1818</v>
      </c>
      <c r="I816" s="20" t="s">
        <v>73</v>
      </c>
      <c r="J816" s="20">
        <v>4000</v>
      </c>
      <c r="K816" s="89">
        <v>10036</v>
      </c>
      <c r="L816" s="93">
        <v>702</v>
      </c>
      <c r="M816" s="93">
        <v>4</v>
      </c>
      <c r="N816" s="20"/>
      <c r="O816" s="8"/>
    </row>
    <row r="817" spans="1:15" x14ac:dyDescent="0.25">
      <c r="A817" s="89"/>
      <c r="B817" s="89"/>
      <c r="C817" s="6" t="e">
        <f>MATCH(D817,[1]!Tabla1[Consignatario],0)</f>
        <v>#REF!</v>
      </c>
      <c r="D817" s="54" t="s">
        <v>1517</v>
      </c>
      <c r="E817" s="5"/>
      <c r="F817" s="95"/>
      <c r="G817" s="89"/>
      <c r="H817" s="16" t="s">
        <v>1819</v>
      </c>
      <c r="I817" s="8" t="s">
        <v>655</v>
      </c>
      <c r="J817" s="8">
        <v>5316</v>
      </c>
      <c r="K817" s="89"/>
      <c r="L817" s="90"/>
      <c r="M817" s="90"/>
      <c r="N817" s="8"/>
      <c r="O817" s="8"/>
    </row>
    <row r="818" spans="1:15" x14ac:dyDescent="0.25">
      <c r="A818" s="89"/>
      <c r="B818" s="89"/>
      <c r="C818" s="6" t="e">
        <f>MATCH(D818,[1]!Tabla1[Consignatario],0)</f>
        <v>#REF!</v>
      </c>
      <c r="D818" s="54" t="s">
        <v>1517</v>
      </c>
      <c r="E818" s="5"/>
      <c r="F818" s="95"/>
      <c r="G818" s="89"/>
      <c r="H818" s="6" t="s">
        <v>1820</v>
      </c>
      <c r="I818" s="8" t="s">
        <v>656</v>
      </c>
      <c r="J818" s="8">
        <v>720</v>
      </c>
      <c r="K818" s="89"/>
      <c r="L818" s="90"/>
      <c r="M818" s="90"/>
      <c r="N818" s="8"/>
      <c r="O818" s="8"/>
    </row>
    <row r="819" spans="1:15" ht="15" customHeight="1" x14ac:dyDescent="0.25">
      <c r="A819" s="89" t="s">
        <v>653</v>
      </c>
      <c r="B819" s="89"/>
      <c r="C819" s="6" t="e">
        <f>MATCH(D819,[1]!Tabla1[Consignatario],0)</f>
        <v>#REF!</v>
      </c>
      <c r="D819" s="54" t="s">
        <v>1496</v>
      </c>
      <c r="E819" s="5"/>
      <c r="F819" s="88">
        <v>42698</v>
      </c>
      <c r="G819" s="89" t="s">
        <v>38</v>
      </c>
      <c r="H819" s="16" t="s">
        <v>1819</v>
      </c>
      <c r="I819" s="8" t="s">
        <v>657</v>
      </c>
      <c r="J819" s="8">
        <v>1219</v>
      </c>
      <c r="K819" s="89">
        <v>2307</v>
      </c>
      <c r="L819" s="90">
        <v>161</v>
      </c>
      <c r="M819" s="90">
        <v>4</v>
      </c>
      <c r="N819" s="8"/>
      <c r="O819" s="8"/>
    </row>
    <row r="820" spans="1:15" ht="25.5" x14ac:dyDescent="0.25">
      <c r="A820" s="89"/>
      <c r="B820" s="89"/>
      <c r="C820" s="6" t="e">
        <f>MATCH(D820,[1]!Tabla1[Consignatario],0)</f>
        <v>#REF!</v>
      </c>
      <c r="D820" s="54" t="s">
        <v>1496</v>
      </c>
      <c r="E820" s="5"/>
      <c r="F820" s="88"/>
      <c r="G820" s="89"/>
      <c r="H820" s="6" t="s">
        <v>1820</v>
      </c>
      <c r="I820" s="8" t="s">
        <v>406</v>
      </c>
      <c r="J820" s="8">
        <v>1088</v>
      </c>
      <c r="K820" s="89"/>
      <c r="L820" s="90"/>
      <c r="M820" s="90"/>
      <c r="N820" s="8"/>
      <c r="O820" s="8"/>
    </row>
    <row r="821" spans="1:15" ht="15" customHeight="1" x14ac:dyDescent="0.25">
      <c r="A821" s="89" t="s">
        <v>658</v>
      </c>
      <c r="B821" s="89"/>
      <c r="C821" s="6" t="e">
        <f>MATCH(D821,[1]!Tabla1[Consignatario],0)</f>
        <v>#REF!</v>
      </c>
      <c r="D821" s="54" t="s">
        <v>1581</v>
      </c>
      <c r="E821" s="5"/>
      <c r="F821" s="88">
        <v>42699</v>
      </c>
      <c r="G821" s="89" t="s">
        <v>1608</v>
      </c>
      <c r="H821" s="16" t="s">
        <v>1819</v>
      </c>
      <c r="I821" s="8" t="s">
        <v>659</v>
      </c>
      <c r="J821" s="8">
        <v>5984</v>
      </c>
      <c r="K821" s="89">
        <v>19584</v>
      </c>
      <c r="L821" s="90">
        <v>1370</v>
      </c>
      <c r="M821" s="90">
        <v>7</v>
      </c>
      <c r="N821" s="8"/>
      <c r="O821" s="8"/>
    </row>
    <row r="822" spans="1:15" ht="25.5" x14ac:dyDescent="0.25">
      <c r="A822" s="89"/>
      <c r="B822" s="89"/>
      <c r="C822" s="6" t="e">
        <f>MATCH(D822,[1]!Tabla1[Consignatario],0)</f>
        <v>#REF!</v>
      </c>
      <c r="D822" s="54" t="s">
        <v>1581</v>
      </c>
      <c r="E822" s="5"/>
      <c r="F822" s="88"/>
      <c r="G822" s="89"/>
      <c r="H822" s="17" t="s">
        <v>1818</v>
      </c>
      <c r="I822" s="20" t="s">
        <v>40</v>
      </c>
      <c r="J822" s="20">
        <v>8000</v>
      </c>
      <c r="K822" s="89"/>
      <c r="L822" s="93"/>
      <c r="M822" s="93"/>
      <c r="N822" s="20"/>
      <c r="O822" s="8"/>
    </row>
    <row r="823" spans="1:15" ht="25.5" x14ac:dyDescent="0.25">
      <c r="A823" s="89"/>
      <c r="B823" s="89"/>
      <c r="C823" s="6" t="e">
        <f>MATCH(D823,[1]!Tabla1[Consignatario],0)</f>
        <v>#REF!</v>
      </c>
      <c r="D823" s="54" t="s">
        <v>1581</v>
      </c>
      <c r="E823" s="5"/>
      <c r="F823" s="88"/>
      <c r="G823" s="89"/>
      <c r="H823" s="6" t="s">
        <v>1820</v>
      </c>
      <c r="I823" s="8" t="s">
        <v>660</v>
      </c>
      <c r="J823" s="8">
        <v>5600</v>
      </c>
      <c r="K823" s="89"/>
      <c r="L823" s="90"/>
      <c r="M823" s="90"/>
      <c r="N823" s="8"/>
      <c r="O823" s="8"/>
    </row>
    <row r="824" spans="1:15" x14ac:dyDescent="0.25">
      <c r="A824" s="89" t="s">
        <v>658</v>
      </c>
      <c r="B824" s="89"/>
      <c r="C824" s="6" t="e">
        <f>MATCH(D824,[1]!Tabla1[Consignatario],0)</f>
        <v>#REF!</v>
      </c>
      <c r="D824" s="54" t="s">
        <v>1736</v>
      </c>
      <c r="E824" s="5"/>
      <c r="F824" s="88">
        <v>42699</v>
      </c>
      <c r="G824" s="89" t="s">
        <v>1608</v>
      </c>
      <c r="H824" s="17" t="s">
        <v>1818</v>
      </c>
      <c r="I824" s="8" t="s">
        <v>113</v>
      </c>
      <c r="J824" s="8">
        <v>2000</v>
      </c>
      <c r="K824" s="89">
        <v>5712</v>
      </c>
      <c r="L824" s="90">
        <v>399</v>
      </c>
      <c r="M824" s="90">
        <v>7</v>
      </c>
      <c r="N824" s="8"/>
      <c r="O824" s="8"/>
    </row>
    <row r="825" spans="1:15" x14ac:dyDescent="0.25">
      <c r="A825" s="89"/>
      <c r="B825" s="89"/>
      <c r="C825" s="6" t="e">
        <f>MATCH(D825,[1]!Tabla1[Consignatario],0)</f>
        <v>#REF!</v>
      </c>
      <c r="D825" s="54" t="s">
        <v>1736</v>
      </c>
      <c r="E825" s="5"/>
      <c r="F825" s="88"/>
      <c r="G825" s="89"/>
      <c r="H825" s="16" t="s">
        <v>1819</v>
      </c>
      <c r="I825" s="8" t="s">
        <v>661</v>
      </c>
      <c r="J825" s="8">
        <v>1802</v>
      </c>
      <c r="K825" s="89"/>
      <c r="L825" s="90"/>
      <c r="M825" s="90"/>
      <c r="N825" s="8"/>
      <c r="O825" s="8"/>
    </row>
    <row r="826" spans="1:15" x14ac:dyDescent="0.25">
      <c r="A826" s="89"/>
      <c r="B826" s="89"/>
      <c r="C826" s="6" t="e">
        <f>MATCH(D826,[1]!Tabla1[Consignatario],0)</f>
        <v>#REF!</v>
      </c>
      <c r="D826" s="54" t="s">
        <v>1736</v>
      </c>
      <c r="E826" s="5"/>
      <c r="F826" s="88"/>
      <c r="G826" s="89"/>
      <c r="H826" s="17" t="s">
        <v>1818</v>
      </c>
      <c r="I826" s="8" t="s">
        <v>599</v>
      </c>
      <c r="J826" s="8">
        <v>1350</v>
      </c>
      <c r="K826" s="89"/>
      <c r="L826" s="90"/>
      <c r="M826" s="90"/>
      <c r="N826" s="8"/>
      <c r="O826" s="8"/>
    </row>
    <row r="827" spans="1:15" x14ac:dyDescent="0.25">
      <c r="A827" s="89"/>
      <c r="B827" s="89"/>
      <c r="C827" s="6" t="e">
        <f>MATCH(D827,[1]!Tabla1[Consignatario],0)</f>
        <v>#REF!</v>
      </c>
      <c r="D827" s="54" t="s">
        <v>1736</v>
      </c>
      <c r="E827" s="5"/>
      <c r="F827" s="88"/>
      <c r="G827" s="89"/>
      <c r="H827" s="6" t="s">
        <v>1820</v>
      </c>
      <c r="I827" s="8" t="s">
        <v>57</v>
      </c>
      <c r="J827" s="8">
        <v>560</v>
      </c>
      <c r="K827" s="89"/>
      <c r="L827" s="90"/>
      <c r="M827" s="90"/>
      <c r="N827" s="8"/>
      <c r="O827" s="8"/>
    </row>
    <row r="828" spans="1:15" x14ac:dyDescent="0.25">
      <c r="A828" s="5" t="s">
        <v>658</v>
      </c>
      <c r="B828" s="5"/>
      <c r="C828" s="6" t="e">
        <f>MATCH(D828,[1]!Tabla1[Consignatario],0)</f>
        <v>#REF!</v>
      </c>
      <c r="D828" s="5" t="s">
        <v>1518</v>
      </c>
      <c r="E828" s="5"/>
      <c r="F828" s="21">
        <v>42699</v>
      </c>
      <c r="G828" s="5" t="s">
        <v>1608</v>
      </c>
      <c r="H828" s="17" t="s">
        <v>1818</v>
      </c>
      <c r="I828" s="20" t="s">
        <v>82</v>
      </c>
      <c r="J828" s="20">
        <v>16000</v>
      </c>
      <c r="K828" s="5">
        <v>16000</v>
      </c>
      <c r="L828" s="20">
        <v>1120</v>
      </c>
      <c r="M828" s="20"/>
      <c r="N828" s="20"/>
      <c r="O828" s="8"/>
    </row>
    <row r="829" spans="1:15" ht="15" customHeight="1" x14ac:dyDescent="0.25">
      <c r="A829" s="89" t="s">
        <v>662</v>
      </c>
      <c r="B829" s="89"/>
      <c r="C829" s="6" t="e">
        <f>MATCH(D829,[1]!Tabla1[Consignatario],0)</f>
        <v>#REF!</v>
      </c>
      <c r="D829" s="54" t="s">
        <v>1698</v>
      </c>
      <c r="E829" s="5"/>
      <c r="F829" s="88">
        <v>42699</v>
      </c>
      <c r="G829" s="89" t="s">
        <v>1608</v>
      </c>
      <c r="H829" s="16" t="s">
        <v>1819</v>
      </c>
      <c r="I829" s="8" t="s">
        <v>663</v>
      </c>
      <c r="J829" s="8">
        <v>14969</v>
      </c>
      <c r="K829" s="89">
        <v>27653</v>
      </c>
      <c r="L829" s="90">
        <v>1935</v>
      </c>
      <c r="M829" s="90">
        <v>6</v>
      </c>
      <c r="N829" s="8"/>
      <c r="O829" s="8"/>
    </row>
    <row r="830" spans="1:15" x14ac:dyDescent="0.25">
      <c r="A830" s="89"/>
      <c r="B830" s="89"/>
      <c r="C830" s="6" t="e">
        <f>MATCH(D830,[1]!Tabla1[Consignatario],0)</f>
        <v>#REF!</v>
      </c>
      <c r="D830" s="54" t="s">
        <v>1698</v>
      </c>
      <c r="E830" s="5"/>
      <c r="F830" s="88"/>
      <c r="G830" s="89"/>
      <c r="H830" s="17" t="s">
        <v>1818</v>
      </c>
      <c r="I830" s="20" t="s">
        <v>40</v>
      </c>
      <c r="J830" s="20">
        <v>8000</v>
      </c>
      <c r="K830" s="89"/>
      <c r="L830" s="93"/>
      <c r="M830" s="93"/>
      <c r="N830" s="20"/>
      <c r="O830" s="8"/>
    </row>
    <row r="831" spans="1:15" x14ac:dyDescent="0.25">
      <c r="A831" s="89"/>
      <c r="B831" s="89"/>
      <c r="C831" s="6" t="e">
        <f>MATCH(D831,[1]!Tabla1[Consignatario],0)</f>
        <v>#REF!</v>
      </c>
      <c r="D831" s="54" t="s">
        <v>1698</v>
      </c>
      <c r="E831" s="5"/>
      <c r="F831" s="88"/>
      <c r="G831" s="89"/>
      <c r="H831" s="17" t="s">
        <v>1818</v>
      </c>
      <c r="I831" s="8" t="s">
        <v>599</v>
      </c>
      <c r="J831" s="8">
        <v>1500</v>
      </c>
      <c r="K831" s="89"/>
      <c r="L831" s="90"/>
      <c r="M831" s="90"/>
      <c r="N831" s="8"/>
      <c r="O831" s="8"/>
    </row>
    <row r="832" spans="1:15" x14ac:dyDescent="0.25">
      <c r="A832" s="89"/>
      <c r="B832" s="89"/>
      <c r="C832" s="6" t="e">
        <f>MATCH(D832,[1]!Tabla1[Consignatario],0)</f>
        <v>#REF!</v>
      </c>
      <c r="D832" s="54" t="s">
        <v>1698</v>
      </c>
      <c r="E832" s="5"/>
      <c r="F832" s="88"/>
      <c r="G832" s="89"/>
      <c r="H832" s="6" t="s">
        <v>1820</v>
      </c>
      <c r="I832" s="8" t="s">
        <v>664</v>
      </c>
      <c r="J832" s="8">
        <v>3184</v>
      </c>
      <c r="K832" s="89"/>
      <c r="L832" s="90"/>
      <c r="M832" s="90"/>
      <c r="N832" s="8"/>
      <c r="O832" s="8"/>
    </row>
    <row r="833" spans="1:15" ht="15" customHeight="1" x14ac:dyDescent="0.25">
      <c r="A833" s="89" t="s">
        <v>662</v>
      </c>
      <c r="B833" s="89"/>
      <c r="C833" s="6" t="e">
        <f>MATCH(D833,[1]!Tabla1[Consignatario],0)</f>
        <v>#REF!</v>
      </c>
      <c r="D833" s="54" t="s">
        <v>1737</v>
      </c>
      <c r="E833" s="5"/>
      <c r="F833" s="88">
        <v>42699</v>
      </c>
      <c r="G833" s="89" t="s">
        <v>1608</v>
      </c>
      <c r="H833" s="16" t="s">
        <v>1819</v>
      </c>
      <c r="I833" s="8" t="s">
        <v>665</v>
      </c>
      <c r="J833" s="8">
        <v>30656</v>
      </c>
      <c r="K833" s="89">
        <v>35216</v>
      </c>
      <c r="L833" s="90">
        <v>2465</v>
      </c>
      <c r="M833" s="90">
        <v>1</v>
      </c>
      <c r="N833" s="8"/>
      <c r="O833" s="8"/>
    </row>
    <row r="834" spans="1:15" x14ac:dyDescent="0.25">
      <c r="A834" s="89"/>
      <c r="B834" s="89"/>
      <c r="C834" s="6" t="e">
        <f>MATCH(D834,[1]!Tabla1[Consignatario],0)</f>
        <v>#REF!</v>
      </c>
      <c r="D834" s="54" t="s">
        <v>1737</v>
      </c>
      <c r="E834" s="5"/>
      <c r="F834" s="88"/>
      <c r="G834" s="89"/>
      <c r="H834" s="17" t="s">
        <v>1818</v>
      </c>
      <c r="I834" s="8" t="s">
        <v>113</v>
      </c>
      <c r="J834" s="8">
        <v>2000</v>
      </c>
      <c r="K834" s="89"/>
      <c r="L834" s="90"/>
      <c r="M834" s="90"/>
      <c r="N834" s="8"/>
      <c r="O834" s="8"/>
    </row>
    <row r="835" spans="1:15" x14ac:dyDescent="0.25">
      <c r="A835" s="89"/>
      <c r="B835" s="89"/>
      <c r="C835" s="6" t="e">
        <f>MATCH(D835,[1]!Tabla1[Consignatario],0)</f>
        <v>#REF!</v>
      </c>
      <c r="D835" s="54" t="s">
        <v>1737</v>
      </c>
      <c r="E835" s="5"/>
      <c r="F835" s="88"/>
      <c r="G835" s="89"/>
      <c r="H835" s="6" t="s">
        <v>1820</v>
      </c>
      <c r="I835" s="8" t="s">
        <v>217</v>
      </c>
      <c r="J835" s="8">
        <v>2560</v>
      </c>
      <c r="K835" s="89"/>
      <c r="L835" s="90"/>
      <c r="M835" s="90"/>
      <c r="N835" s="8"/>
      <c r="O835" s="8"/>
    </row>
    <row r="836" spans="1:15" ht="15" customHeight="1" x14ac:dyDescent="0.25">
      <c r="A836" s="89" t="s">
        <v>662</v>
      </c>
      <c r="B836" s="89"/>
      <c r="C836" s="6" t="e">
        <f>MATCH(D836,[1]!Tabla1[Consignatario],0)</f>
        <v>#REF!</v>
      </c>
      <c r="D836" s="54" t="s">
        <v>1335</v>
      </c>
      <c r="E836" s="5"/>
      <c r="F836" s="88">
        <v>42699</v>
      </c>
      <c r="G836" s="89" t="s">
        <v>1608</v>
      </c>
      <c r="H836" s="16" t="s">
        <v>1819</v>
      </c>
      <c r="I836" s="8" t="s">
        <v>666</v>
      </c>
      <c r="J836" s="8">
        <v>31332</v>
      </c>
      <c r="K836" s="89">
        <v>60372</v>
      </c>
      <c r="L836" s="90">
        <v>4226</v>
      </c>
      <c r="M836" s="90"/>
      <c r="N836" s="8"/>
      <c r="O836" s="8"/>
    </row>
    <row r="837" spans="1:15" x14ac:dyDescent="0.25">
      <c r="A837" s="89"/>
      <c r="B837" s="89"/>
      <c r="C837" s="6" t="e">
        <f>MATCH(D837,[1]!Tabla1[Consignatario],0)</f>
        <v>#REF!</v>
      </c>
      <c r="D837" s="54" t="s">
        <v>1335</v>
      </c>
      <c r="E837" s="5"/>
      <c r="F837" s="88"/>
      <c r="G837" s="89"/>
      <c r="H837" s="17" t="s">
        <v>1818</v>
      </c>
      <c r="I837" s="20" t="s">
        <v>102</v>
      </c>
      <c r="J837" s="20">
        <v>26000</v>
      </c>
      <c r="K837" s="89"/>
      <c r="L837" s="93"/>
      <c r="M837" s="93"/>
      <c r="N837" s="20"/>
      <c r="O837" s="8"/>
    </row>
    <row r="838" spans="1:15" x14ac:dyDescent="0.25">
      <c r="A838" s="89"/>
      <c r="B838" s="89"/>
      <c r="C838" s="6" t="e">
        <f>MATCH(D838,[1]!Tabla1[Consignatario],0)</f>
        <v>#REF!</v>
      </c>
      <c r="D838" s="54" t="s">
        <v>1335</v>
      </c>
      <c r="E838" s="5"/>
      <c r="F838" s="88"/>
      <c r="G838" s="89"/>
      <c r="H838" s="6" t="s">
        <v>1820</v>
      </c>
      <c r="I838" s="8" t="s">
        <v>468</v>
      </c>
      <c r="J838" s="8">
        <v>3040</v>
      </c>
      <c r="K838" s="89"/>
      <c r="L838" s="90"/>
      <c r="M838" s="90"/>
      <c r="N838" s="8"/>
      <c r="O838" s="8"/>
    </row>
    <row r="839" spans="1:15" x14ac:dyDescent="0.25">
      <c r="A839" s="5" t="s">
        <v>667</v>
      </c>
      <c r="B839" s="5"/>
      <c r="C839" s="6" t="e">
        <f>MATCH(D839,[1]!Tabla1[Consignatario],0)</f>
        <v>#REF!</v>
      </c>
      <c r="D839" s="5" t="s">
        <v>1502</v>
      </c>
      <c r="E839" s="5"/>
      <c r="F839" s="9">
        <v>42701</v>
      </c>
      <c r="G839" s="5" t="s">
        <v>139</v>
      </c>
      <c r="H839" s="16" t="s">
        <v>1819</v>
      </c>
      <c r="I839" s="8" t="s">
        <v>668</v>
      </c>
      <c r="J839" s="8">
        <v>96440</v>
      </c>
      <c r="K839" s="5">
        <v>96440</v>
      </c>
      <c r="L839" s="8">
        <v>6756</v>
      </c>
      <c r="M839" s="8"/>
      <c r="N839" s="8"/>
      <c r="O839" s="8"/>
    </row>
    <row r="840" spans="1:15" ht="25.5" customHeight="1" x14ac:dyDescent="0.25">
      <c r="A840" s="5" t="s">
        <v>667</v>
      </c>
      <c r="B840" s="5"/>
      <c r="C840" s="6" t="e">
        <f>MATCH(D840,[1]!Tabla1[Consignatario],0)</f>
        <v>#REF!</v>
      </c>
      <c r="D840" s="5" t="s">
        <v>1480</v>
      </c>
      <c r="E840" s="5"/>
      <c r="F840" s="9">
        <v>42701</v>
      </c>
      <c r="G840" s="5" t="s">
        <v>139</v>
      </c>
      <c r="H840" s="16" t="s">
        <v>1819</v>
      </c>
      <c r="I840" s="8" t="s">
        <v>669</v>
      </c>
      <c r="J840" s="8">
        <v>3527</v>
      </c>
      <c r="K840" s="5">
        <v>3527</v>
      </c>
      <c r="L840" s="8">
        <v>246</v>
      </c>
      <c r="M840" s="8">
        <v>7</v>
      </c>
      <c r="N840" s="8"/>
      <c r="O840" s="8"/>
    </row>
    <row r="841" spans="1:15" ht="15" customHeight="1" x14ac:dyDescent="0.25">
      <c r="A841" s="89" t="s">
        <v>667</v>
      </c>
      <c r="B841" s="89"/>
      <c r="C841" s="6" t="e">
        <f>MATCH(D841,[1]!Tabla1[Consignatario],0)</f>
        <v>#REF!</v>
      </c>
      <c r="D841" s="86" t="s">
        <v>1806</v>
      </c>
      <c r="E841" s="5"/>
      <c r="F841" s="88">
        <v>42702</v>
      </c>
      <c r="G841" s="89" t="s">
        <v>97</v>
      </c>
      <c r="H841" s="16" t="s">
        <v>1819</v>
      </c>
      <c r="I841" s="8" t="s">
        <v>670</v>
      </c>
      <c r="J841" s="8">
        <v>15130</v>
      </c>
      <c r="K841" s="89">
        <v>43162</v>
      </c>
      <c r="L841" s="90">
        <v>3021</v>
      </c>
      <c r="M841" s="90">
        <v>2</v>
      </c>
      <c r="N841" s="8"/>
      <c r="O841" s="8"/>
    </row>
    <row r="842" spans="1:15" x14ac:dyDescent="0.25">
      <c r="A842" s="89"/>
      <c r="B842" s="89"/>
      <c r="C842" s="6" t="e">
        <f>MATCH(D842,[1]!Tabla1[Consignatario],0)</f>
        <v>#REF!</v>
      </c>
      <c r="D842" s="86" t="s">
        <v>1806</v>
      </c>
      <c r="E842" s="5"/>
      <c r="F842" s="88"/>
      <c r="G842" s="89"/>
      <c r="H842" s="17" t="s">
        <v>1818</v>
      </c>
      <c r="I842" s="20" t="s">
        <v>40</v>
      </c>
      <c r="J842" s="20">
        <v>8000</v>
      </c>
      <c r="K842" s="89"/>
      <c r="L842" s="93"/>
      <c r="M842" s="93"/>
      <c r="N842" s="20"/>
      <c r="O842" s="8"/>
    </row>
    <row r="843" spans="1:15" x14ac:dyDescent="0.25">
      <c r="A843" s="89"/>
      <c r="B843" s="89"/>
      <c r="C843" s="6" t="e">
        <f>MATCH(D843,[1]!Tabla1[Consignatario],0)</f>
        <v>#REF!</v>
      </c>
      <c r="D843" s="86" t="s">
        <v>1806</v>
      </c>
      <c r="E843" s="5"/>
      <c r="F843" s="88"/>
      <c r="G843" s="89"/>
      <c r="H843" s="6" t="s">
        <v>1820</v>
      </c>
      <c r="I843" s="8" t="s">
        <v>671</v>
      </c>
      <c r="J843" s="8">
        <v>12800</v>
      </c>
      <c r="K843" s="89"/>
      <c r="L843" s="90"/>
      <c r="M843" s="90"/>
      <c r="N843" s="8"/>
      <c r="O843" s="8"/>
    </row>
    <row r="844" spans="1:15" x14ac:dyDescent="0.25">
      <c r="A844" s="89"/>
      <c r="B844" s="89"/>
      <c r="C844" s="6" t="e">
        <f>MATCH(D844,[1]!Tabla1[Consignatario],0)</f>
        <v>#REF!</v>
      </c>
      <c r="D844" s="86" t="s">
        <v>1806</v>
      </c>
      <c r="E844" s="5"/>
      <c r="F844" s="88"/>
      <c r="G844" s="89"/>
      <c r="H844" s="6" t="s">
        <v>1820</v>
      </c>
      <c r="I844" s="8" t="s">
        <v>672</v>
      </c>
      <c r="J844" s="8">
        <v>5280</v>
      </c>
      <c r="K844" s="89"/>
      <c r="L844" s="90"/>
      <c r="M844" s="90"/>
      <c r="N844" s="8"/>
      <c r="O844" s="8"/>
    </row>
    <row r="845" spans="1:15" x14ac:dyDescent="0.25">
      <c r="A845" s="89"/>
      <c r="B845" s="89"/>
      <c r="C845" s="6" t="e">
        <f>MATCH(D845,[1]!Tabla1[Consignatario],0)</f>
        <v>#REF!</v>
      </c>
      <c r="D845" s="86" t="s">
        <v>1806</v>
      </c>
      <c r="E845" s="5"/>
      <c r="F845" s="88"/>
      <c r="G845" s="89"/>
      <c r="H845" s="6" t="s">
        <v>1820</v>
      </c>
      <c r="I845" s="8" t="s">
        <v>673</v>
      </c>
      <c r="J845" s="8">
        <v>1952</v>
      </c>
      <c r="K845" s="89"/>
      <c r="L845" s="90"/>
      <c r="M845" s="90"/>
      <c r="N845" s="8"/>
      <c r="O845" s="8"/>
    </row>
    <row r="846" spans="1:15" ht="15" customHeight="1" x14ac:dyDescent="0.25">
      <c r="A846" s="89" t="s">
        <v>667</v>
      </c>
      <c r="B846" s="89"/>
      <c r="C846" s="6" t="e">
        <f>MATCH(D846,[1]!Tabla1[Consignatario],0)</f>
        <v>#REF!</v>
      </c>
      <c r="D846" s="54" t="s">
        <v>1319</v>
      </c>
      <c r="E846" s="5"/>
      <c r="F846" s="9">
        <v>42702</v>
      </c>
      <c r="G846" s="89" t="s">
        <v>180</v>
      </c>
      <c r="H846" s="17" t="s">
        <v>1818</v>
      </c>
      <c r="I846" s="8" t="s">
        <v>599</v>
      </c>
      <c r="J846" s="8">
        <v>600</v>
      </c>
      <c r="K846" s="89">
        <v>1046</v>
      </c>
      <c r="L846" s="8">
        <v>74</v>
      </c>
      <c r="M846" s="8">
        <v>4</v>
      </c>
      <c r="N846" s="8"/>
      <c r="O846" s="8"/>
    </row>
    <row r="847" spans="1:15" x14ac:dyDescent="0.25">
      <c r="A847" s="89"/>
      <c r="B847" s="89"/>
      <c r="C847" s="6" t="e">
        <f>MATCH(D847,[1]!Tabla1[Consignatario],0)</f>
        <v>#REF!</v>
      </c>
      <c r="D847" s="54" t="s">
        <v>1319</v>
      </c>
      <c r="E847" s="5"/>
      <c r="F847" s="8"/>
      <c r="G847" s="89"/>
      <c r="H847" s="6" t="s">
        <v>1820</v>
      </c>
      <c r="I847" s="8" t="s">
        <v>674</v>
      </c>
      <c r="J847" s="8">
        <v>40</v>
      </c>
      <c r="K847" s="89"/>
      <c r="L847" s="8"/>
      <c r="M847" s="8"/>
      <c r="N847" s="8"/>
      <c r="O847" s="8"/>
    </row>
    <row r="848" spans="1:15" x14ac:dyDescent="0.25">
      <c r="A848" s="89"/>
      <c r="B848" s="89"/>
      <c r="C848" s="6" t="e">
        <f>MATCH(D848,[1]!Tabla1[Consignatario],0)</f>
        <v>#REF!</v>
      </c>
      <c r="D848" s="54" t="s">
        <v>1319</v>
      </c>
      <c r="E848" s="5"/>
      <c r="F848" s="8"/>
      <c r="G848" s="89"/>
      <c r="H848" s="6" t="s">
        <v>1820</v>
      </c>
      <c r="I848" s="8" t="s">
        <v>675</v>
      </c>
      <c r="J848" s="8">
        <v>424</v>
      </c>
      <c r="K848" s="89"/>
      <c r="L848" s="8"/>
      <c r="M848" s="8"/>
      <c r="N848" s="8"/>
      <c r="O848" s="8"/>
    </row>
    <row r="849" spans="1:15" ht="15" customHeight="1" x14ac:dyDescent="0.25">
      <c r="A849" s="89" t="s">
        <v>678</v>
      </c>
      <c r="B849" s="89"/>
      <c r="C849" s="6" t="e">
        <f>MATCH(D849,[1]!Tabla1[Consignatario],0)</f>
        <v>#REF!</v>
      </c>
      <c r="D849" s="54" t="s">
        <v>1706</v>
      </c>
      <c r="E849" s="5"/>
      <c r="F849" s="21">
        <v>42703</v>
      </c>
      <c r="G849" s="89" t="s">
        <v>184</v>
      </c>
      <c r="H849" s="17" t="s">
        <v>1818</v>
      </c>
      <c r="I849" s="20" t="s">
        <v>238</v>
      </c>
      <c r="J849" s="20">
        <v>14000</v>
      </c>
      <c r="K849" s="89">
        <v>18478</v>
      </c>
      <c r="L849" s="20">
        <v>1293</v>
      </c>
      <c r="M849" s="20">
        <v>4</v>
      </c>
      <c r="N849" s="20"/>
      <c r="O849" s="8"/>
    </row>
    <row r="850" spans="1:15" x14ac:dyDescent="0.25">
      <c r="A850" s="89"/>
      <c r="B850" s="89"/>
      <c r="C850" s="6" t="e">
        <f>MATCH(D850,[1]!Tabla1[Consignatario],0)</f>
        <v>#REF!</v>
      </c>
      <c r="D850" s="54" t="s">
        <v>1706</v>
      </c>
      <c r="E850" s="5"/>
      <c r="F850" s="8"/>
      <c r="G850" s="89"/>
      <c r="H850" s="17" t="s">
        <v>1818</v>
      </c>
      <c r="I850" s="8" t="s">
        <v>599</v>
      </c>
      <c r="J850" s="8">
        <v>1600</v>
      </c>
      <c r="K850" s="89"/>
      <c r="L850" s="8"/>
      <c r="M850" s="8"/>
      <c r="N850" s="8"/>
      <c r="O850" s="8"/>
    </row>
    <row r="851" spans="1:15" x14ac:dyDescent="0.25">
      <c r="A851" s="89"/>
      <c r="B851" s="89"/>
      <c r="C851" s="6" t="e">
        <f>MATCH(D851,[1]!Tabla1[Consignatario],0)</f>
        <v>#REF!</v>
      </c>
      <c r="D851" s="54" t="s">
        <v>1706</v>
      </c>
      <c r="E851" s="5"/>
      <c r="F851" s="8"/>
      <c r="G851" s="89"/>
      <c r="H851" s="17" t="s">
        <v>1818</v>
      </c>
      <c r="I851" s="8" t="s">
        <v>676</v>
      </c>
      <c r="J851" s="8">
        <v>2590</v>
      </c>
      <c r="K851" s="89"/>
      <c r="L851" s="8"/>
      <c r="M851" s="8"/>
      <c r="N851" s="8"/>
      <c r="O851" s="8"/>
    </row>
    <row r="852" spans="1:15" x14ac:dyDescent="0.25">
      <c r="A852" s="89"/>
      <c r="B852" s="89"/>
      <c r="C852" s="6" t="e">
        <f>MATCH(D852,[1]!Tabla1[Consignatario],0)</f>
        <v>#REF!</v>
      </c>
      <c r="D852" s="54" t="s">
        <v>1706</v>
      </c>
      <c r="E852" s="5"/>
      <c r="F852" s="8"/>
      <c r="G852" s="89"/>
      <c r="H852" s="6" t="s">
        <v>1820</v>
      </c>
      <c r="I852" s="8" t="s">
        <v>677</v>
      </c>
      <c r="J852" s="8">
        <v>288</v>
      </c>
      <c r="K852" s="89"/>
      <c r="L852" s="8"/>
      <c r="M852" s="8"/>
      <c r="N852" s="8"/>
      <c r="O852" s="8"/>
    </row>
    <row r="853" spans="1:15" ht="15" customHeight="1" x14ac:dyDescent="0.25">
      <c r="A853" s="89" t="s">
        <v>678</v>
      </c>
      <c r="B853" s="89"/>
      <c r="C853" s="6" t="e">
        <f>MATCH(D853,[1]!Tabla1[Consignatario],0)</f>
        <v>#REF!</v>
      </c>
      <c r="D853" s="54" t="s">
        <v>1738</v>
      </c>
      <c r="E853" s="5"/>
      <c r="F853" s="9">
        <v>42703</v>
      </c>
      <c r="G853" s="89" t="s">
        <v>184</v>
      </c>
      <c r="H853" s="17" t="s">
        <v>1818</v>
      </c>
      <c r="I853" s="8" t="s">
        <v>679</v>
      </c>
      <c r="J853" s="8">
        <v>5000</v>
      </c>
      <c r="K853" s="89">
        <v>9236</v>
      </c>
      <c r="L853" s="8">
        <v>646</v>
      </c>
      <c r="M853" s="8">
        <v>4</v>
      </c>
      <c r="N853" s="8"/>
      <c r="O853" s="8"/>
    </row>
    <row r="854" spans="1:15" x14ac:dyDescent="0.25">
      <c r="A854" s="89"/>
      <c r="B854" s="89"/>
      <c r="C854" s="6" t="e">
        <f>MATCH(D854,[1]!Tabla1[Consignatario],0)</f>
        <v>#REF!</v>
      </c>
      <c r="D854" s="54" t="s">
        <v>1738</v>
      </c>
      <c r="E854" s="5"/>
      <c r="F854" s="20"/>
      <c r="G854" s="89"/>
      <c r="H854" s="17" t="s">
        <v>1818</v>
      </c>
      <c r="I854" s="20" t="s">
        <v>73</v>
      </c>
      <c r="J854" s="20">
        <v>4000</v>
      </c>
      <c r="K854" s="89"/>
      <c r="L854" s="20"/>
      <c r="M854" s="20"/>
      <c r="N854" s="20"/>
      <c r="O854" s="8"/>
    </row>
    <row r="855" spans="1:15" x14ac:dyDescent="0.25">
      <c r="A855" s="89"/>
      <c r="B855" s="89"/>
      <c r="C855" s="6" t="e">
        <f>MATCH(D855,[1]!Tabla1[Consignatario],0)</f>
        <v>#REF!</v>
      </c>
      <c r="D855" s="54" t="s">
        <v>1738</v>
      </c>
      <c r="E855" s="5"/>
      <c r="F855" s="8"/>
      <c r="G855" s="89"/>
      <c r="H855" s="17" t="s">
        <v>1818</v>
      </c>
      <c r="I855" s="8" t="s">
        <v>599</v>
      </c>
      <c r="J855" s="8">
        <v>100</v>
      </c>
      <c r="K855" s="89"/>
      <c r="L855" s="8"/>
      <c r="M855" s="8"/>
      <c r="N855" s="8"/>
      <c r="O855" s="8"/>
    </row>
    <row r="856" spans="1:15" x14ac:dyDescent="0.25">
      <c r="A856" s="89"/>
      <c r="B856" s="89"/>
      <c r="C856" s="6" t="e">
        <f>MATCH(D856,[1]!Tabla1[Consignatario],0)</f>
        <v>#REF!</v>
      </c>
      <c r="D856" s="54" t="s">
        <v>1738</v>
      </c>
      <c r="E856" s="5"/>
      <c r="F856" s="8"/>
      <c r="G856" s="89"/>
      <c r="H856" s="6" t="s">
        <v>1820</v>
      </c>
      <c r="I856" s="8" t="s">
        <v>680</v>
      </c>
      <c r="J856" s="8">
        <v>136</v>
      </c>
      <c r="K856" s="89"/>
      <c r="L856" s="8"/>
      <c r="M856" s="8"/>
      <c r="N856" s="8"/>
      <c r="O856" s="8"/>
    </row>
    <row r="857" spans="1:15" ht="15" customHeight="1" x14ac:dyDescent="0.25">
      <c r="A857" s="89" t="s">
        <v>678</v>
      </c>
      <c r="B857" s="89"/>
      <c r="C857" s="6" t="e">
        <f>MATCH(D857,[1]!Tabla1[Consignatario],0)</f>
        <v>#REF!</v>
      </c>
      <c r="D857" s="54" t="s">
        <v>1336</v>
      </c>
      <c r="E857" s="5"/>
      <c r="F857" s="21">
        <v>42703</v>
      </c>
      <c r="G857" s="89" t="s">
        <v>184</v>
      </c>
      <c r="H857" s="17" t="s">
        <v>1818</v>
      </c>
      <c r="I857" s="20" t="s">
        <v>23</v>
      </c>
      <c r="J857" s="20">
        <v>6000</v>
      </c>
      <c r="K857" s="89">
        <v>7148</v>
      </c>
      <c r="L857" s="20">
        <v>500</v>
      </c>
      <c r="M857" s="20">
        <v>3</v>
      </c>
      <c r="N857" s="20"/>
      <c r="O857" s="8"/>
    </row>
    <row r="858" spans="1:15" x14ac:dyDescent="0.25">
      <c r="A858" s="89"/>
      <c r="B858" s="89"/>
      <c r="C858" s="6" t="e">
        <f>MATCH(D858,[1]!Tabla1[Consignatario],0)</f>
        <v>#REF!</v>
      </c>
      <c r="D858" s="54" t="s">
        <v>1336</v>
      </c>
      <c r="E858" s="5"/>
      <c r="F858" s="8"/>
      <c r="G858" s="89"/>
      <c r="H858" s="17" t="s">
        <v>1818</v>
      </c>
      <c r="I858" s="8" t="s">
        <v>599</v>
      </c>
      <c r="J858" s="8">
        <v>500</v>
      </c>
      <c r="K858" s="89"/>
      <c r="L858" s="8"/>
      <c r="M858" s="8"/>
      <c r="N858" s="8"/>
      <c r="O858" s="8"/>
    </row>
    <row r="859" spans="1:15" x14ac:dyDescent="0.25">
      <c r="A859" s="89"/>
      <c r="B859" s="89"/>
      <c r="C859" s="6" t="e">
        <f>MATCH(D859,[1]!Tabla1[Consignatario],0)</f>
        <v>#REF!</v>
      </c>
      <c r="D859" s="54" t="s">
        <v>1336</v>
      </c>
      <c r="E859" s="5"/>
      <c r="F859" s="8"/>
      <c r="G859" s="89"/>
      <c r="H859" s="6" t="s">
        <v>1820</v>
      </c>
      <c r="I859" s="8" t="s">
        <v>681</v>
      </c>
      <c r="J859" s="8">
        <v>648</v>
      </c>
      <c r="K859" s="89"/>
      <c r="L859" s="8"/>
      <c r="M859" s="8"/>
      <c r="N859" s="8"/>
      <c r="O859" s="8"/>
    </row>
    <row r="860" spans="1:15" ht="15" customHeight="1" x14ac:dyDescent="0.25">
      <c r="A860" s="89" t="s">
        <v>682</v>
      </c>
      <c r="B860" s="89"/>
      <c r="C860" s="6" t="e">
        <f>MATCH(D860,[1]!Tabla1[Consignatario],0)</f>
        <v>#REF!</v>
      </c>
      <c r="D860" s="54" t="s">
        <v>1337</v>
      </c>
      <c r="E860" s="5"/>
      <c r="F860" s="9">
        <v>42703</v>
      </c>
      <c r="G860" s="89" t="s">
        <v>184</v>
      </c>
      <c r="H860" s="17" t="s">
        <v>1818</v>
      </c>
      <c r="I860" s="8" t="s">
        <v>106</v>
      </c>
      <c r="J860" s="8">
        <v>5000</v>
      </c>
      <c r="K860" s="89">
        <v>5430</v>
      </c>
      <c r="L860" s="8">
        <v>380</v>
      </c>
      <c r="M860" s="8">
        <v>2</v>
      </c>
      <c r="N860" s="8"/>
      <c r="O860" s="8"/>
    </row>
    <row r="861" spans="1:15" x14ac:dyDescent="0.25">
      <c r="A861" s="89"/>
      <c r="B861" s="89"/>
      <c r="C861" s="6" t="e">
        <f>MATCH(D861,[1]!Tabla1[Consignatario],0)</f>
        <v>#REF!</v>
      </c>
      <c r="D861" s="54" t="s">
        <v>1337</v>
      </c>
      <c r="E861" s="5"/>
      <c r="F861" s="8"/>
      <c r="G861" s="89"/>
      <c r="H861" s="17" t="s">
        <v>1818</v>
      </c>
      <c r="I861" s="8" t="s">
        <v>599</v>
      </c>
      <c r="J861" s="8">
        <v>150</v>
      </c>
      <c r="K861" s="89"/>
      <c r="L861" s="8"/>
      <c r="M861" s="8"/>
      <c r="N861" s="8"/>
      <c r="O861" s="8"/>
    </row>
    <row r="862" spans="1:15" x14ac:dyDescent="0.25">
      <c r="A862" s="89"/>
      <c r="B862" s="89"/>
      <c r="C862" s="6" t="e">
        <f>MATCH(D862,[1]!Tabla1[Consignatario],0)</f>
        <v>#REF!</v>
      </c>
      <c r="D862" s="54" t="s">
        <v>1337</v>
      </c>
      <c r="E862" s="5"/>
      <c r="F862" s="8"/>
      <c r="G862" s="89"/>
      <c r="H862" s="6" t="s">
        <v>1820</v>
      </c>
      <c r="I862" s="8" t="s">
        <v>683</v>
      </c>
      <c r="J862" s="8">
        <v>280</v>
      </c>
      <c r="K862" s="89"/>
      <c r="L862" s="8"/>
      <c r="M862" s="8"/>
      <c r="N862" s="8"/>
      <c r="O862" s="8"/>
    </row>
    <row r="863" spans="1:15" ht="15" customHeight="1" x14ac:dyDescent="0.25">
      <c r="A863" s="5" t="s">
        <v>682</v>
      </c>
      <c r="B863" s="5"/>
      <c r="C863" s="6" t="e">
        <f>MATCH(D863,[1]!Tabla1[Consignatario],0)</f>
        <v>#REF!</v>
      </c>
      <c r="D863" s="5" t="s">
        <v>1338</v>
      </c>
      <c r="E863" s="5"/>
      <c r="F863" s="9">
        <v>42703</v>
      </c>
      <c r="G863" s="5" t="s">
        <v>184</v>
      </c>
      <c r="H863" s="17" t="s">
        <v>1818</v>
      </c>
      <c r="I863" s="8" t="s">
        <v>106</v>
      </c>
      <c r="J863" s="8">
        <v>5000</v>
      </c>
      <c r="K863" s="5">
        <v>5000</v>
      </c>
      <c r="L863" s="8">
        <v>350</v>
      </c>
      <c r="M863" s="8"/>
      <c r="N863" s="8"/>
      <c r="O863" s="8"/>
    </row>
    <row r="864" spans="1:15" ht="15" customHeight="1" x14ac:dyDescent="0.25">
      <c r="A864" s="89" t="s">
        <v>682</v>
      </c>
      <c r="B864" s="89"/>
      <c r="C864" s="6" t="e">
        <f>MATCH(D864,[1]!Tabla1[Consignatario],0)</f>
        <v>#REF!</v>
      </c>
      <c r="D864" s="54" t="s">
        <v>1263</v>
      </c>
      <c r="E864" s="5"/>
      <c r="F864" s="9">
        <v>42703</v>
      </c>
      <c r="G864" s="89" t="s">
        <v>184</v>
      </c>
      <c r="H864" s="17" t="s">
        <v>1818</v>
      </c>
      <c r="I864" s="8" t="s">
        <v>158</v>
      </c>
      <c r="J864" s="8">
        <v>20000</v>
      </c>
      <c r="K864" s="89">
        <v>21498</v>
      </c>
      <c r="L864" s="8">
        <v>1504</v>
      </c>
      <c r="M864" s="8">
        <v>6</v>
      </c>
      <c r="N864" s="8"/>
      <c r="O864" s="8"/>
    </row>
    <row r="865" spans="1:15" ht="25.5" x14ac:dyDescent="0.25">
      <c r="A865" s="89"/>
      <c r="B865" s="89"/>
      <c r="C865" s="6" t="e">
        <f>MATCH(D865,[1]!Tabla1[Consignatario],0)</f>
        <v>#REF!</v>
      </c>
      <c r="D865" s="54" t="s">
        <v>1263</v>
      </c>
      <c r="E865" s="5"/>
      <c r="F865" s="8"/>
      <c r="G865" s="89"/>
      <c r="H865" s="6" t="s">
        <v>1820</v>
      </c>
      <c r="I865" s="8" t="s">
        <v>684</v>
      </c>
      <c r="J865" s="8">
        <v>1248</v>
      </c>
      <c r="K865" s="89"/>
      <c r="L865" s="8"/>
      <c r="M865" s="8"/>
      <c r="N865" s="8"/>
      <c r="O865" s="8"/>
    </row>
    <row r="866" spans="1:15" ht="25.5" x14ac:dyDescent="0.25">
      <c r="A866" s="89"/>
      <c r="B866" s="89"/>
      <c r="C866" s="6" t="e">
        <f>MATCH(D866,[1]!Tabla1[Consignatario],0)</f>
        <v>#REF!</v>
      </c>
      <c r="D866" s="54" t="s">
        <v>1263</v>
      </c>
      <c r="E866" s="5"/>
      <c r="F866" s="8"/>
      <c r="G866" s="89"/>
      <c r="H866" s="17" t="s">
        <v>1818</v>
      </c>
      <c r="I866" s="8" t="s">
        <v>599</v>
      </c>
      <c r="J866" s="8">
        <v>250</v>
      </c>
      <c r="K866" s="89"/>
      <c r="L866" s="8"/>
      <c r="M866" s="8"/>
      <c r="N866" s="8"/>
      <c r="O866" s="8"/>
    </row>
    <row r="867" spans="1:15" ht="15" customHeight="1" x14ac:dyDescent="0.25">
      <c r="A867" s="89" t="s">
        <v>685</v>
      </c>
      <c r="B867" s="89"/>
      <c r="C867" s="6" t="e">
        <f>MATCH(D867,[1]!Tabla1[Consignatario],0)</f>
        <v>#REF!</v>
      </c>
      <c r="D867" s="54" t="s">
        <v>1726</v>
      </c>
      <c r="E867" s="5"/>
      <c r="F867" s="9">
        <v>42703</v>
      </c>
      <c r="G867" s="89" t="s">
        <v>288</v>
      </c>
      <c r="H867" s="16" t="s">
        <v>1819</v>
      </c>
      <c r="I867" s="8" t="s">
        <v>686</v>
      </c>
      <c r="J867" s="8">
        <v>11010</v>
      </c>
      <c r="K867" s="89">
        <v>22050</v>
      </c>
      <c r="L867" s="8">
        <v>1543</v>
      </c>
      <c r="M867" s="8">
        <v>4</v>
      </c>
      <c r="N867" s="8"/>
      <c r="O867" s="8"/>
    </row>
    <row r="868" spans="1:15" x14ac:dyDescent="0.25">
      <c r="A868" s="89"/>
      <c r="B868" s="89"/>
      <c r="C868" s="6" t="e">
        <f>MATCH(D868,[1]!Tabla1[Consignatario],0)</f>
        <v>#REF!</v>
      </c>
      <c r="D868" s="54" t="s">
        <v>1726</v>
      </c>
      <c r="E868" s="5"/>
      <c r="F868" s="20"/>
      <c r="G868" s="89"/>
      <c r="H868" s="17" t="s">
        <v>1818</v>
      </c>
      <c r="I868" s="20" t="s">
        <v>23</v>
      </c>
      <c r="J868" s="20">
        <v>6000</v>
      </c>
      <c r="K868" s="89"/>
      <c r="L868" s="20"/>
      <c r="M868" s="20"/>
      <c r="N868" s="20"/>
      <c r="O868" s="8"/>
    </row>
    <row r="869" spans="1:15" x14ac:dyDescent="0.25">
      <c r="A869" s="89"/>
      <c r="B869" s="89"/>
      <c r="C869" s="6" t="e">
        <f>MATCH(D869,[1]!Tabla1[Consignatario],0)</f>
        <v>#REF!</v>
      </c>
      <c r="D869" s="54" t="s">
        <v>1726</v>
      </c>
      <c r="E869" s="5"/>
      <c r="F869" s="8"/>
      <c r="G869" s="89"/>
      <c r="H869" s="6" t="s">
        <v>1820</v>
      </c>
      <c r="I869" s="8" t="s">
        <v>481</v>
      </c>
      <c r="J869" s="8">
        <v>4800</v>
      </c>
      <c r="K869" s="89"/>
      <c r="L869" s="8"/>
      <c r="M869" s="8"/>
      <c r="N869" s="8"/>
      <c r="O869" s="8"/>
    </row>
    <row r="870" spans="1:15" x14ac:dyDescent="0.25">
      <c r="A870" s="89"/>
      <c r="B870" s="89"/>
      <c r="C870" s="6" t="e">
        <f>MATCH(D870,[1]!Tabla1[Consignatario],0)</f>
        <v>#REF!</v>
      </c>
      <c r="D870" s="54" t="s">
        <v>1726</v>
      </c>
      <c r="E870" s="5"/>
      <c r="F870" s="8"/>
      <c r="G870" s="89"/>
      <c r="H870" s="6" t="s">
        <v>1820</v>
      </c>
      <c r="I870" s="8" t="s">
        <v>687</v>
      </c>
      <c r="J870" s="8">
        <v>240</v>
      </c>
      <c r="K870" s="89"/>
      <c r="L870" s="8"/>
      <c r="M870" s="8"/>
      <c r="N870" s="8"/>
      <c r="O870" s="8"/>
    </row>
    <row r="871" spans="1:15" ht="15" customHeight="1" x14ac:dyDescent="0.25">
      <c r="A871" s="89" t="s">
        <v>685</v>
      </c>
      <c r="B871" s="89"/>
      <c r="C871" s="6" t="e">
        <f>MATCH(D871,[1]!Tabla1[Consignatario],0)</f>
        <v>#REF!</v>
      </c>
      <c r="D871" s="54" t="s">
        <v>1519</v>
      </c>
      <c r="E871" s="5"/>
      <c r="F871" s="21">
        <v>42703</v>
      </c>
      <c r="G871" s="89" t="s">
        <v>288</v>
      </c>
      <c r="H871" s="17" t="s">
        <v>1818</v>
      </c>
      <c r="I871" s="20" t="s">
        <v>236</v>
      </c>
      <c r="J871" s="20">
        <v>66000</v>
      </c>
      <c r="K871" s="89">
        <v>92192</v>
      </c>
      <c r="L871" s="20">
        <v>6453</v>
      </c>
      <c r="M871" s="20">
        <v>3</v>
      </c>
      <c r="N871" s="20"/>
      <c r="O871" s="8"/>
    </row>
    <row r="872" spans="1:15" x14ac:dyDescent="0.25">
      <c r="A872" s="89"/>
      <c r="B872" s="89"/>
      <c r="C872" s="6" t="e">
        <f>MATCH(D872,[1]!Tabla1[Consignatario],0)</f>
        <v>#REF!</v>
      </c>
      <c r="D872" s="54" t="s">
        <v>1519</v>
      </c>
      <c r="E872" s="5"/>
      <c r="F872" s="8"/>
      <c r="G872" s="89"/>
      <c r="H872" s="17" t="s">
        <v>1818</v>
      </c>
      <c r="I872" s="8" t="s">
        <v>410</v>
      </c>
      <c r="J872" s="8">
        <v>10000</v>
      </c>
      <c r="K872" s="89"/>
      <c r="L872" s="8"/>
      <c r="M872" s="8"/>
      <c r="N872" s="8"/>
      <c r="O872" s="8"/>
    </row>
    <row r="873" spans="1:15" x14ac:dyDescent="0.25">
      <c r="A873" s="89"/>
      <c r="B873" s="89"/>
      <c r="C873" s="6" t="e">
        <f>MATCH(D873,[1]!Tabla1[Consignatario],0)</f>
        <v>#REF!</v>
      </c>
      <c r="D873" s="54" t="s">
        <v>1519</v>
      </c>
      <c r="E873" s="5"/>
      <c r="F873" s="8"/>
      <c r="G873" s="89"/>
      <c r="H873" s="6" t="s">
        <v>1820</v>
      </c>
      <c r="I873" s="8" t="s">
        <v>688</v>
      </c>
      <c r="J873" s="8">
        <v>11200</v>
      </c>
      <c r="K873" s="89"/>
      <c r="L873" s="8"/>
      <c r="M873" s="8"/>
      <c r="N873" s="8"/>
      <c r="O873" s="8"/>
    </row>
    <row r="874" spans="1:15" x14ac:dyDescent="0.25">
      <c r="A874" s="89"/>
      <c r="B874" s="89"/>
      <c r="C874" s="6" t="e">
        <f>MATCH(D874,[1]!Tabla1[Consignatario],0)</f>
        <v>#REF!</v>
      </c>
      <c r="D874" s="54" t="s">
        <v>1519</v>
      </c>
      <c r="E874" s="5"/>
      <c r="F874" s="8"/>
      <c r="G874" s="89"/>
      <c r="H874" s="6" t="s">
        <v>1820</v>
      </c>
      <c r="I874" s="8" t="s">
        <v>689</v>
      </c>
      <c r="J874" s="8">
        <v>1632</v>
      </c>
      <c r="K874" s="89"/>
      <c r="L874" s="8"/>
      <c r="M874" s="8"/>
      <c r="N874" s="8"/>
      <c r="O874" s="8"/>
    </row>
    <row r="875" spans="1:15" x14ac:dyDescent="0.25">
      <c r="A875" s="89"/>
      <c r="B875" s="89"/>
      <c r="C875" s="6" t="e">
        <f>MATCH(D875,[1]!Tabla1[Consignatario],0)</f>
        <v>#REF!</v>
      </c>
      <c r="D875" s="54" t="s">
        <v>1519</v>
      </c>
      <c r="E875" s="5"/>
      <c r="F875" s="8"/>
      <c r="G875" s="89"/>
      <c r="H875" s="6" t="s">
        <v>1820</v>
      </c>
      <c r="I875" s="8" t="s">
        <v>605</v>
      </c>
      <c r="J875" s="8">
        <v>1672</v>
      </c>
      <c r="K875" s="89"/>
      <c r="L875" s="8"/>
      <c r="M875" s="8"/>
      <c r="N875" s="8"/>
      <c r="O875" s="8"/>
    </row>
    <row r="876" spans="1:15" x14ac:dyDescent="0.25">
      <c r="A876" s="89"/>
      <c r="B876" s="89"/>
      <c r="C876" s="6" t="e">
        <f>MATCH(D876,[1]!Tabla1[Consignatario],0)</f>
        <v>#REF!</v>
      </c>
      <c r="D876" s="54" t="s">
        <v>1519</v>
      </c>
      <c r="E876" s="5"/>
      <c r="F876" s="8"/>
      <c r="G876" s="89"/>
      <c r="H876" s="6" t="s">
        <v>1820</v>
      </c>
      <c r="I876" s="8" t="s">
        <v>690</v>
      </c>
      <c r="J876" s="8">
        <v>1688</v>
      </c>
      <c r="K876" s="89"/>
      <c r="L876" s="8"/>
      <c r="M876" s="8"/>
      <c r="N876" s="8"/>
      <c r="O876" s="8"/>
    </row>
    <row r="877" spans="1:15" ht="25.5" customHeight="1" x14ac:dyDescent="0.25">
      <c r="A877" s="5" t="s">
        <v>685</v>
      </c>
      <c r="B877" s="5" t="s">
        <v>691</v>
      </c>
      <c r="C877" s="6" t="e">
        <f>MATCH(D877,[1]!Tabla1[Consignatario],0)</f>
        <v>#REF!</v>
      </c>
      <c r="D877" s="5" t="s">
        <v>1339</v>
      </c>
      <c r="E877" s="5"/>
      <c r="F877" s="9">
        <v>42704</v>
      </c>
      <c r="G877" s="5" t="s">
        <v>1633</v>
      </c>
      <c r="H877" s="6" t="s">
        <v>1820</v>
      </c>
      <c r="I877" s="8" t="s">
        <v>275</v>
      </c>
      <c r="J877" s="8">
        <v>480</v>
      </c>
      <c r="K877" s="5">
        <v>480</v>
      </c>
      <c r="L877" s="8">
        <v>33</v>
      </c>
      <c r="M877" s="8">
        <v>5</v>
      </c>
      <c r="N877" s="8"/>
      <c r="O877" s="8"/>
    </row>
    <row r="878" spans="1:15" ht="15" customHeight="1" x14ac:dyDescent="0.25">
      <c r="A878" s="89" t="s">
        <v>692</v>
      </c>
      <c r="B878" s="89"/>
      <c r="C878" s="6" t="e">
        <f>MATCH(D878,[1]!Tabla1[Consignatario],0)</f>
        <v>#REF!</v>
      </c>
      <c r="D878" s="54" t="s">
        <v>1340</v>
      </c>
      <c r="E878" s="5"/>
      <c r="F878" s="9">
        <v>42704</v>
      </c>
      <c r="G878" s="89" t="s">
        <v>1633</v>
      </c>
      <c r="H878" s="16" t="s">
        <v>1819</v>
      </c>
      <c r="I878" s="8" t="s">
        <v>693</v>
      </c>
      <c r="J878" s="8">
        <v>31802</v>
      </c>
      <c r="K878" s="89">
        <v>59670</v>
      </c>
      <c r="L878" s="8">
        <v>4177</v>
      </c>
      <c r="M878" s="8"/>
      <c r="N878" s="8"/>
      <c r="O878" s="8"/>
    </row>
    <row r="879" spans="1:15" x14ac:dyDescent="0.25">
      <c r="A879" s="89"/>
      <c r="B879" s="89"/>
      <c r="C879" s="6" t="e">
        <f>MATCH(D879,[1]!Tabla1[Consignatario],0)</f>
        <v>#REF!</v>
      </c>
      <c r="D879" s="54" t="s">
        <v>1340</v>
      </c>
      <c r="E879" s="5"/>
      <c r="F879" s="20"/>
      <c r="G879" s="89"/>
      <c r="H879" s="17" t="s">
        <v>1818</v>
      </c>
      <c r="I879" s="20" t="s">
        <v>32</v>
      </c>
      <c r="J879" s="20">
        <v>20000</v>
      </c>
      <c r="K879" s="89"/>
      <c r="L879" s="20"/>
      <c r="M879" s="20"/>
      <c r="N879" s="20"/>
      <c r="O879" s="8"/>
    </row>
    <row r="880" spans="1:15" x14ac:dyDescent="0.25">
      <c r="A880" s="89"/>
      <c r="B880" s="89"/>
      <c r="C880" s="6" t="e">
        <f>MATCH(D880,[1]!Tabla1[Consignatario],0)</f>
        <v>#REF!</v>
      </c>
      <c r="D880" s="54" t="s">
        <v>1340</v>
      </c>
      <c r="E880" s="5"/>
      <c r="F880" s="8"/>
      <c r="G880" s="89"/>
      <c r="H880" s="6" t="s">
        <v>1820</v>
      </c>
      <c r="I880" s="8" t="s">
        <v>694</v>
      </c>
      <c r="J880" s="8">
        <v>6180</v>
      </c>
      <c r="K880" s="89"/>
      <c r="L880" s="8"/>
      <c r="M880" s="8"/>
      <c r="N880" s="8"/>
      <c r="O880" s="8"/>
    </row>
    <row r="881" spans="1:15" x14ac:dyDescent="0.25">
      <c r="A881" s="89"/>
      <c r="B881" s="89"/>
      <c r="C881" s="6" t="e">
        <f>MATCH(D881,[1]!Tabla1[Consignatario],0)</f>
        <v>#REF!</v>
      </c>
      <c r="D881" s="54" t="s">
        <v>1340</v>
      </c>
      <c r="E881" s="5"/>
      <c r="F881" s="8"/>
      <c r="G881" s="89"/>
      <c r="H881" s="6" t="s">
        <v>1820</v>
      </c>
      <c r="I881" s="8" t="s">
        <v>695</v>
      </c>
      <c r="J881" s="8">
        <v>1232</v>
      </c>
      <c r="K881" s="89"/>
      <c r="L881" s="8"/>
      <c r="M881" s="8"/>
      <c r="N881" s="8"/>
      <c r="O881" s="8"/>
    </row>
    <row r="882" spans="1:15" x14ac:dyDescent="0.25">
      <c r="A882" s="89"/>
      <c r="B882" s="89"/>
      <c r="C882" s="6" t="e">
        <f>MATCH(D882,[1]!Tabla1[Consignatario],0)</f>
        <v>#REF!</v>
      </c>
      <c r="D882" s="54" t="s">
        <v>1340</v>
      </c>
      <c r="E882" s="5"/>
      <c r="F882"/>
      <c r="G882" s="89"/>
      <c r="H882" s="16" t="s">
        <v>1819</v>
      </c>
      <c r="I882" s="8" t="s">
        <v>696</v>
      </c>
      <c r="J882" s="8">
        <v>456</v>
      </c>
      <c r="K882" s="89"/>
      <c r="L882" s="8"/>
      <c r="M882" s="8"/>
      <c r="N882" s="8"/>
      <c r="O882" s="8"/>
    </row>
    <row r="883" spans="1:15" ht="15" customHeight="1" x14ac:dyDescent="0.25">
      <c r="A883" s="89" t="s">
        <v>692</v>
      </c>
      <c r="B883" s="89" t="s">
        <v>697</v>
      </c>
      <c r="C883" s="6" t="e">
        <f>MATCH(D883,[1]!Tabla1[Consignatario],0)</f>
        <v>#REF!</v>
      </c>
      <c r="D883" s="54" t="s">
        <v>1469</v>
      </c>
      <c r="E883" s="5"/>
      <c r="F883" s="9">
        <v>42704</v>
      </c>
      <c r="G883" s="89" t="s">
        <v>1633</v>
      </c>
      <c r="H883" s="16" t="s">
        <v>1819</v>
      </c>
      <c r="I883" s="8" t="s">
        <v>698</v>
      </c>
      <c r="J883" s="8">
        <v>16396</v>
      </c>
      <c r="K883" s="89">
        <v>26396</v>
      </c>
      <c r="L883" s="8">
        <v>1847</v>
      </c>
      <c r="M883" s="8">
        <v>6</v>
      </c>
      <c r="N883" s="8"/>
      <c r="O883" s="8"/>
    </row>
    <row r="884" spans="1:15" x14ac:dyDescent="0.25">
      <c r="A884" s="89"/>
      <c r="B884" s="89"/>
      <c r="C884" s="6" t="e">
        <f>MATCH(D884,[1]!Tabla1[Consignatario],0)</f>
        <v>#REF!</v>
      </c>
      <c r="D884" s="54" t="s">
        <v>1469</v>
      </c>
      <c r="E884" s="5"/>
      <c r="F884" s="20"/>
      <c r="G884" s="89"/>
      <c r="H884" s="17" t="s">
        <v>1818</v>
      </c>
      <c r="I884" s="20" t="s">
        <v>73</v>
      </c>
      <c r="J884" s="20">
        <v>4000</v>
      </c>
      <c r="K884" s="89"/>
      <c r="L884" s="20"/>
      <c r="M884" s="20"/>
      <c r="N884" s="20"/>
      <c r="O884" s="8"/>
    </row>
    <row r="885" spans="1:15" x14ac:dyDescent="0.25">
      <c r="A885" s="89"/>
      <c r="B885" s="89"/>
      <c r="C885" s="6" t="e">
        <f>MATCH(D885,[1]!Tabla1[Consignatario],0)</f>
        <v>#REF!</v>
      </c>
      <c r="D885" s="54" t="s">
        <v>1469</v>
      </c>
      <c r="E885" s="5"/>
      <c r="F885" s="8"/>
      <c r="G885" s="89"/>
      <c r="H885" s="6" t="s">
        <v>1820</v>
      </c>
      <c r="I885" s="8" t="s">
        <v>70</v>
      </c>
      <c r="J885" s="8">
        <v>3200</v>
      </c>
      <c r="K885" s="89"/>
      <c r="L885" s="8"/>
      <c r="M885" s="8"/>
      <c r="N885" s="8"/>
      <c r="O885" s="8"/>
    </row>
    <row r="886" spans="1:15" x14ac:dyDescent="0.25">
      <c r="A886" s="89"/>
      <c r="B886" s="89"/>
      <c r="C886" s="6" t="e">
        <f>MATCH(D886,[1]!Tabla1[Consignatario],0)</f>
        <v>#REF!</v>
      </c>
      <c r="D886" s="54" t="s">
        <v>1469</v>
      </c>
      <c r="E886" s="5"/>
      <c r="F886" s="8"/>
      <c r="G886" s="89"/>
      <c r="H886" s="6" t="s">
        <v>1820</v>
      </c>
      <c r="I886" s="8" t="s">
        <v>26</v>
      </c>
      <c r="J886" s="8">
        <v>1600</v>
      </c>
      <c r="K886" s="89"/>
      <c r="L886" s="8"/>
      <c r="M886" s="8"/>
      <c r="N886" s="8"/>
      <c r="O886" s="8"/>
    </row>
    <row r="887" spans="1:15" x14ac:dyDescent="0.25">
      <c r="A887" s="89"/>
      <c r="B887" s="89"/>
      <c r="C887" s="6" t="e">
        <f>MATCH(D887,[1]!Tabla1[Consignatario],0)</f>
        <v>#REF!</v>
      </c>
      <c r="D887" s="54" t="s">
        <v>1469</v>
      </c>
      <c r="E887" s="5"/>
      <c r="F887" s="8"/>
      <c r="G887" s="89"/>
      <c r="H887" s="6" t="s">
        <v>1820</v>
      </c>
      <c r="I887" s="8" t="s">
        <v>421</v>
      </c>
      <c r="J887" s="8">
        <v>1200</v>
      </c>
      <c r="K887" s="89"/>
      <c r="L887" s="8"/>
      <c r="M887" s="8"/>
      <c r="N887" s="8"/>
      <c r="O887" s="8"/>
    </row>
    <row r="888" spans="1:15" ht="15" customHeight="1" x14ac:dyDescent="0.25">
      <c r="A888" s="89" t="s">
        <v>699</v>
      </c>
      <c r="B888" s="89"/>
      <c r="C888" s="6" t="e">
        <f>MATCH(D888,[1]!Tabla1[Consignatario],0)</f>
        <v>#REF!</v>
      </c>
      <c r="D888" s="54" t="s">
        <v>1739</v>
      </c>
      <c r="E888" s="5"/>
      <c r="F888" s="9">
        <v>42704</v>
      </c>
      <c r="G888" s="89" t="s">
        <v>1633</v>
      </c>
      <c r="H888" s="16" t="s">
        <v>1819</v>
      </c>
      <c r="I888" s="8" t="s">
        <v>700</v>
      </c>
      <c r="J888" s="8">
        <v>14531</v>
      </c>
      <c r="K888" s="89">
        <v>21731</v>
      </c>
      <c r="L888" s="8">
        <v>1521</v>
      </c>
      <c r="M888" s="8">
        <v>1</v>
      </c>
      <c r="N888" s="8"/>
      <c r="O888" s="8"/>
    </row>
    <row r="889" spans="1:15" ht="25.5" x14ac:dyDescent="0.25">
      <c r="A889" s="89"/>
      <c r="B889" s="89"/>
      <c r="C889" s="6" t="e">
        <f>MATCH(D889,[1]!Tabla1[Consignatario],0)</f>
        <v>#REF!</v>
      </c>
      <c r="D889" s="54" t="s">
        <v>1739</v>
      </c>
      <c r="E889" s="5"/>
      <c r="F889" s="8"/>
      <c r="G889" s="89"/>
      <c r="H889" s="6" t="s">
        <v>1820</v>
      </c>
      <c r="I889" s="8" t="s">
        <v>70</v>
      </c>
      <c r="J889" s="8">
        <v>3200</v>
      </c>
      <c r="K889" s="89"/>
      <c r="L889" s="8"/>
      <c r="M889" s="8"/>
      <c r="N889" s="8"/>
      <c r="O889" s="8"/>
    </row>
    <row r="890" spans="1:15" ht="25.5" x14ac:dyDescent="0.25">
      <c r="A890" s="89"/>
      <c r="B890" s="89"/>
      <c r="C890" s="6" t="e">
        <f>MATCH(D890,[1]!Tabla1[Consignatario],0)</f>
        <v>#REF!</v>
      </c>
      <c r="D890" s="54" t="s">
        <v>1739</v>
      </c>
      <c r="E890" s="5"/>
      <c r="F890" s="20"/>
      <c r="G890" s="89"/>
      <c r="H890" s="17" t="s">
        <v>1818</v>
      </c>
      <c r="I890" s="20" t="s">
        <v>73</v>
      </c>
      <c r="J890" s="20">
        <v>4000</v>
      </c>
      <c r="K890" s="89"/>
      <c r="L890" s="20"/>
      <c r="M890" s="20"/>
      <c r="N890" s="20"/>
      <c r="O890" s="8"/>
    </row>
    <row r="891" spans="1:15" ht="25.5" x14ac:dyDescent="0.25">
      <c r="A891" s="5" t="s">
        <v>699</v>
      </c>
      <c r="B891" s="5"/>
      <c r="C891" s="6" t="e">
        <f>MATCH(D891,[1]!Tabla1[Consignatario],0)</f>
        <v>#REF!</v>
      </c>
      <c r="D891" s="5" t="s">
        <v>1740</v>
      </c>
      <c r="E891" s="5"/>
      <c r="F891" s="21">
        <v>42704</v>
      </c>
      <c r="G891" s="5" t="s">
        <v>1633</v>
      </c>
      <c r="H891" s="17" t="s">
        <v>1818</v>
      </c>
      <c r="I891" s="20" t="s">
        <v>40</v>
      </c>
      <c r="J891" s="20">
        <v>8000</v>
      </c>
      <c r="K891" s="5">
        <v>8000</v>
      </c>
      <c r="L891" s="20">
        <v>560</v>
      </c>
      <c r="M891" s="20"/>
      <c r="N891" s="20"/>
      <c r="O891" s="8"/>
    </row>
    <row r="892" spans="1:15" ht="15" customHeight="1" x14ac:dyDescent="0.25">
      <c r="A892" s="89" t="s">
        <v>699</v>
      </c>
      <c r="B892" s="89"/>
      <c r="C892" s="6" t="e">
        <f>MATCH(D892,[1]!Tabla1[Consignatario],0)</f>
        <v>#REF!</v>
      </c>
      <c r="D892" s="87" t="s">
        <v>1741</v>
      </c>
      <c r="E892" s="5"/>
      <c r="F892" s="21">
        <v>42704</v>
      </c>
      <c r="G892" s="89" t="s">
        <v>1633</v>
      </c>
      <c r="H892" s="17" t="s">
        <v>1818</v>
      </c>
      <c r="I892" s="20" t="s">
        <v>23</v>
      </c>
      <c r="J892" s="20">
        <v>6000</v>
      </c>
      <c r="K892" s="89">
        <v>9254</v>
      </c>
      <c r="L892" s="20">
        <v>647</v>
      </c>
      <c r="M892" s="20">
        <v>7</v>
      </c>
      <c r="N892" s="20"/>
      <c r="O892" s="8"/>
    </row>
    <row r="893" spans="1:15" x14ac:dyDescent="0.25">
      <c r="A893" s="89"/>
      <c r="B893" s="89"/>
      <c r="C893" s="6" t="e">
        <f>MATCH(D893,[1]!Tabla1[Consignatario],0)</f>
        <v>#REF!</v>
      </c>
      <c r="D893" s="87" t="s">
        <v>1741</v>
      </c>
      <c r="E893" s="5"/>
      <c r="F893" s="8"/>
      <c r="G893" s="89"/>
      <c r="H893" s="17" t="s">
        <v>1818</v>
      </c>
      <c r="I893" s="8" t="s">
        <v>599</v>
      </c>
      <c r="J893" s="8">
        <v>1000</v>
      </c>
      <c r="K893" s="89"/>
      <c r="L893" s="8"/>
      <c r="M893" s="8"/>
      <c r="N893" s="8"/>
      <c r="O893" s="8"/>
    </row>
    <row r="894" spans="1:15" x14ac:dyDescent="0.25">
      <c r="A894" s="89"/>
      <c r="B894" s="89"/>
      <c r="C894" s="6" t="e">
        <f>MATCH(D894,[1]!Tabla1[Consignatario],0)</f>
        <v>#REF!</v>
      </c>
      <c r="D894" s="87" t="s">
        <v>1741</v>
      </c>
      <c r="E894" s="5"/>
      <c r="F894" s="8"/>
      <c r="G894" s="89"/>
      <c r="H894" s="6" t="s">
        <v>1820</v>
      </c>
      <c r="I894" s="8" t="s">
        <v>701</v>
      </c>
      <c r="J894" s="8">
        <v>1214</v>
      </c>
      <c r="K894" s="89"/>
      <c r="L894" s="8"/>
      <c r="M894" s="8"/>
      <c r="N894" s="8"/>
      <c r="O894" s="8"/>
    </row>
    <row r="895" spans="1:15" x14ac:dyDescent="0.25">
      <c r="A895" s="89"/>
      <c r="B895" s="89"/>
      <c r="C895" s="6" t="e">
        <f>MATCH(D895,[1]!Tabla1[Consignatario],0)</f>
        <v>#REF!</v>
      </c>
      <c r="D895" s="87" t="s">
        <v>1741</v>
      </c>
      <c r="E895" s="5"/>
      <c r="F895" s="8"/>
      <c r="G895" s="89"/>
      <c r="H895" s="6" t="s">
        <v>1820</v>
      </c>
      <c r="I895" s="8" t="s">
        <v>702</v>
      </c>
      <c r="J895" s="8">
        <v>1040</v>
      </c>
      <c r="K895" s="89"/>
      <c r="L895" s="8"/>
      <c r="M895" s="8"/>
      <c r="N895" s="8"/>
      <c r="O895" s="8"/>
    </row>
    <row r="896" spans="1:15" ht="15" customHeight="1" x14ac:dyDescent="0.25">
      <c r="A896" s="89" t="s">
        <v>703</v>
      </c>
      <c r="B896" s="89"/>
      <c r="C896" s="6" t="e">
        <f>MATCH(D896,[1]!Tabla1[Consignatario],0)</f>
        <v>#REF!</v>
      </c>
      <c r="D896" s="54" t="s">
        <v>1341</v>
      </c>
      <c r="E896" s="5"/>
      <c r="F896" s="21">
        <v>42704</v>
      </c>
      <c r="G896" s="89" t="s">
        <v>1633</v>
      </c>
      <c r="H896" s="17" t="s">
        <v>1818</v>
      </c>
      <c r="I896" s="20" t="s">
        <v>322</v>
      </c>
      <c r="J896" s="20">
        <v>10000</v>
      </c>
      <c r="K896" s="89">
        <v>10640</v>
      </c>
      <c r="L896" s="20">
        <v>744</v>
      </c>
      <c r="M896" s="20">
        <v>7</v>
      </c>
      <c r="N896" s="20"/>
      <c r="O896" s="8"/>
    </row>
    <row r="897" spans="1:15" x14ac:dyDescent="0.25">
      <c r="A897" s="89"/>
      <c r="B897" s="89"/>
      <c r="C897" s="6" t="e">
        <f>MATCH(D897,[1]!Tabla1[Consignatario],0)</f>
        <v>#REF!</v>
      </c>
      <c r="D897" s="54" t="s">
        <v>1341</v>
      </c>
      <c r="E897" s="5"/>
      <c r="F897" s="8"/>
      <c r="G897" s="89"/>
      <c r="H897" s="17" t="s">
        <v>1818</v>
      </c>
      <c r="I897" s="8" t="s">
        <v>599</v>
      </c>
      <c r="J897" s="8">
        <v>400</v>
      </c>
      <c r="K897" s="89"/>
      <c r="L897" s="8"/>
      <c r="M897" s="8"/>
      <c r="N897" s="8"/>
      <c r="O897" s="8"/>
    </row>
    <row r="898" spans="1:15" x14ac:dyDescent="0.25">
      <c r="A898" s="89"/>
      <c r="B898" s="89"/>
      <c r="C898" s="6" t="e">
        <f>MATCH(D898,[1]!Tabla1[Consignatario],0)</f>
        <v>#REF!</v>
      </c>
      <c r="D898" s="54" t="s">
        <v>1341</v>
      </c>
      <c r="E898" s="5"/>
      <c r="F898" s="8"/>
      <c r="G898" s="89"/>
      <c r="H898" s="6" t="s">
        <v>1820</v>
      </c>
      <c r="I898" s="8" t="s">
        <v>122</v>
      </c>
      <c r="J898" s="8">
        <v>240</v>
      </c>
      <c r="K898" s="89"/>
      <c r="L898" s="8"/>
      <c r="M898" s="8"/>
      <c r="N898" s="8"/>
      <c r="O898" s="8"/>
    </row>
    <row r="899" spans="1:15" ht="15" customHeight="1" x14ac:dyDescent="0.25">
      <c r="A899" s="89" t="s">
        <v>703</v>
      </c>
      <c r="B899" s="89"/>
      <c r="C899" s="6" t="e">
        <f>MATCH(D899,[1]!Tabla1[Consignatario],0)</f>
        <v>#REF!</v>
      </c>
      <c r="D899" s="54" t="s">
        <v>1366</v>
      </c>
      <c r="E899" s="5"/>
      <c r="F899" s="9">
        <v>42704</v>
      </c>
      <c r="G899" s="89" t="s">
        <v>1633</v>
      </c>
      <c r="H899" s="16" t="s">
        <v>1819</v>
      </c>
      <c r="I899" s="8" t="s">
        <v>705</v>
      </c>
      <c r="J899" s="8">
        <v>10377</v>
      </c>
      <c r="K899" s="89">
        <v>18633</v>
      </c>
      <c r="L899" s="8">
        <v>1304</v>
      </c>
      <c r="M899" s="8">
        <v>2</v>
      </c>
      <c r="N899" s="8"/>
      <c r="O899" s="8"/>
    </row>
    <row r="900" spans="1:15" ht="25.5" x14ac:dyDescent="0.25">
      <c r="A900" s="89"/>
      <c r="B900" s="89"/>
      <c r="C900" s="6" t="e">
        <f>MATCH(D900,[1]!Tabla1[Consignatario],0)</f>
        <v>#REF!</v>
      </c>
      <c r="D900" s="54" t="s">
        <v>1366</v>
      </c>
      <c r="E900" s="5"/>
      <c r="F900" s="20"/>
      <c r="G900" s="89"/>
      <c r="H900" s="17" t="s">
        <v>1818</v>
      </c>
      <c r="I900" s="20" t="s">
        <v>40</v>
      </c>
      <c r="J900" s="20">
        <v>8000</v>
      </c>
      <c r="K900" s="89"/>
      <c r="L900" s="20"/>
      <c r="M900" s="20"/>
      <c r="N900" s="20"/>
      <c r="O900" s="8"/>
    </row>
    <row r="901" spans="1:15" ht="25.5" x14ac:dyDescent="0.25">
      <c r="A901" s="89"/>
      <c r="B901" s="89"/>
      <c r="C901" s="6" t="e">
        <f>MATCH(D901,[1]!Tabla1[Consignatario],0)</f>
        <v>#REF!</v>
      </c>
      <c r="D901" s="54" t="s">
        <v>1366</v>
      </c>
      <c r="E901" s="5"/>
      <c r="F901" s="8"/>
      <c r="G901" s="89"/>
      <c r="H901" s="6" t="s">
        <v>1820</v>
      </c>
      <c r="I901" s="8" t="s">
        <v>706</v>
      </c>
      <c r="J901" s="8">
        <v>256</v>
      </c>
      <c r="K901" s="89"/>
      <c r="L901" s="8"/>
      <c r="M901" s="8"/>
      <c r="N901" s="8"/>
      <c r="O901" s="8"/>
    </row>
    <row r="902" spans="1:15" ht="15" customHeight="1" x14ac:dyDescent="0.25">
      <c r="A902" s="89" t="s">
        <v>703</v>
      </c>
      <c r="B902" s="89"/>
      <c r="C902" s="6" t="e">
        <f>MATCH(D902,[1]!Tabla1[Consignatario],0)</f>
        <v>#REF!</v>
      </c>
      <c r="D902" s="54" t="s">
        <v>1520</v>
      </c>
      <c r="E902" s="5"/>
      <c r="F902" s="21">
        <v>42704</v>
      </c>
      <c r="G902" s="89" t="s">
        <v>1633</v>
      </c>
      <c r="H902" s="17" t="s">
        <v>1818</v>
      </c>
      <c r="I902" s="20" t="s">
        <v>73</v>
      </c>
      <c r="J902" s="20">
        <v>4000</v>
      </c>
      <c r="K902" s="89">
        <v>5060</v>
      </c>
      <c r="L902" s="20">
        <v>354</v>
      </c>
      <c r="M902" s="20">
        <v>2</v>
      </c>
      <c r="N902" s="20"/>
      <c r="O902" s="8"/>
    </row>
    <row r="903" spans="1:15" ht="25.5" x14ac:dyDescent="0.25">
      <c r="A903" s="89"/>
      <c r="B903" s="89"/>
      <c r="C903" s="6" t="e">
        <f>MATCH(D903,[1]!Tabla1[Consignatario],0)</f>
        <v>#REF!</v>
      </c>
      <c r="D903" s="54" t="s">
        <v>1520</v>
      </c>
      <c r="E903" s="5"/>
      <c r="F903" s="8"/>
      <c r="G903" s="89"/>
      <c r="H903" s="17" t="s">
        <v>1818</v>
      </c>
      <c r="I903" s="8" t="s">
        <v>599</v>
      </c>
      <c r="J903" s="8">
        <v>64</v>
      </c>
      <c r="K903" s="89"/>
      <c r="L903" s="8"/>
      <c r="M903" s="8"/>
      <c r="N903" s="8"/>
      <c r="O903" s="8"/>
    </row>
    <row r="904" spans="1:15" ht="25.5" x14ac:dyDescent="0.25">
      <c r="A904" s="89"/>
      <c r="B904" s="89"/>
      <c r="C904" s="6" t="e">
        <f>MATCH(D904,[1]!Tabla1[Consignatario],0)</f>
        <v>#REF!</v>
      </c>
      <c r="D904" s="54" t="s">
        <v>1520</v>
      </c>
      <c r="E904" s="5"/>
      <c r="F904" s="8"/>
      <c r="G904" s="89"/>
      <c r="H904" s="17" t="s">
        <v>1818</v>
      </c>
      <c r="I904" s="8" t="s">
        <v>707</v>
      </c>
      <c r="J904" s="8">
        <v>900</v>
      </c>
      <c r="K904" s="89"/>
      <c r="L904" s="8"/>
      <c r="M904" s="8"/>
      <c r="N904" s="8"/>
      <c r="O904" s="8"/>
    </row>
    <row r="905" spans="1:15" ht="25.5" x14ac:dyDescent="0.25">
      <c r="A905" s="89"/>
      <c r="B905" s="89"/>
      <c r="C905" s="6" t="e">
        <f>MATCH(D905,[1]!Tabla1[Consignatario],0)</f>
        <v>#REF!</v>
      </c>
      <c r="D905" s="54" t="s">
        <v>1520</v>
      </c>
      <c r="E905" s="5"/>
      <c r="F905" s="8"/>
      <c r="G905" s="89"/>
      <c r="H905" s="6" t="s">
        <v>1820</v>
      </c>
      <c r="I905" s="8" t="s">
        <v>708</v>
      </c>
      <c r="J905" s="8">
        <v>96</v>
      </c>
      <c r="K905" s="89"/>
      <c r="L905" s="8"/>
      <c r="M905" s="8"/>
      <c r="N905" s="8"/>
      <c r="O905" s="8"/>
    </row>
    <row r="906" spans="1:15" ht="15" customHeight="1" x14ac:dyDescent="0.25">
      <c r="A906" s="89" t="s">
        <v>709</v>
      </c>
      <c r="B906" s="89"/>
      <c r="C906" s="6" t="e">
        <f>MATCH(D906,[1]!Tabla1[Consignatario],0)</f>
        <v>#REF!</v>
      </c>
      <c r="D906" s="54" t="s">
        <v>1742</v>
      </c>
      <c r="E906" s="5"/>
      <c r="F906" s="9">
        <v>42704</v>
      </c>
      <c r="G906" s="89" t="s">
        <v>1628</v>
      </c>
      <c r="H906" s="16" t="s">
        <v>1819</v>
      </c>
      <c r="I906" s="8" t="s">
        <v>710</v>
      </c>
      <c r="J906" s="8">
        <v>31347</v>
      </c>
      <c r="K906" s="89">
        <v>38763</v>
      </c>
      <c r="L906" s="8">
        <v>2713</v>
      </c>
      <c r="M906" s="8">
        <v>4</v>
      </c>
      <c r="N906" s="8"/>
      <c r="O906" s="8"/>
    </row>
    <row r="907" spans="1:15" x14ac:dyDescent="0.25">
      <c r="A907" s="89"/>
      <c r="B907" s="89"/>
      <c r="C907" s="6" t="e">
        <f>MATCH(D907,[1]!Tabla1[Consignatario],0)</f>
        <v>#REF!</v>
      </c>
      <c r="D907" s="54" t="s">
        <v>1742</v>
      </c>
      <c r="E907" s="5"/>
      <c r="F907" s="8"/>
      <c r="G907" s="89"/>
      <c r="H907" s="6" t="s">
        <v>1820</v>
      </c>
      <c r="I907" s="8" t="s">
        <v>711</v>
      </c>
      <c r="J907" s="8">
        <v>6816</v>
      </c>
      <c r="K907" s="89"/>
      <c r="L907" s="8"/>
      <c r="M907" s="8"/>
      <c r="N907" s="8"/>
      <c r="O907" s="8"/>
    </row>
    <row r="908" spans="1:15" x14ac:dyDescent="0.25">
      <c r="A908" s="89"/>
      <c r="B908" s="89"/>
      <c r="C908" s="6" t="e">
        <f>MATCH(D908,[1]!Tabla1[Consignatario],0)</f>
        <v>#REF!</v>
      </c>
      <c r="D908" s="54" t="s">
        <v>1742</v>
      </c>
      <c r="E908" s="5"/>
      <c r="F908" s="8"/>
      <c r="G908" s="89"/>
      <c r="H908" s="17" t="s">
        <v>1818</v>
      </c>
      <c r="I908" s="8" t="s">
        <v>584</v>
      </c>
      <c r="J908" s="8">
        <v>600</v>
      </c>
      <c r="K908" s="89"/>
      <c r="L908" s="8"/>
      <c r="M908" s="8"/>
      <c r="N908" s="8"/>
      <c r="O908" s="8"/>
    </row>
    <row r="909" spans="1:15" ht="25.5" customHeight="1" x14ac:dyDescent="0.25">
      <c r="A909" s="89" t="s">
        <v>709</v>
      </c>
      <c r="B909" s="89"/>
      <c r="C909" s="6" t="e">
        <f>MATCH(D909,[1]!Tabla1[Consignatario],0)</f>
        <v>#REF!</v>
      </c>
      <c r="D909" s="54" t="s">
        <v>1521</v>
      </c>
      <c r="E909" s="5"/>
      <c r="F909" s="21">
        <v>42704</v>
      </c>
      <c r="G909" s="89" t="s">
        <v>1628</v>
      </c>
      <c r="H909" s="17" t="s">
        <v>1818</v>
      </c>
      <c r="I909" s="20" t="s">
        <v>40</v>
      </c>
      <c r="J909" s="20">
        <v>8000</v>
      </c>
      <c r="K909" s="89">
        <v>11525</v>
      </c>
      <c r="L909" s="20">
        <v>806</v>
      </c>
      <c r="M909" s="20">
        <v>6</v>
      </c>
      <c r="N909" s="20"/>
      <c r="O909" s="8"/>
    </row>
    <row r="910" spans="1:15" ht="25.5" x14ac:dyDescent="0.25">
      <c r="A910" s="89"/>
      <c r="B910" s="89"/>
      <c r="C910" s="6" t="e">
        <f>MATCH(D910,[1]!Tabla1[Consignatario],0)</f>
        <v>#REF!</v>
      </c>
      <c r="D910" s="54" t="s">
        <v>1521</v>
      </c>
      <c r="E910" s="5"/>
      <c r="F910" s="8"/>
      <c r="G910" s="89"/>
      <c r="H910" s="16" t="s">
        <v>1819</v>
      </c>
      <c r="I910" s="8" t="s">
        <v>669</v>
      </c>
      <c r="J910" s="8">
        <v>3525</v>
      </c>
      <c r="K910" s="89"/>
      <c r="L910" s="8"/>
      <c r="M910" s="8"/>
      <c r="N910" s="8"/>
      <c r="O910" s="8"/>
    </row>
    <row r="911" spans="1:15" ht="15" customHeight="1" x14ac:dyDescent="0.25">
      <c r="A911" s="89" t="s">
        <v>709</v>
      </c>
      <c r="B911" s="89"/>
      <c r="C911" s="6" t="e">
        <f>MATCH(D911,[1]!Tabla1[Consignatario],0)</f>
        <v>#REF!</v>
      </c>
      <c r="D911" s="54" t="s">
        <v>1652</v>
      </c>
      <c r="E911" s="5"/>
      <c r="F911" s="9">
        <v>42704</v>
      </c>
      <c r="G911" s="89" t="s">
        <v>1628</v>
      </c>
      <c r="H911" s="16" t="s">
        <v>1819</v>
      </c>
      <c r="I911" s="8" t="s">
        <v>712</v>
      </c>
      <c r="J911" s="8">
        <v>3778</v>
      </c>
      <c r="K911" s="89">
        <v>28740</v>
      </c>
      <c r="L911" s="8">
        <v>2011</v>
      </c>
      <c r="M911" s="8">
        <v>1</v>
      </c>
      <c r="N911" s="8"/>
      <c r="O911" s="8"/>
    </row>
    <row r="912" spans="1:15" x14ac:dyDescent="0.25">
      <c r="A912" s="89"/>
      <c r="B912" s="89"/>
      <c r="C912" s="6" t="e">
        <f>MATCH(D912,[1]!Tabla1[Consignatario],0)</f>
        <v>#REF!</v>
      </c>
      <c r="D912" s="54" t="s">
        <v>1652</v>
      </c>
      <c r="E912" s="5"/>
      <c r="F912" s="20"/>
      <c r="G912" s="89"/>
      <c r="H912" s="17" t="s">
        <v>1818</v>
      </c>
      <c r="I912" s="20" t="s">
        <v>23</v>
      </c>
      <c r="J912" s="20">
        <v>6000</v>
      </c>
      <c r="K912" s="89"/>
      <c r="L912" s="20"/>
      <c r="M912" s="20"/>
      <c r="N912" s="20"/>
      <c r="O912" s="8"/>
    </row>
    <row r="913" spans="1:15" x14ac:dyDescent="0.25">
      <c r="A913" s="89"/>
      <c r="B913" s="89"/>
      <c r="C913" s="6" t="e">
        <f>MATCH(D913,[1]!Tabla1[Consignatario],0)</f>
        <v>#REF!</v>
      </c>
      <c r="D913" s="54" t="s">
        <v>1652</v>
      </c>
      <c r="E913" s="5"/>
      <c r="F913" s="8"/>
      <c r="G913" s="89"/>
      <c r="H913" s="16" t="s">
        <v>1819</v>
      </c>
      <c r="I913" s="8" t="s">
        <v>713</v>
      </c>
      <c r="J913" s="8">
        <v>12562</v>
      </c>
      <c r="K913" s="89"/>
      <c r="L913" s="8"/>
      <c r="M913" s="8"/>
      <c r="N913" s="8"/>
      <c r="O913" s="8"/>
    </row>
    <row r="914" spans="1:15" x14ac:dyDescent="0.25">
      <c r="A914" s="89"/>
      <c r="B914" s="89"/>
      <c r="C914" s="6" t="e">
        <f>MATCH(D914,[1]!Tabla1[Consignatario],0)</f>
        <v>#REF!</v>
      </c>
      <c r="D914" s="54" t="s">
        <v>1652</v>
      </c>
      <c r="E914" s="5"/>
      <c r="F914" s="20"/>
      <c r="G914" s="89"/>
      <c r="H914" s="17" t="s">
        <v>1818</v>
      </c>
      <c r="I914" s="20" t="s">
        <v>73</v>
      </c>
      <c r="J914" s="20">
        <v>4000</v>
      </c>
      <c r="K914" s="89"/>
      <c r="L914" s="20"/>
      <c r="M914" s="20"/>
      <c r="N914" s="20"/>
      <c r="O914" s="8"/>
    </row>
    <row r="915" spans="1:15" x14ac:dyDescent="0.25">
      <c r="A915" s="89"/>
      <c r="B915" s="89"/>
      <c r="C915" s="6" t="e">
        <f>MATCH(D915,[1]!Tabla1[Consignatario],0)</f>
        <v>#REF!</v>
      </c>
      <c r="D915" s="54" t="s">
        <v>1652</v>
      </c>
      <c r="E915" s="5"/>
      <c r="F915" s="8"/>
      <c r="G915" s="89"/>
      <c r="H915" s="6" t="s">
        <v>1820</v>
      </c>
      <c r="I915" s="8" t="s">
        <v>504</v>
      </c>
      <c r="J915" s="8">
        <v>2400</v>
      </c>
      <c r="K915" s="89"/>
      <c r="L915" s="8"/>
      <c r="M915" s="8"/>
      <c r="N915" s="8"/>
      <c r="O915" s="8"/>
    </row>
    <row r="916" spans="1:15" x14ac:dyDescent="0.25">
      <c r="A916" s="5" t="s">
        <v>714</v>
      </c>
      <c r="B916" s="5"/>
      <c r="C916" s="6" t="e">
        <f>MATCH(D916,[1]!Tabla1[Consignatario],0)</f>
        <v>#REF!</v>
      </c>
      <c r="D916" s="5" t="s">
        <v>1652</v>
      </c>
      <c r="E916" s="5"/>
      <c r="F916" s="9">
        <v>42704</v>
      </c>
      <c r="G916" s="5" t="s">
        <v>1628</v>
      </c>
      <c r="H916" s="16" t="s">
        <v>1819</v>
      </c>
      <c r="I916" s="8" t="s">
        <v>715</v>
      </c>
      <c r="J916" s="8">
        <v>240</v>
      </c>
      <c r="K916" s="5">
        <v>240</v>
      </c>
      <c r="L916" s="8">
        <v>17</v>
      </c>
      <c r="M916" s="8">
        <v>7</v>
      </c>
      <c r="N916" s="8" t="s">
        <v>716</v>
      </c>
      <c r="O916" s="8"/>
    </row>
    <row r="917" spans="1:15" ht="15" customHeight="1" x14ac:dyDescent="0.25">
      <c r="A917" s="89" t="s">
        <v>714</v>
      </c>
      <c r="B917" s="89"/>
      <c r="C917" s="6" t="e">
        <f>MATCH(D917,[1]!Tabla1[Consignatario],0)</f>
        <v>#REF!</v>
      </c>
      <c r="D917" s="54" t="s">
        <v>1342</v>
      </c>
      <c r="E917" s="5"/>
      <c r="F917" s="9">
        <v>42704</v>
      </c>
      <c r="G917" s="89" t="s">
        <v>1628</v>
      </c>
      <c r="H917" s="16" t="s">
        <v>1819</v>
      </c>
      <c r="I917" s="8" t="s">
        <v>717</v>
      </c>
      <c r="J917" s="8">
        <v>8000</v>
      </c>
      <c r="K917" s="89">
        <v>12200</v>
      </c>
      <c r="L917" s="8">
        <v>854</v>
      </c>
      <c r="M917" s="8"/>
      <c r="N917" s="8"/>
      <c r="O917" s="8"/>
    </row>
    <row r="918" spans="1:15" x14ac:dyDescent="0.25">
      <c r="A918" s="89"/>
      <c r="B918" s="89"/>
      <c r="C918" s="6" t="e">
        <f>MATCH(D918,[1]!Tabla1[Consignatario],0)</f>
        <v>#REF!</v>
      </c>
      <c r="D918" s="54" t="s">
        <v>1342</v>
      </c>
      <c r="E918" s="5"/>
      <c r="F918" s="8"/>
      <c r="G918" s="89"/>
      <c r="H918" s="6" t="s">
        <v>1820</v>
      </c>
      <c r="I918" s="8" t="s">
        <v>70</v>
      </c>
      <c r="J918" s="8">
        <v>3200</v>
      </c>
      <c r="K918" s="89"/>
      <c r="L918" s="8"/>
      <c r="M918" s="8"/>
      <c r="N918" s="8"/>
      <c r="O918" s="8"/>
    </row>
    <row r="919" spans="1:15" x14ac:dyDescent="0.25">
      <c r="A919" s="89"/>
      <c r="B919" s="89"/>
      <c r="C919" s="6" t="e">
        <f>MATCH(D919,[1]!Tabla1[Consignatario],0)</f>
        <v>#REF!</v>
      </c>
      <c r="D919" s="54" t="s">
        <v>1342</v>
      </c>
      <c r="E919" s="5"/>
      <c r="F919" s="8"/>
      <c r="G919" s="89"/>
      <c r="H919" s="17" t="s">
        <v>1818</v>
      </c>
      <c r="I919" s="8" t="s">
        <v>599</v>
      </c>
      <c r="J919" s="8">
        <v>1000</v>
      </c>
      <c r="K919" s="89"/>
      <c r="L919" s="8"/>
      <c r="M919" s="8"/>
      <c r="N919" s="8"/>
      <c r="O919" s="8"/>
    </row>
    <row r="920" spans="1:15" ht="15" customHeight="1" x14ac:dyDescent="0.25">
      <c r="A920" s="89" t="s">
        <v>714</v>
      </c>
      <c r="B920" s="89"/>
      <c r="C920" s="6" t="e">
        <f>MATCH(D920,[1]!Tabla1[Consignatario],0)</f>
        <v>#REF!</v>
      </c>
      <c r="D920" s="54" t="s">
        <v>1699</v>
      </c>
      <c r="E920" s="5"/>
      <c r="F920" s="21">
        <v>42704</v>
      </c>
      <c r="G920" s="89" t="s">
        <v>1628</v>
      </c>
      <c r="H920" s="17" t="s">
        <v>1818</v>
      </c>
      <c r="I920" s="20" t="s">
        <v>23</v>
      </c>
      <c r="J920" s="20">
        <v>6000</v>
      </c>
      <c r="K920" s="89">
        <v>7688</v>
      </c>
      <c r="L920" s="20">
        <v>538</v>
      </c>
      <c r="M920" s="20">
        <v>1</v>
      </c>
      <c r="N920" s="20"/>
      <c r="O920" s="8"/>
    </row>
    <row r="921" spans="1:15" x14ac:dyDescent="0.25">
      <c r="A921" s="89"/>
      <c r="B921" s="89"/>
      <c r="C921" s="6" t="e">
        <f>MATCH(D921,[1]!Tabla1[Consignatario],0)</f>
        <v>#REF!</v>
      </c>
      <c r="D921" s="54" t="s">
        <v>1699</v>
      </c>
      <c r="E921" s="5"/>
      <c r="F921" s="8"/>
      <c r="G921" s="89"/>
      <c r="H921" s="16" t="s">
        <v>1819</v>
      </c>
      <c r="I921" s="8" t="s">
        <v>718</v>
      </c>
      <c r="J921" s="8">
        <v>1688</v>
      </c>
      <c r="K921" s="89"/>
      <c r="L921" s="8"/>
      <c r="M921" s="8"/>
      <c r="N921" s="8"/>
      <c r="O921" s="8"/>
    </row>
    <row r="922" spans="1:15" x14ac:dyDescent="0.25">
      <c r="A922" s="5" t="s">
        <v>719</v>
      </c>
      <c r="B922" s="5"/>
      <c r="C922" s="6" t="e">
        <f>MATCH(D922,[1]!Tabla1[Consignatario],0)</f>
        <v>#REF!</v>
      </c>
      <c r="D922" s="8" t="s">
        <v>1264</v>
      </c>
      <c r="E922" s="8"/>
      <c r="F922" s="21">
        <v>42704</v>
      </c>
      <c r="G922" s="5" t="s">
        <v>1628</v>
      </c>
      <c r="H922" s="17" t="s">
        <v>1818</v>
      </c>
      <c r="I922" s="20" t="s">
        <v>32</v>
      </c>
      <c r="J922" s="20">
        <v>20000</v>
      </c>
      <c r="K922" s="8">
        <v>20000</v>
      </c>
      <c r="L922" s="20">
        <v>1400</v>
      </c>
      <c r="M922" s="20"/>
      <c r="N922" s="20"/>
      <c r="O922" s="8"/>
    </row>
    <row r="923" spans="1:15" ht="15" customHeight="1" x14ac:dyDescent="0.25">
      <c r="A923" s="89" t="s">
        <v>719</v>
      </c>
      <c r="B923" s="89"/>
      <c r="C923" s="6" t="e">
        <f>MATCH(D923,[1]!Tabla1[Consignatario],0)</f>
        <v>#REF!</v>
      </c>
      <c r="D923" s="54" t="s">
        <v>1522</v>
      </c>
      <c r="E923" s="5"/>
      <c r="F923" s="9">
        <v>42704</v>
      </c>
      <c r="G923" s="89" t="s">
        <v>1628</v>
      </c>
      <c r="H923" s="17" t="s">
        <v>1818</v>
      </c>
      <c r="I923" s="8" t="s">
        <v>512</v>
      </c>
      <c r="J923" s="8">
        <v>2500</v>
      </c>
      <c r="K923" s="89">
        <v>2948</v>
      </c>
      <c r="L923" s="8">
        <v>206</v>
      </c>
      <c r="M923" s="8">
        <v>2</v>
      </c>
      <c r="N923" s="8"/>
      <c r="O923" s="8"/>
    </row>
    <row r="924" spans="1:15" x14ac:dyDescent="0.25">
      <c r="A924" s="89"/>
      <c r="B924" s="89"/>
      <c r="C924" s="6" t="e">
        <f>MATCH(D924,[1]!Tabla1[Consignatario],0)</f>
        <v>#REF!</v>
      </c>
      <c r="D924" s="54" t="s">
        <v>1522</v>
      </c>
      <c r="E924" s="5"/>
      <c r="F924" s="8"/>
      <c r="G924" s="89"/>
      <c r="H924" s="6" t="s">
        <v>1820</v>
      </c>
      <c r="I924" s="8" t="s">
        <v>720</v>
      </c>
      <c r="J924" s="8">
        <v>448</v>
      </c>
      <c r="K924" s="89"/>
      <c r="L924" s="8"/>
      <c r="M924" s="8"/>
      <c r="N924" s="8"/>
      <c r="O924" s="8"/>
    </row>
    <row r="925" spans="1:15" ht="25.5" customHeight="1" x14ac:dyDescent="0.25">
      <c r="A925" s="89" t="s">
        <v>719</v>
      </c>
      <c r="B925" s="89"/>
      <c r="C925" s="6" t="e">
        <f>MATCH(D925,[1]!Tabla1[Consignatario],0)</f>
        <v>#REF!</v>
      </c>
      <c r="D925" s="54" t="s">
        <v>1743</v>
      </c>
      <c r="E925" s="5"/>
      <c r="F925" s="21">
        <v>42704</v>
      </c>
      <c r="G925" s="89" t="s">
        <v>1628</v>
      </c>
      <c r="H925" s="17" t="s">
        <v>1818</v>
      </c>
      <c r="I925" s="20" t="s">
        <v>73</v>
      </c>
      <c r="J925" s="20">
        <v>4000</v>
      </c>
      <c r="K925" s="89">
        <v>10630</v>
      </c>
      <c r="L925" s="20">
        <v>744</v>
      </c>
      <c r="M925" s="20">
        <v>1</v>
      </c>
      <c r="N925" s="20"/>
      <c r="O925" s="8"/>
    </row>
    <row r="926" spans="1:15" ht="25.5" x14ac:dyDescent="0.25">
      <c r="A926" s="89"/>
      <c r="B926" s="89"/>
      <c r="C926" s="6" t="e">
        <f>MATCH(D926,[1]!Tabla1[Consignatario],0)</f>
        <v>#REF!</v>
      </c>
      <c r="D926" s="54" t="s">
        <v>1743</v>
      </c>
      <c r="E926" s="5"/>
      <c r="F926" s="8"/>
      <c r="G926" s="89"/>
      <c r="H926" s="16" t="s">
        <v>1819</v>
      </c>
      <c r="I926" s="8" t="s">
        <v>721</v>
      </c>
      <c r="J926" s="8">
        <v>3430</v>
      </c>
      <c r="K926" s="89"/>
      <c r="L926" s="8"/>
      <c r="M926" s="8"/>
      <c r="N926" s="8"/>
      <c r="O926" s="8"/>
    </row>
    <row r="927" spans="1:15" ht="25.5" x14ac:dyDescent="0.25">
      <c r="A927" s="89"/>
      <c r="B927" s="89"/>
      <c r="C927" s="6" t="e">
        <f>MATCH(D927,[1]!Tabla1[Consignatario],0)</f>
        <v>#REF!</v>
      </c>
      <c r="D927" s="54" t="s">
        <v>1743</v>
      </c>
      <c r="E927" s="5"/>
      <c r="F927" s="8"/>
      <c r="G927" s="89"/>
      <c r="H927" s="6" t="s">
        <v>1820</v>
      </c>
      <c r="I927" s="8" t="s">
        <v>70</v>
      </c>
      <c r="J927" s="8">
        <v>3200</v>
      </c>
      <c r="K927" s="89"/>
      <c r="L927" s="8"/>
      <c r="M927" s="8"/>
      <c r="N927" s="8"/>
      <c r="O927" s="8"/>
    </row>
    <row r="928" spans="1:15" ht="25.5" customHeight="1" x14ac:dyDescent="0.25">
      <c r="A928" s="5" t="s">
        <v>719</v>
      </c>
      <c r="B928" s="5"/>
      <c r="C928" s="6" t="e">
        <f>MATCH(D928,[1]!Tabla1[Consignatario],0)</f>
        <v>#REF!</v>
      </c>
      <c r="D928" s="5" t="s">
        <v>1507</v>
      </c>
      <c r="E928" s="5"/>
      <c r="F928" s="9">
        <v>42704</v>
      </c>
      <c r="G928" s="5" t="s">
        <v>1628</v>
      </c>
      <c r="H928" s="16" t="s">
        <v>1819</v>
      </c>
      <c r="I928" s="8" t="s">
        <v>722</v>
      </c>
      <c r="J928" s="8">
        <v>10978</v>
      </c>
      <c r="K928" s="5">
        <v>10978</v>
      </c>
      <c r="L928" s="8">
        <v>768</v>
      </c>
      <c r="M928" s="8">
        <v>4</v>
      </c>
      <c r="N928" s="8"/>
      <c r="O928" s="8"/>
    </row>
    <row r="929" spans="1:15" ht="15" customHeight="1" x14ac:dyDescent="0.25">
      <c r="A929" s="89" t="s">
        <v>723</v>
      </c>
      <c r="B929" s="89"/>
      <c r="C929" s="6" t="e">
        <f>MATCH(D929,[1]!Tabla1[Consignatario],0)</f>
        <v>#REF!</v>
      </c>
      <c r="D929" s="54" t="s">
        <v>1343</v>
      </c>
      <c r="E929" s="5"/>
      <c r="F929" s="9">
        <v>42704</v>
      </c>
      <c r="G929" s="89" t="s">
        <v>556</v>
      </c>
      <c r="H929" s="16" t="s">
        <v>1819</v>
      </c>
      <c r="I929" s="8" t="s">
        <v>724</v>
      </c>
      <c r="J929" s="8">
        <v>57270</v>
      </c>
      <c r="K929" s="89">
        <v>207854</v>
      </c>
      <c r="L929" s="8">
        <v>14549</v>
      </c>
      <c r="M929" s="8">
        <v>6</v>
      </c>
      <c r="N929" s="8"/>
      <c r="O929" s="8"/>
    </row>
    <row r="930" spans="1:15" ht="25.5" x14ac:dyDescent="0.25">
      <c r="A930" s="89"/>
      <c r="B930" s="89"/>
      <c r="C930" s="6" t="e">
        <f>MATCH(D930,[1]!Tabla1[Consignatario],0)</f>
        <v>#REF!</v>
      </c>
      <c r="D930" s="54" t="s">
        <v>1343</v>
      </c>
      <c r="E930" s="5"/>
      <c r="F930" s="20"/>
      <c r="G930" s="89"/>
      <c r="H930" s="17" t="s">
        <v>1818</v>
      </c>
      <c r="I930" s="20" t="s">
        <v>725</v>
      </c>
      <c r="J930" s="20">
        <v>138000</v>
      </c>
      <c r="K930" s="89"/>
      <c r="L930" s="20"/>
      <c r="M930" s="20"/>
      <c r="N930" s="20"/>
      <c r="O930" s="8"/>
    </row>
    <row r="931" spans="1:15" ht="25.5" x14ac:dyDescent="0.25">
      <c r="A931" s="89"/>
      <c r="B931" s="89"/>
      <c r="C931" s="6" t="e">
        <f>MATCH(D931,[1]!Tabla1[Consignatario],0)</f>
        <v>#REF!</v>
      </c>
      <c r="D931" s="54" t="s">
        <v>1343</v>
      </c>
      <c r="E931" s="5"/>
      <c r="F931" s="8"/>
      <c r="G931" s="89"/>
      <c r="H931" s="6" t="s">
        <v>1820</v>
      </c>
      <c r="I931" s="8" t="s">
        <v>726</v>
      </c>
      <c r="J931" s="8">
        <v>10584</v>
      </c>
      <c r="K931" s="89"/>
      <c r="L931" s="8"/>
      <c r="M931" s="8"/>
      <c r="N931" s="8"/>
      <c r="O931" s="8"/>
    </row>
    <row r="932" spans="1:15" ht="25.5" x14ac:dyDescent="0.25">
      <c r="A932" s="89"/>
      <c r="B932" s="89"/>
      <c r="C932" s="6" t="e">
        <f>MATCH(D932,[1]!Tabla1[Consignatario],0)</f>
        <v>#REF!</v>
      </c>
      <c r="D932" s="54" t="s">
        <v>1343</v>
      </c>
      <c r="E932" s="5"/>
      <c r="F932" s="8"/>
      <c r="G932" s="89"/>
      <c r="H932" s="6" t="s">
        <v>1820</v>
      </c>
      <c r="I932" s="8" t="s">
        <v>727</v>
      </c>
      <c r="J932" s="8">
        <v>2000</v>
      </c>
      <c r="K932" s="89"/>
      <c r="L932" s="8"/>
      <c r="M932" s="8"/>
      <c r="N932" s="8"/>
      <c r="O932" s="8"/>
    </row>
    <row r="933" spans="1:15" ht="15" customHeight="1" x14ac:dyDescent="0.25">
      <c r="A933" s="89" t="s">
        <v>723</v>
      </c>
      <c r="B933" s="89"/>
      <c r="C933" s="6" t="e">
        <f>MATCH(D933,[1]!Tabla1[Consignatario],0)</f>
        <v>#REF!</v>
      </c>
      <c r="D933" s="54" t="s">
        <v>1744</v>
      </c>
      <c r="E933" s="5"/>
      <c r="F933" s="9">
        <v>42704</v>
      </c>
      <c r="G933" s="89" t="s">
        <v>728</v>
      </c>
      <c r="H933" s="17" t="s">
        <v>1818</v>
      </c>
      <c r="I933" s="8" t="s">
        <v>729</v>
      </c>
      <c r="J933" s="8">
        <v>42500</v>
      </c>
      <c r="K933" s="89">
        <v>50312</v>
      </c>
      <c r="L933" s="8">
        <v>3521</v>
      </c>
      <c r="M933" s="8">
        <v>7</v>
      </c>
      <c r="N933" s="8"/>
      <c r="O933" s="8"/>
    </row>
    <row r="934" spans="1:15" x14ac:dyDescent="0.25">
      <c r="A934" s="89"/>
      <c r="B934" s="89"/>
      <c r="C934" s="6" t="e">
        <f>MATCH(D934,[1]!Tabla1[Consignatario],0)</f>
        <v>#REF!</v>
      </c>
      <c r="D934" s="54" t="s">
        <v>1744</v>
      </c>
      <c r="E934" s="5"/>
      <c r="F934" s="8"/>
      <c r="G934" s="89"/>
      <c r="H934" s="16" t="s">
        <v>1819</v>
      </c>
      <c r="I934" s="8" t="s">
        <v>730</v>
      </c>
      <c r="J934" s="8">
        <v>3448</v>
      </c>
      <c r="K934" s="89"/>
      <c r="L934" s="8"/>
      <c r="M934" s="8"/>
      <c r="N934" s="8"/>
      <c r="O934" s="8"/>
    </row>
    <row r="935" spans="1:15" x14ac:dyDescent="0.25">
      <c r="A935" s="89"/>
      <c r="B935" s="89"/>
      <c r="C935" s="6" t="e">
        <f>MATCH(D935,[1]!Tabla1[Consignatario],0)</f>
        <v>#REF!</v>
      </c>
      <c r="D935" s="54" t="s">
        <v>1744</v>
      </c>
      <c r="E935" s="5"/>
      <c r="F935" s="8"/>
      <c r="G935" s="89"/>
      <c r="H935" s="6" t="s">
        <v>1820</v>
      </c>
      <c r="I935" s="8" t="s">
        <v>731</v>
      </c>
      <c r="J935" s="8">
        <v>1520</v>
      </c>
      <c r="K935" s="89"/>
      <c r="L935" s="8"/>
      <c r="M935" s="8"/>
      <c r="N935" s="8"/>
      <c r="O935" s="8"/>
    </row>
    <row r="936" spans="1:15" x14ac:dyDescent="0.25">
      <c r="A936" s="89"/>
      <c r="B936" s="89"/>
      <c r="C936" s="6" t="e">
        <f>MATCH(D936,[1]!Tabla1[Consignatario],0)</f>
        <v>#REF!</v>
      </c>
      <c r="D936" s="54" t="s">
        <v>1744</v>
      </c>
      <c r="E936" s="5"/>
      <c r="F936" s="8"/>
      <c r="G936" s="89"/>
      <c r="H936" s="17" t="s">
        <v>1818</v>
      </c>
      <c r="I936" s="8" t="s">
        <v>599</v>
      </c>
      <c r="J936" s="8">
        <v>500</v>
      </c>
      <c r="K936" s="89"/>
      <c r="L936" s="8"/>
      <c r="M936" s="8"/>
      <c r="N936" s="8"/>
      <c r="O936" s="8"/>
    </row>
    <row r="937" spans="1:15" x14ac:dyDescent="0.25">
      <c r="A937" s="89"/>
      <c r="B937" s="89"/>
      <c r="C937" s="6" t="e">
        <f>MATCH(D937,[1]!Tabla1[Consignatario],0)</f>
        <v>#REF!</v>
      </c>
      <c r="D937" s="54" t="s">
        <v>1744</v>
      </c>
      <c r="E937" s="5"/>
      <c r="F937" s="8"/>
      <c r="G937" s="89"/>
      <c r="H937" s="6" t="s">
        <v>1820</v>
      </c>
      <c r="I937" s="8" t="s">
        <v>732</v>
      </c>
      <c r="J937" s="8">
        <v>2344</v>
      </c>
      <c r="K937" s="89"/>
      <c r="L937" s="8"/>
      <c r="M937" s="8"/>
      <c r="N937" s="8"/>
      <c r="O937" s="8"/>
    </row>
    <row r="938" spans="1:15" ht="15" customHeight="1" x14ac:dyDescent="0.25">
      <c r="A938" s="89" t="s">
        <v>723</v>
      </c>
      <c r="B938" s="89"/>
      <c r="C938" s="6" t="e">
        <f>MATCH(D938,[1]!Tabla1[Consignatario],0)</f>
        <v>#REF!</v>
      </c>
      <c r="D938" s="54" t="s">
        <v>1682</v>
      </c>
      <c r="E938" s="5"/>
      <c r="F938" s="9">
        <v>42704</v>
      </c>
      <c r="G938" s="89" t="s">
        <v>733</v>
      </c>
      <c r="H938" s="16" t="s">
        <v>1819</v>
      </c>
      <c r="I938" s="8" t="s">
        <v>734</v>
      </c>
      <c r="J938" s="8">
        <v>34760</v>
      </c>
      <c r="K938" s="89">
        <v>47640</v>
      </c>
      <c r="L938" s="8">
        <v>3334</v>
      </c>
      <c r="M938" s="8">
        <v>7</v>
      </c>
      <c r="N938" s="8"/>
      <c r="O938" s="8"/>
    </row>
    <row r="939" spans="1:15" ht="25.5" x14ac:dyDescent="0.25">
      <c r="A939" s="89"/>
      <c r="B939" s="89"/>
      <c r="C939" s="6" t="e">
        <f>MATCH(D939,[1]!Tabla1[Consignatario],0)</f>
        <v>#REF!</v>
      </c>
      <c r="D939" s="54" t="s">
        <v>1682</v>
      </c>
      <c r="E939" s="5"/>
      <c r="F939" s="8"/>
      <c r="G939" s="89"/>
      <c r="H939" s="6" t="s">
        <v>1820</v>
      </c>
      <c r="I939" s="8" t="s">
        <v>735</v>
      </c>
      <c r="J939" s="8">
        <v>12880</v>
      </c>
      <c r="K939" s="89"/>
      <c r="L939" s="8"/>
      <c r="M939" s="8"/>
      <c r="N939" s="8"/>
      <c r="O939" s="8"/>
    </row>
    <row r="940" spans="1:15" ht="15" customHeight="1" x14ac:dyDescent="0.25">
      <c r="A940" s="89" t="s">
        <v>736</v>
      </c>
      <c r="B940" s="89"/>
      <c r="C940" s="6" t="e">
        <f>MATCH(D940,[1]!Tabla1[Consignatario],0)</f>
        <v>#REF!</v>
      </c>
      <c r="D940" s="54" t="s">
        <v>1684</v>
      </c>
      <c r="E940" s="5"/>
      <c r="F940" s="9">
        <v>42704</v>
      </c>
      <c r="G940" s="89" t="s">
        <v>733</v>
      </c>
      <c r="H940" s="16" t="s">
        <v>1819</v>
      </c>
      <c r="I940" s="8" t="s">
        <v>737</v>
      </c>
      <c r="J940" s="8">
        <v>27275</v>
      </c>
      <c r="K940" s="89">
        <v>37003</v>
      </c>
      <c r="L940" s="8">
        <v>2590</v>
      </c>
      <c r="M940" s="8">
        <v>2</v>
      </c>
      <c r="N940" s="8"/>
      <c r="O940" s="8"/>
    </row>
    <row r="941" spans="1:15" x14ac:dyDescent="0.25">
      <c r="A941" s="89"/>
      <c r="B941" s="89"/>
      <c r="C941" s="6" t="e">
        <f>MATCH(D941,[1]!Tabla1[Consignatario],0)</f>
        <v>#REF!</v>
      </c>
      <c r="D941" s="54" t="s">
        <v>1684</v>
      </c>
      <c r="E941" s="5"/>
      <c r="F941" s="8"/>
      <c r="G941" s="89"/>
      <c r="H941" s="6" t="s">
        <v>1820</v>
      </c>
      <c r="I941" s="8" t="s">
        <v>738</v>
      </c>
      <c r="J941" s="8">
        <v>1728</v>
      </c>
      <c r="K941" s="89"/>
      <c r="L941" s="8"/>
      <c r="M941" s="8"/>
      <c r="N941" s="8"/>
      <c r="O941" s="8"/>
    </row>
    <row r="942" spans="1:15" x14ac:dyDescent="0.25">
      <c r="A942" s="89"/>
      <c r="B942" s="89"/>
      <c r="C942" s="6" t="e">
        <f>MATCH(D942,[1]!Tabla1[Consignatario],0)</f>
        <v>#REF!</v>
      </c>
      <c r="D942" s="54" t="s">
        <v>1684</v>
      </c>
      <c r="E942" s="5"/>
      <c r="F942" s="20"/>
      <c r="G942" s="89"/>
      <c r="H942" s="17" t="s">
        <v>1818</v>
      </c>
      <c r="I942" s="20" t="s">
        <v>40</v>
      </c>
      <c r="J942" s="20">
        <v>8000</v>
      </c>
      <c r="K942" s="89"/>
      <c r="L942" s="20"/>
      <c r="M942" s="20"/>
      <c r="N942" s="20"/>
      <c r="O942" s="8"/>
    </row>
    <row r="943" spans="1:15" ht="15" customHeight="1" x14ac:dyDescent="0.25">
      <c r="A943" s="89" t="s">
        <v>736</v>
      </c>
      <c r="B943" s="89"/>
      <c r="C943" s="6" t="e">
        <f>MATCH(D943,[1]!Tabla1[Consignatario],0)</f>
        <v>#REF!</v>
      </c>
      <c r="D943" s="54" t="s">
        <v>1745</v>
      </c>
      <c r="E943" s="5"/>
      <c r="F943" s="21">
        <v>42704</v>
      </c>
      <c r="G943" s="89" t="s">
        <v>733</v>
      </c>
      <c r="H943" s="17" t="s">
        <v>1818</v>
      </c>
      <c r="I943" s="20" t="s">
        <v>322</v>
      </c>
      <c r="J943" s="20">
        <v>10000</v>
      </c>
      <c r="K943" s="89">
        <v>24661</v>
      </c>
      <c r="L943" s="20">
        <v>1726</v>
      </c>
      <c r="M943" s="20">
        <v>2</v>
      </c>
      <c r="N943" s="20"/>
      <c r="O943" s="8"/>
    </row>
    <row r="944" spans="1:15" ht="25.5" x14ac:dyDescent="0.25">
      <c r="A944" s="89"/>
      <c r="B944" s="89"/>
      <c r="C944" s="6" t="e">
        <f>MATCH(D944,[1]!Tabla1[Consignatario],0)</f>
        <v>#REF!</v>
      </c>
      <c r="D944" s="54" t="s">
        <v>1745</v>
      </c>
      <c r="E944" s="5"/>
      <c r="F944" s="8"/>
      <c r="G944" s="89"/>
      <c r="H944" s="6" t="s">
        <v>1820</v>
      </c>
      <c r="I944" s="8" t="s">
        <v>739</v>
      </c>
      <c r="J944" s="8">
        <v>5440</v>
      </c>
      <c r="K944" s="89"/>
      <c r="L944" s="8"/>
      <c r="M944" s="8"/>
      <c r="N944" s="8"/>
      <c r="O944" s="8"/>
    </row>
    <row r="945" spans="1:15" ht="25.5" x14ac:dyDescent="0.25">
      <c r="A945" s="89"/>
      <c r="B945" s="89"/>
      <c r="C945" s="6" t="e">
        <f>MATCH(D945,[1]!Tabla1[Consignatario],0)</f>
        <v>#REF!</v>
      </c>
      <c r="D945" s="54" t="s">
        <v>1745</v>
      </c>
      <c r="E945" s="5"/>
      <c r="F945" s="8"/>
      <c r="G945" s="89"/>
      <c r="H945" s="16" t="s">
        <v>1819</v>
      </c>
      <c r="I945" s="8" t="s">
        <v>740</v>
      </c>
      <c r="J945" s="8">
        <v>4629</v>
      </c>
      <c r="K945" s="89"/>
      <c r="L945" s="8"/>
      <c r="M945" s="8"/>
      <c r="N945" s="8"/>
      <c r="O945" s="8"/>
    </row>
    <row r="946" spans="1:15" ht="25.5" x14ac:dyDescent="0.25">
      <c r="A946" s="89"/>
      <c r="B946" s="89"/>
      <c r="C946" s="6" t="e">
        <f>MATCH(D946,[1]!Tabla1[Consignatario],0)</f>
        <v>#REF!</v>
      </c>
      <c r="D946" s="54" t="s">
        <v>1745</v>
      </c>
      <c r="E946" s="5"/>
      <c r="F946" s="8"/>
      <c r="G946" s="89"/>
      <c r="H946" s="6" t="s">
        <v>1820</v>
      </c>
      <c r="I946" s="8" t="s">
        <v>741</v>
      </c>
      <c r="J946" s="8">
        <v>4368</v>
      </c>
      <c r="K946" s="89"/>
      <c r="L946" s="8"/>
      <c r="M946" s="8"/>
      <c r="N946" s="8"/>
      <c r="O946" s="8"/>
    </row>
    <row r="947" spans="1:15" ht="25.5" x14ac:dyDescent="0.25">
      <c r="A947" s="89"/>
      <c r="B947" s="89"/>
      <c r="C947" s="6" t="e">
        <f>MATCH(D947,[1]!Tabla1[Consignatario],0)</f>
        <v>#REF!</v>
      </c>
      <c r="D947" s="54" t="s">
        <v>1745</v>
      </c>
      <c r="E947" s="5"/>
      <c r="F947" s="8"/>
      <c r="G947" s="89"/>
      <c r="H947" s="6" t="s">
        <v>1820</v>
      </c>
      <c r="I947" s="8" t="s">
        <v>742</v>
      </c>
      <c r="J947" s="8">
        <v>224</v>
      </c>
      <c r="K947" s="89"/>
      <c r="L947" s="8"/>
      <c r="M947" s="8"/>
      <c r="N947" s="8"/>
      <c r="O947" s="8"/>
    </row>
    <row r="948" spans="1:15" ht="15" customHeight="1" x14ac:dyDescent="0.25">
      <c r="A948" s="89" t="s">
        <v>736</v>
      </c>
      <c r="B948" s="89"/>
      <c r="C948" s="6" t="e">
        <f>MATCH(D948,[1]!Tabla1[Consignatario],0)</f>
        <v>#REF!</v>
      </c>
      <c r="D948" s="54" t="s">
        <v>1523</v>
      </c>
      <c r="E948" s="5"/>
      <c r="F948" s="21">
        <v>42704</v>
      </c>
      <c r="G948" s="89" t="s">
        <v>733</v>
      </c>
      <c r="H948" s="17" t="s">
        <v>1818</v>
      </c>
      <c r="I948" s="20" t="s">
        <v>23</v>
      </c>
      <c r="J948" s="20">
        <v>6000</v>
      </c>
      <c r="K948" s="89">
        <v>6160</v>
      </c>
      <c r="L948" s="20">
        <v>431</v>
      </c>
      <c r="M948" s="20">
        <v>2</v>
      </c>
      <c r="N948" s="20"/>
      <c r="O948" s="8"/>
    </row>
    <row r="949" spans="1:15" x14ac:dyDescent="0.25">
      <c r="A949" s="89"/>
      <c r="B949" s="89"/>
      <c r="C949" s="6" t="e">
        <f>MATCH(D949,[1]!Tabla1[Consignatario],0)</f>
        <v>#REF!</v>
      </c>
      <c r="D949" s="54" t="s">
        <v>1523</v>
      </c>
      <c r="E949" s="5"/>
      <c r="F949" s="8"/>
      <c r="G949" s="89"/>
      <c r="H949" s="6" t="s">
        <v>1820</v>
      </c>
      <c r="I949" s="8" t="s">
        <v>168</v>
      </c>
      <c r="J949" s="8">
        <v>160</v>
      </c>
      <c r="K949" s="89"/>
      <c r="L949" s="8"/>
      <c r="M949" s="8"/>
      <c r="N949" s="8"/>
      <c r="O949" s="8"/>
    </row>
    <row r="950" spans="1:15" ht="15" customHeight="1" x14ac:dyDescent="0.25">
      <c r="A950" s="89" t="s">
        <v>743</v>
      </c>
      <c r="B950" s="89"/>
      <c r="C950" s="6" t="e">
        <f>MATCH(D950,[1]!Tabla1[Consignatario],0)</f>
        <v>#REF!</v>
      </c>
      <c r="D950" s="54" t="s">
        <v>1746</v>
      </c>
      <c r="E950" s="5"/>
      <c r="F950" s="9">
        <v>42704</v>
      </c>
      <c r="G950" s="89" t="s">
        <v>744</v>
      </c>
      <c r="H950" s="6" t="s">
        <v>1820</v>
      </c>
      <c r="I950" s="8" t="s">
        <v>745</v>
      </c>
      <c r="J950" s="8">
        <v>9088</v>
      </c>
      <c r="K950" s="89">
        <v>31756</v>
      </c>
      <c r="L950" s="8">
        <v>2222</v>
      </c>
      <c r="M950" s="8">
        <v>7</v>
      </c>
      <c r="N950" s="8" t="s">
        <v>1700</v>
      </c>
      <c r="O950" s="8"/>
    </row>
    <row r="951" spans="1:15" x14ac:dyDescent="0.25">
      <c r="A951" s="89"/>
      <c r="B951" s="89"/>
      <c r="C951" s="6" t="e">
        <f>MATCH(D951,[1]!Tabla1[Consignatario],0)</f>
        <v>#REF!</v>
      </c>
      <c r="D951" s="54" t="s">
        <v>1746</v>
      </c>
      <c r="E951" s="5"/>
      <c r="F951" s="8"/>
      <c r="G951" s="89"/>
      <c r="H951" s="17" t="s">
        <v>1818</v>
      </c>
      <c r="I951" s="8" t="s">
        <v>599</v>
      </c>
      <c r="J951" s="8">
        <v>1020</v>
      </c>
      <c r="K951" s="89"/>
      <c r="L951" s="8"/>
      <c r="M951" s="8"/>
      <c r="N951" s="8"/>
      <c r="O951" s="8"/>
    </row>
    <row r="952" spans="1:15" x14ac:dyDescent="0.25">
      <c r="A952" s="89"/>
      <c r="B952" s="89"/>
      <c r="C952" s="6" t="e">
        <f>MATCH(D952,[1]!Tabla1[Consignatario],0)</f>
        <v>#REF!</v>
      </c>
      <c r="D952" s="54" t="s">
        <v>1746</v>
      </c>
      <c r="E952" s="5"/>
      <c r="F952" s="20"/>
      <c r="G952" s="89"/>
      <c r="H952" s="17" t="s">
        <v>1818</v>
      </c>
      <c r="I952" s="20" t="s">
        <v>322</v>
      </c>
      <c r="J952" s="20">
        <v>10000</v>
      </c>
      <c r="K952" s="89"/>
      <c r="L952" s="20"/>
      <c r="M952" s="20"/>
      <c r="N952" s="20"/>
      <c r="O952" s="8"/>
    </row>
    <row r="953" spans="1:15" ht="26.25" x14ac:dyDescent="0.25">
      <c r="A953" s="89"/>
      <c r="B953" s="89"/>
      <c r="C953" s="6" t="e">
        <f>MATCH(D953,[1]!Tabla1[Consignatario],0)</f>
        <v>#REF!</v>
      </c>
      <c r="D953" s="54" t="s">
        <v>1746</v>
      </c>
      <c r="E953" s="5"/>
      <c r="F953" s="20"/>
      <c r="G953" s="89"/>
      <c r="H953" s="17" t="s">
        <v>1818</v>
      </c>
      <c r="I953" s="20" t="s">
        <v>23</v>
      </c>
      <c r="J953" s="20">
        <v>6000</v>
      </c>
      <c r="K953" s="89"/>
      <c r="L953" s="20"/>
      <c r="M953" s="20"/>
      <c r="N953" s="20" t="s">
        <v>746</v>
      </c>
      <c r="O953" s="8"/>
    </row>
    <row r="954" spans="1:15" x14ac:dyDescent="0.25">
      <c r="A954" s="89"/>
      <c r="B954" s="89"/>
      <c r="C954" s="6" t="e">
        <f>MATCH(D954,[1]!Tabla1[Consignatario],0)</f>
        <v>#REF!</v>
      </c>
      <c r="D954" s="54" t="s">
        <v>1746</v>
      </c>
      <c r="E954" s="5"/>
      <c r="F954" s="8"/>
      <c r="G954" s="89"/>
      <c r="H954" s="16" t="s">
        <v>1819</v>
      </c>
      <c r="I954" s="8" t="s">
        <v>747</v>
      </c>
      <c r="J954" s="8">
        <v>5224</v>
      </c>
      <c r="K954" s="89"/>
      <c r="L954" s="8"/>
      <c r="M954" s="8"/>
      <c r="N954" s="90" t="s">
        <v>748</v>
      </c>
      <c r="O954" s="8"/>
    </row>
    <row r="955" spans="1:15" x14ac:dyDescent="0.25">
      <c r="A955" s="89"/>
      <c r="B955" s="89"/>
      <c r="C955" s="6" t="e">
        <f>MATCH(D955,[1]!Tabla1[Consignatario],0)</f>
        <v>#REF!</v>
      </c>
      <c r="D955" s="54" t="s">
        <v>1746</v>
      </c>
      <c r="E955" s="5"/>
      <c r="F955" s="8"/>
      <c r="G955" s="89"/>
      <c r="H955" s="6" t="s">
        <v>1820</v>
      </c>
      <c r="I955" s="8" t="s">
        <v>675</v>
      </c>
      <c r="J955" s="8">
        <v>424</v>
      </c>
      <c r="K955" s="89"/>
      <c r="L955" s="8"/>
      <c r="M955" s="8"/>
      <c r="N955" s="90"/>
      <c r="O955" s="8"/>
    </row>
    <row r="956" spans="1:15" ht="15" customHeight="1" x14ac:dyDescent="0.25">
      <c r="A956" s="89" t="s">
        <v>743</v>
      </c>
      <c r="B956" s="89"/>
      <c r="C956" s="6" t="e">
        <f>MATCH(D956,[1]!Tabla1[Consignatario],0)</f>
        <v>#REF!</v>
      </c>
      <c r="D956" s="54" t="s">
        <v>1653</v>
      </c>
      <c r="E956" s="5"/>
      <c r="F956" s="9">
        <v>42704</v>
      </c>
      <c r="G956" s="89" t="s">
        <v>75</v>
      </c>
      <c r="H956" s="17" t="s">
        <v>1818</v>
      </c>
      <c r="I956" s="8" t="s">
        <v>749</v>
      </c>
      <c r="J956" s="8">
        <v>80000</v>
      </c>
      <c r="K956" s="89">
        <v>81600</v>
      </c>
      <c r="L956" s="8">
        <v>5712</v>
      </c>
      <c r="M956" s="8"/>
      <c r="N956" s="8"/>
      <c r="O956" s="8"/>
    </row>
    <row r="957" spans="1:15" ht="25.5" x14ac:dyDescent="0.25">
      <c r="A957" s="89"/>
      <c r="B957" s="89"/>
      <c r="C957" s="6" t="e">
        <f>MATCH(D957,[1]!Tabla1[Consignatario],0)</f>
        <v>#REF!</v>
      </c>
      <c r="D957" s="54" t="s">
        <v>1653</v>
      </c>
      <c r="E957" s="5"/>
      <c r="F957" s="8"/>
      <c r="G957" s="89"/>
      <c r="H957" s="6" t="s">
        <v>1820</v>
      </c>
      <c r="I957" s="8" t="s">
        <v>26</v>
      </c>
      <c r="J957" s="8">
        <v>1600</v>
      </c>
      <c r="K957" s="89"/>
      <c r="L957" s="8"/>
      <c r="M957" s="8"/>
      <c r="N957" s="8"/>
      <c r="O957" s="8"/>
    </row>
    <row r="958" spans="1:15" ht="15" customHeight="1" x14ac:dyDescent="0.25">
      <c r="A958" s="89" t="s">
        <v>750</v>
      </c>
      <c r="B958" s="89"/>
      <c r="C958" s="6" t="e">
        <f>MATCH(D958,[1]!Tabla1[Consignatario],0)</f>
        <v>#REF!</v>
      </c>
      <c r="D958" s="54" t="s">
        <v>1747</v>
      </c>
      <c r="E958" s="5"/>
      <c r="F958" s="9">
        <v>42704</v>
      </c>
      <c r="G958" s="89" t="s">
        <v>75</v>
      </c>
      <c r="H958" s="16" t="s">
        <v>1819</v>
      </c>
      <c r="I958" s="8" t="s">
        <v>751</v>
      </c>
      <c r="J958" s="8">
        <v>2216</v>
      </c>
      <c r="K958" s="89">
        <v>3016</v>
      </c>
      <c r="L958" s="8">
        <v>211</v>
      </c>
      <c r="M958" s="8"/>
      <c r="N958" s="8"/>
      <c r="O958" s="8"/>
    </row>
    <row r="959" spans="1:15" x14ac:dyDescent="0.25">
      <c r="A959" s="89"/>
      <c r="B959" s="89"/>
      <c r="C959" s="6" t="e">
        <f>MATCH(D959,[1]!Tabla1[Consignatario],0)</f>
        <v>#REF!</v>
      </c>
      <c r="D959" s="54" t="s">
        <v>1747</v>
      </c>
      <c r="E959" s="5"/>
      <c r="F959" s="8"/>
      <c r="G959" s="89"/>
      <c r="H959" s="6" t="s">
        <v>1820</v>
      </c>
      <c r="I959" s="8" t="s">
        <v>54</v>
      </c>
      <c r="J959" s="8">
        <v>800</v>
      </c>
      <c r="K959" s="89"/>
      <c r="L959" s="8"/>
      <c r="M959" s="8"/>
      <c r="N959" s="8"/>
      <c r="O959" s="8"/>
    </row>
    <row r="960" spans="1:15" ht="15" customHeight="1" x14ac:dyDescent="0.25">
      <c r="A960" s="89" t="s">
        <v>750</v>
      </c>
      <c r="B960" s="89"/>
      <c r="C960" s="6" t="e">
        <f>MATCH(D960,[1]!Tabla1[Consignatario],0)</f>
        <v>#REF!</v>
      </c>
      <c r="D960" s="54" t="s">
        <v>1748</v>
      </c>
      <c r="E960" s="5"/>
      <c r="F960" s="9">
        <v>42704</v>
      </c>
      <c r="G960" s="89" t="s">
        <v>75</v>
      </c>
      <c r="H960" s="16" t="s">
        <v>1819</v>
      </c>
      <c r="I960" s="8" t="s">
        <v>752</v>
      </c>
      <c r="J960" s="8">
        <v>7666</v>
      </c>
      <c r="K960" s="89">
        <v>9266</v>
      </c>
      <c r="L960" s="8">
        <v>648</v>
      </c>
      <c r="M960" s="8">
        <v>6</v>
      </c>
      <c r="N960" s="8"/>
      <c r="O960" s="8"/>
    </row>
    <row r="961" spans="1:15" x14ac:dyDescent="0.25">
      <c r="A961" s="89"/>
      <c r="B961" s="89"/>
      <c r="C961" s="6" t="e">
        <f>MATCH(D961,[1]!Tabla1[Consignatario],0)</f>
        <v>#REF!</v>
      </c>
      <c r="D961" s="54" t="s">
        <v>1748</v>
      </c>
      <c r="E961" s="5"/>
      <c r="F961" s="8"/>
      <c r="G961" s="89"/>
      <c r="H961" s="6" t="s">
        <v>1820</v>
      </c>
      <c r="I961" s="8" t="s">
        <v>26</v>
      </c>
      <c r="J961" s="8">
        <v>1600</v>
      </c>
      <c r="K961" s="89"/>
      <c r="L961" s="8"/>
      <c r="M961" s="8"/>
      <c r="N961" s="8"/>
      <c r="O961" s="8"/>
    </row>
    <row r="962" spans="1:15" ht="25.5" customHeight="1" x14ac:dyDescent="0.25">
      <c r="A962" s="5" t="s">
        <v>750</v>
      </c>
      <c r="B962" s="5"/>
      <c r="C962" s="6" t="e">
        <f>MATCH(D962,[1]!Tabla1[Consignatario],0)</f>
        <v>#REF!</v>
      </c>
      <c r="D962" s="5" t="s">
        <v>1344</v>
      </c>
      <c r="E962" s="5"/>
      <c r="F962" s="9">
        <v>42704</v>
      </c>
      <c r="G962" s="5" t="s">
        <v>75</v>
      </c>
      <c r="H962" s="6" t="s">
        <v>1820</v>
      </c>
      <c r="I962" s="8" t="s">
        <v>753</v>
      </c>
      <c r="J962" s="8">
        <v>13568</v>
      </c>
      <c r="K962" s="5">
        <v>13568</v>
      </c>
      <c r="L962" s="8">
        <v>949</v>
      </c>
      <c r="M962" s="8">
        <v>7</v>
      </c>
      <c r="N962" s="8"/>
      <c r="O962" s="8"/>
    </row>
    <row r="963" spans="1:15" ht="15" customHeight="1" x14ac:dyDescent="0.25">
      <c r="A963" s="89" t="s">
        <v>754</v>
      </c>
      <c r="B963" s="89"/>
      <c r="C963" s="6" t="e">
        <f>MATCH(D963,[1]!Tabla1[Consignatario],0)</f>
        <v>#REF!</v>
      </c>
      <c r="D963" s="87" t="s">
        <v>1749</v>
      </c>
      <c r="E963" s="5"/>
      <c r="F963" s="9">
        <v>42706</v>
      </c>
      <c r="G963" s="89" t="s">
        <v>289</v>
      </c>
      <c r="H963" s="16" t="s">
        <v>1819</v>
      </c>
      <c r="I963" s="8" t="s">
        <v>755</v>
      </c>
      <c r="J963" s="8">
        <v>16415</v>
      </c>
      <c r="K963" s="89">
        <v>26415</v>
      </c>
      <c r="L963" s="8">
        <v>1849</v>
      </c>
      <c r="M963" s="8"/>
      <c r="N963" s="8"/>
      <c r="O963" s="8"/>
    </row>
    <row r="964" spans="1:15" x14ac:dyDescent="0.25">
      <c r="A964" s="89"/>
      <c r="B964" s="89"/>
      <c r="C964" s="6" t="e">
        <f>MATCH(D964,[1]!Tabla1[Consignatario],0)</f>
        <v>#REF!</v>
      </c>
      <c r="D964" s="87" t="s">
        <v>1749</v>
      </c>
      <c r="E964" s="5"/>
      <c r="F964" s="20"/>
      <c r="G964" s="89"/>
      <c r="H964" s="17" t="s">
        <v>1818</v>
      </c>
      <c r="I964" s="20" t="s">
        <v>322</v>
      </c>
      <c r="J964" s="20">
        <v>10000</v>
      </c>
      <c r="K964" s="89"/>
      <c r="L964" s="20"/>
      <c r="M964" s="20"/>
      <c r="N964" s="20"/>
      <c r="O964" s="8"/>
    </row>
    <row r="965" spans="1:15" ht="15" customHeight="1" x14ac:dyDescent="0.25">
      <c r="A965" s="89" t="s">
        <v>754</v>
      </c>
      <c r="B965" s="89"/>
      <c r="C965" s="6" t="e">
        <f>MATCH(D965,[1]!Tabla1[Consignatario],0)</f>
        <v>#REF!</v>
      </c>
      <c r="D965" s="54" t="s">
        <v>1296</v>
      </c>
      <c r="E965" s="5"/>
      <c r="F965" s="9">
        <v>42706</v>
      </c>
      <c r="G965" s="89" t="s">
        <v>289</v>
      </c>
      <c r="H965" s="16" t="s">
        <v>1819</v>
      </c>
      <c r="I965" s="8" t="s">
        <v>756</v>
      </c>
      <c r="J965" s="8">
        <v>45434</v>
      </c>
      <c r="K965" s="89">
        <v>49114</v>
      </c>
      <c r="L965" s="8">
        <v>3438</v>
      </c>
      <c r="M965" s="8"/>
      <c r="N965" s="8" t="s">
        <v>757</v>
      </c>
      <c r="O965" s="8"/>
    </row>
    <row r="966" spans="1:15" ht="25.5" x14ac:dyDescent="0.25">
      <c r="A966" s="89"/>
      <c r="B966" s="89"/>
      <c r="C966" s="6" t="e">
        <f>MATCH(D966,[1]!Tabla1[Consignatario],0)</f>
        <v>#REF!</v>
      </c>
      <c r="D966" s="54" t="s">
        <v>1296</v>
      </c>
      <c r="E966" s="5"/>
      <c r="F966" s="8"/>
      <c r="G966" s="89"/>
      <c r="H966" s="6" t="s">
        <v>1820</v>
      </c>
      <c r="I966" s="8" t="s">
        <v>641</v>
      </c>
      <c r="J966" s="8">
        <v>1680</v>
      </c>
      <c r="K966" s="89"/>
      <c r="L966" s="8"/>
      <c r="M966" s="8"/>
      <c r="N966" s="8"/>
      <c r="O966" s="8"/>
    </row>
    <row r="967" spans="1:15" ht="25.5" x14ac:dyDescent="0.25">
      <c r="A967" s="89"/>
      <c r="B967" s="89"/>
      <c r="C967" s="6" t="e">
        <f>MATCH(D967,[1]!Tabla1[Consignatario],0)</f>
        <v>#REF!</v>
      </c>
      <c r="D967" s="54" t="s">
        <v>1296</v>
      </c>
      <c r="E967" s="5"/>
      <c r="F967" s="8"/>
      <c r="G967" s="89"/>
      <c r="H967" s="17" t="s">
        <v>1818</v>
      </c>
      <c r="I967" s="8" t="s">
        <v>113</v>
      </c>
      <c r="J967" s="8">
        <v>2000</v>
      </c>
      <c r="K967" s="89"/>
      <c r="L967" s="8"/>
      <c r="M967" s="8"/>
      <c r="N967" s="8"/>
      <c r="O967" s="8"/>
    </row>
    <row r="968" spans="1:15" ht="26.25" x14ac:dyDescent="0.25">
      <c r="A968" s="5" t="s">
        <v>754</v>
      </c>
      <c r="B968" s="5"/>
      <c r="C968" s="6" t="e">
        <f>MATCH(D968,[1]!Tabla1[Consignatario],0)</f>
        <v>#REF!</v>
      </c>
      <c r="D968" s="5" t="s">
        <v>1679</v>
      </c>
      <c r="E968" s="5"/>
      <c r="F968" s="21">
        <v>42706</v>
      </c>
      <c r="G968" s="5" t="s">
        <v>289</v>
      </c>
      <c r="H968" s="17" t="s">
        <v>1818</v>
      </c>
      <c r="I968" s="20" t="s">
        <v>40</v>
      </c>
      <c r="J968" s="20">
        <v>6904</v>
      </c>
      <c r="K968" s="5">
        <v>6904</v>
      </c>
      <c r="L968" s="20">
        <v>483</v>
      </c>
      <c r="M968" s="20">
        <v>2</v>
      </c>
      <c r="N968" s="20" t="s">
        <v>758</v>
      </c>
      <c r="O968" s="8"/>
    </row>
    <row r="969" spans="1:15" ht="15" customHeight="1" x14ac:dyDescent="0.25">
      <c r="A969" s="89" t="s">
        <v>759</v>
      </c>
      <c r="B969" s="89"/>
      <c r="C969" s="6" t="e">
        <f>MATCH(D969,[1]!Tabla1[Consignatario],0)</f>
        <v>#REF!</v>
      </c>
      <c r="D969" s="54" t="s">
        <v>1593</v>
      </c>
      <c r="E969" s="5"/>
      <c r="F969" s="9">
        <v>42706</v>
      </c>
      <c r="G969" s="89" t="s">
        <v>289</v>
      </c>
      <c r="H969" s="16" t="s">
        <v>1819</v>
      </c>
      <c r="I969" s="8" t="s">
        <v>760</v>
      </c>
      <c r="J969" s="8">
        <v>20799</v>
      </c>
      <c r="K969" s="89">
        <v>23999</v>
      </c>
      <c r="L969" s="8">
        <v>1680</v>
      </c>
      <c r="M969" s="8"/>
      <c r="N969" s="8"/>
      <c r="O969" s="8"/>
    </row>
    <row r="970" spans="1:15" ht="25.5" x14ac:dyDescent="0.25">
      <c r="A970" s="89"/>
      <c r="B970" s="89"/>
      <c r="C970" s="6" t="e">
        <f>MATCH(D970,[1]!Tabla1[Consignatario],0)</f>
        <v>#REF!</v>
      </c>
      <c r="D970" s="54" t="s">
        <v>1593</v>
      </c>
      <c r="E970" s="5"/>
      <c r="F970" s="8"/>
      <c r="G970" s="89"/>
      <c r="H970" s="6" t="s">
        <v>1820</v>
      </c>
      <c r="I970" s="8" t="s">
        <v>70</v>
      </c>
      <c r="J970" s="8">
        <v>3200</v>
      </c>
      <c r="K970" s="89"/>
      <c r="L970" s="8"/>
      <c r="M970" s="8"/>
      <c r="N970" s="8"/>
      <c r="O970" s="8"/>
    </row>
    <row r="971" spans="1:15" ht="15" customHeight="1" x14ac:dyDescent="0.25">
      <c r="A971" s="89" t="s">
        <v>759</v>
      </c>
      <c r="B971" s="89"/>
      <c r="C971" s="6" t="e">
        <f>MATCH(D971,[1]!Tabla1[Consignatario],0)</f>
        <v>#REF!</v>
      </c>
      <c r="D971" s="54" t="s">
        <v>1750</v>
      </c>
      <c r="E971" s="5"/>
      <c r="F971" s="9">
        <v>42706</v>
      </c>
      <c r="G971" s="89" t="s">
        <v>311</v>
      </c>
      <c r="H971" s="16" t="s">
        <v>1819</v>
      </c>
      <c r="I971" s="8" t="s">
        <v>761</v>
      </c>
      <c r="J971" s="8">
        <v>71467</v>
      </c>
      <c r="K971" s="89">
        <v>167467</v>
      </c>
      <c r="L971" s="8">
        <v>11722</v>
      </c>
      <c r="M971" s="8">
        <v>6</v>
      </c>
      <c r="N971" s="8" t="s">
        <v>763</v>
      </c>
      <c r="O971" s="8"/>
    </row>
    <row r="972" spans="1:15" ht="25.5" x14ac:dyDescent="0.25">
      <c r="A972" s="89"/>
      <c r="B972" s="89"/>
      <c r="C972" s="6" t="e">
        <f>MATCH(D972,[1]!Tabla1[Consignatario],0)</f>
        <v>#REF!</v>
      </c>
      <c r="D972" s="54" t="s">
        <v>1750</v>
      </c>
      <c r="E972" s="5"/>
      <c r="F972" s="20"/>
      <c r="G972" s="89"/>
      <c r="H972" s="17" t="s">
        <v>1818</v>
      </c>
      <c r="I972" s="20" t="s">
        <v>762</v>
      </c>
      <c r="J972" s="20">
        <v>96000</v>
      </c>
      <c r="K972" s="89"/>
      <c r="L972" s="20"/>
      <c r="M972" s="20"/>
      <c r="N972" s="20"/>
      <c r="O972" s="8"/>
    </row>
    <row r="973" spans="1:15" ht="25.5" x14ac:dyDescent="0.25">
      <c r="A973" s="5" t="s">
        <v>759</v>
      </c>
      <c r="B973" s="5" t="s">
        <v>764</v>
      </c>
      <c r="C973" s="6" t="e">
        <f>MATCH(D973,[1]!Tabla1[Consignatario],0)</f>
        <v>#REF!</v>
      </c>
      <c r="D973" s="5" t="s">
        <v>1524</v>
      </c>
      <c r="E973" s="5"/>
      <c r="F973" s="9">
        <v>42706</v>
      </c>
      <c r="G973" s="5" t="s">
        <v>502</v>
      </c>
      <c r="H973" s="17" t="s">
        <v>1818</v>
      </c>
      <c r="I973" s="8" t="s">
        <v>599</v>
      </c>
      <c r="J973" s="8">
        <v>10900</v>
      </c>
      <c r="K973" s="5">
        <v>10900</v>
      </c>
      <c r="L973" s="8">
        <v>763</v>
      </c>
      <c r="M973" s="8"/>
      <c r="N973" s="8" t="s">
        <v>765</v>
      </c>
      <c r="O973" s="8"/>
    </row>
    <row r="974" spans="1:15" ht="15" customHeight="1" x14ac:dyDescent="0.25">
      <c r="A974" s="89" t="s">
        <v>766</v>
      </c>
      <c r="B974" s="89"/>
      <c r="C974" s="6" t="e">
        <f>MATCH(D974,[1]!Tabla1[Consignatario],0)</f>
        <v>#REF!</v>
      </c>
      <c r="D974" s="54" t="s">
        <v>1751</v>
      </c>
      <c r="E974" s="5"/>
      <c r="F974" s="21">
        <v>42706</v>
      </c>
      <c r="G974" s="89" t="s">
        <v>502</v>
      </c>
      <c r="H974" s="17" t="s">
        <v>1818</v>
      </c>
      <c r="I974" s="20" t="s">
        <v>32</v>
      </c>
      <c r="J974" s="20">
        <v>20000</v>
      </c>
      <c r="K974" s="89">
        <v>21240</v>
      </c>
      <c r="L974" s="20">
        <v>1486</v>
      </c>
      <c r="M974" s="20">
        <v>7</v>
      </c>
      <c r="N974" s="20"/>
      <c r="O974" s="8"/>
    </row>
    <row r="975" spans="1:15" ht="25.5" x14ac:dyDescent="0.25">
      <c r="A975" s="89"/>
      <c r="B975" s="89"/>
      <c r="C975" s="6" t="e">
        <f>MATCH(D975,[1]!Tabla1[Consignatario],0)</f>
        <v>#REF!</v>
      </c>
      <c r="D975" s="54" t="s">
        <v>1751</v>
      </c>
      <c r="E975" s="5"/>
      <c r="F975" s="8"/>
      <c r="G975" s="89"/>
      <c r="H975" s="17" t="s">
        <v>1818</v>
      </c>
      <c r="I975" s="8" t="s">
        <v>599</v>
      </c>
      <c r="J975" s="8">
        <v>200</v>
      </c>
      <c r="K975" s="89"/>
      <c r="L975" s="8"/>
      <c r="M975" s="8"/>
      <c r="N975" s="8"/>
      <c r="O975" s="8"/>
    </row>
    <row r="976" spans="1:15" ht="25.5" x14ac:dyDescent="0.25">
      <c r="A976" s="89"/>
      <c r="B976" s="89"/>
      <c r="C976" s="6" t="e">
        <f>MATCH(D976,[1]!Tabla1[Consignatario],0)</f>
        <v>#REF!</v>
      </c>
      <c r="D976" s="54" t="s">
        <v>1751</v>
      </c>
      <c r="E976" s="5"/>
      <c r="F976" s="8"/>
      <c r="G976" s="89"/>
      <c r="H976" s="6" t="s">
        <v>1820</v>
      </c>
      <c r="I976" s="8" t="s">
        <v>137</v>
      </c>
      <c r="J976" s="8">
        <v>1040</v>
      </c>
      <c r="K976" s="89"/>
      <c r="L976" s="8"/>
      <c r="M976" s="8"/>
      <c r="N976" s="8"/>
      <c r="O976" s="8"/>
    </row>
    <row r="977" spans="1:15" ht="15" customHeight="1" x14ac:dyDescent="0.25">
      <c r="A977" s="89" t="s">
        <v>766</v>
      </c>
      <c r="B977" s="89"/>
      <c r="C977" s="6" t="e">
        <f>MATCH(D977,[1]!Tabla1[Consignatario],0)</f>
        <v>#REF!</v>
      </c>
      <c r="D977" s="54" t="s">
        <v>1653</v>
      </c>
      <c r="E977" s="5"/>
      <c r="F977" s="9">
        <v>42706</v>
      </c>
      <c r="G977" s="89" t="s">
        <v>75</v>
      </c>
      <c r="H977" s="16" t="s">
        <v>1819</v>
      </c>
      <c r="I977" s="8" t="s">
        <v>767</v>
      </c>
      <c r="J977" s="8">
        <v>71082</v>
      </c>
      <c r="K977" s="89">
        <v>99582</v>
      </c>
      <c r="L977" s="8">
        <v>6970</v>
      </c>
      <c r="M977" s="8">
        <v>7</v>
      </c>
      <c r="N977" s="8"/>
      <c r="O977" s="8"/>
    </row>
    <row r="978" spans="1:15" ht="25.5" x14ac:dyDescent="0.25">
      <c r="A978" s="89"/>
      <c r="B978" s="89"/>
      <c r="C978" s="6" t="e">
        <f>MATCH(D978,[1]!Tabla1[Consignatario],0)</f>
        <v>#REF!</v>
      </c>
      <c r="D978" s="54" t="s">
        <v>1653</v>
      </c>
      <c r="E978" s="5"/>
      <c r="F978" s="8"/>
      <c r="G978" s="89"/>
      <c r="H978" s="17" t="s">
        <v>1818</v>
      </c>
      <c r="I978" s="8" t="s">
        <v>768</v>
      </c>
      <c r="J978" s="8">
        <v>22500</v>
      </c>
      <c r="K978" s="89"/>
      <c r="L978" s="8"/>
      <c r="M978" s="8"/>
      <c r="N978" s="8"/>
      <c r="O978" s="8"/>
    </row>
    <row r="979" spans="1:15" ht="25.5" x14ac:dyDescent="0.25">
      <c r="A979" s="89"/>
      <c r="B979" s="89"/>
      <c r="C979" s="6" t="e">
        <f>MATCH(D979,[1]!Tabla1[Consignatario],0)</f>
        <v>#REF!</v>
      </c>
      <c r="D979" s="54" t="s">
        <v>1653</v>
      </c>
      <c r="E979" s="5"/>
      <c r="F979" s="8"/>
      <c r="G979" s="89"/>
      <c r="H979" s="17" t="s">
        <v>1818</v>
      </c>
      <c r="I979" s="8" t="s">
        <v>113</v>
      </c>
      <c r="J979" s="8">
        <v>2000</v>
      </c>
      <c r="K979" s="89"/>
      <c r="L979" s="8"/>
      <c r="M979" s="8"/>
      <c r="N979" s="8"/>
      <c r="O979" s="8"/>
    </row>
    <row r="980" spans="1:15" ht="25.5" x14ac:dyDescent="0.25">
      <c r="A980" s="89"/>
      <c r="B980" s="89"/>
      <c r="C980" s="6" t="e">
        <f>MATCH(D980,[1]!Tabla1[Consignatario],0)</f>
        <v>#REF!</v>
      </c>
      <c r="D980" s="54" t="s">
        <v>1653</v>
      </c>
      <c r="E980" s="5"/>
      <c r="F980" s="8"/>
      <c r="G980" s="89"/>
      <c r="H980" s="6" t="s">
        <v>1820</v>
      </c>
      <c r="I980" s="8" t="s">
        <v>255</v>
      </c>
      <c r="J980" s="8">
        <v>3600</v>
      </c>
      <c r="K980" s="89"/>
      <c r="L980" s="8"/>
      <c r="M980" s="8"/>
      <c r="N980" s="8"/>
      <c r="O980" s="8"/>
    </row>
    <row r="981" spans="1:15" ht="25.5" x14ac:dyDescent="0.25">
      <c r="A981" s="89"/>
      <c r="B981" s="89"/>
      <c r="C981" s="6" t="e">
        <f>MATCH(D981,[1]!Tabla1[Consignatario],0)</f>
        <v>#REF!</v>
      </c>
      <c r="D981" s="54" t="s">
        <v>1653</v>
      </c>
      <c r="E981" s="5"/>
      <c r="F981" s="8"/>
      <c r="G981" s="89"/>
      <c r="H981" s="6" t="s">
        <v>1820</v>
      </c>
      <c r="I981" s="8" t="s">
        <v>7</v>
      </c>
      <c r="J981" s="8">
        <v>400</v>
      </c>
      <c r="K981" s="89"/>
      <c r="L981" s="8"/>
      <c r="M981" s="8"/>
      <c r="N981" s="8"/>
      <c r="O981" s="8"/>
    </row>
    <row r="982" spans="1:15" ht="15" customHeight="1" x14ac:dyDescent="0.25">
      <c r="A982" s="89" t="s">
        <v>766</v>
      </c>
      <c r="B982" s="89"/>
      <c r="C982" s="6" t="e">
        <f>MATCH(D982,[1]!Tabla1[Consignatario],0)</f>
        <v>#REF!</v>
      </c>
      <c r="D982" s="54" t="s">
        <v>1309</v>
      </c>
      <c r="E982" s="5"/>
      <c r="F982" s="9">
        <v>42706</v>
      </c>
      <c r="G982" s="89" t="s">
        <v>165</v>
      </c>
      <c r="H982" s="16" t="s">
        <v>1819</v>
      </c>
      <c r="I982" s="8" t="s">
        <v>769</v>
      </c>
      <c r="J982" s="8">
        <v>63488</v>
      </c>
      <c r="K982" s="89">
        <v>88772</v>
      </c>
      <c r="L982" s="8">
        <v>6213</v>
      </c>
      <c r="M982" s="8">
        <v>5</v>
      </c>
      <c r="N982" s="8"/>
      <c r="O982" s="8"/>
    </row>
    <row r="983" spans="1:15" ht="25.5" x14ac:dyDescent="0.25">
      <c r="A983" s="89"/>
      <c r="B983" s="89"/>
      <c r="C983" s="6" t="e">
        <f>MATCH(D983,[1]!Tabla1[Consignatario],0)</f>
        <v>#REF!</v>
      </c>
      <c r="D983" s="54" t="s">
        <v>1309</v>
      </c>
      <c r="E983" s="5"/>
      <c r="F983" s="20"/>
      <c r="G983" s="89"/>
      <c r="H983" s="17" t="s">
        <v>1818</v>
      </c>
      <c r="I983" s="20" t="s">
        <v>28</v>
      </c>
      <c r="J983" s="20">
        <v>18000</v>
      </c>
      <c r="K983" s="89"/>
      <c r="L983" s="20"/>
      <c r="M983" s="20"/>
      <c r="N983" s="20"/>
      <c r="O983" s="8"/>
    </row>
    <row r="984" spans="1:15" ht="25.5" x14ac:dyDescent="0.25">
      <c r="A984" s="89"/>
      <c r="B984" s="89"/>
      <c r="C984" s="6" t="e">
        <f>MATCH(D984,[1]!Tabla1[Consignatario],0)</f>
        <v>#REF!</v>
      </c>
      <c r="D984" s="54" t="s">
        <v>1309</v>
      </c>
      <c r="E984" s="5"/>
      <c r="F984" s="8"/>
      <c r="G984" s="89"/>
      <c r="H984" s="6" t="s">
        <v>1820</v>
      </c>
      <c r="I984" s="8" t="s">
        <v>70</v>
      </c>
      <c r="J984" s="8">
        <v>3200</v>
      </c>
      <c r="K984" s="89"/>
      <c r="L984" s="8"/>
      <c r="M984" s="8"/>
      <c r="N984" s="8"/>
      <c r="O984" s="8"/>
    </row>
    <row r="985" spans="1:15" ht="25.5" x14ac:dyDescent="0.25">
      <c r="A985" s="89"/>
      <c r="B985" s="89"/>
      <c r="C985" s="6" t="e">
        <f>MATCH(D985,[1]!Tabla1[Consignatario],0)</f>
        <v>#REF!</v>
      </c>
      <c r="D985" s="54" t="s">
        <v>1309</v>
      </c>
      <c r="E985" s="5"/>
      <c r="F985" s="8"/>
      <c r="G985" s="89"/>
      <c r="H985" s="6" t="s">
        <v>1820</v>
      </c>
      <c r="I985" s="8" t="s">
        <v>58</v>
      </c>
      <c r="J985" s="8">
        <v>960</v>
      </c>
      <c r="K985" s="89"/>
      <c r="L985" s="8"/>
      <c r="M985" s="8"/>
      <c r="N985" s="8"/>
      <c r="O985" s="8"/>
    </row>
    <row r="986" spans="1:15" ht="25.5" x14ac:dyDescent="0.25">
      <c r="A986" s="89"/>
      <c r="B986" s="89"/>
      <c r="C986" s="6" t="e">
        <f>MATCH(D986,[1]!Tabla1[Consignatario],0)</f>
        <v>#REF!</v>
      </c>
      <c r="D986" s="54" t="s">
        <v>1309</v>
      </c>
      <c r="E986" s="5"/>
      <c r="F986" s="8"/>
      <c r="G986" s="89"/>
      <c r="H986" s="6" t="s">
        <v>1820</v>
      </c>
      <c r="I986" s="8" t="s">
        <v>770</v>
      </c>
      <c r="J986" s="8">
        <v>200</v>
      </c>
      <c r="K986" s="89"/>
      <c r="L986" s="8"/>
      <c r="M986" s="8"/>
      <c r="N986" s="8" t="s">
        <v>1634</v>
      </c>
      <c r="O986" s="8"/>
    </row>
    <row r="987" spans="1:15" ht="25.5" x14ac:dyDescent="0.25">
      <c r="A987" s="89"/>
      <c r="B987" s="89"/>
      <c r="C987" s="6" t="e">
        <f>MATCH(D987,[1]!Tabla1[Consignatario],0)</f>
        <v>#REF!</v>
      </c>
      <c r="D987" s="54" t="s">
        <v>1309</v>
      </c>
      <c r="E987" s="5"/>
      <c r="F987" s="8"/>
      <c r="G987" s="89"/>
      <c r="H987" s="17" t="s">
        <v>1818</v>
      </c>
      <c r="I987" s="8" t="s">
        <v>599</v>
      </c>
      <c r="J987" s="8">
        <v>1300</v>
      </c>
      <c r="K987" s="89"/>
      <c r="L987" s="8"/>
      <c r="M987" s="8"/>
      <c r="N987" s="8"/>
      <c r="O987" s="8"/>
    </row>
    <row r="988" spans="1:15" ht="25.5" x14ac:dyDescent="0.25">
      <c r="A988" s="89"/>
      <c r="B988" s="89"/>
      <c r="C988" s="6" t="e">
        <f>MATCH(D988,[1]!Tabla1[Consignatario],0)</f>
        <v>#REF!</v>
      </c>
      <c r="D988" s="54" t="s">
        <v>1309</v>
      </c>
      <c r="E988" s="5"/>
      <c r="F988" s="8"/>
      <c r="G988" s="89"/>
      <c r="H988" s="16" t="s">
        <v>1819</v>
      </c>
      <c r="I988" s="8" t="s">
        <v>771</v>
      </c>
      <c r="J988" s="8">
        <v>1624</v>
      </c>
      <c r="K988" s="89"/>
      <c r="L988" s="8"/>
      <c r="M988" s="8"/>
      <c r="N988" s="8"/>
      <c r="O988" s="8"/>
    </row>
    <row r="989" spans="1:15" ht="15" customHeight="1" x14ac:dyDescent="0.25">
      <c r="A989" s="89" t="s">
        <v>772</v>
      </c>
      <c r="B989" s="89"/>
      <c r="C989" s="6" t="e">
        <f>MATCH(D989,[1]!Tabla1[Consignatario],0)</f>
        <v>#REF!</v>
      </c>
      <c r="D989" s="54" t="s">
        <v>1329</v>
      </c>
      <c r="E989" s="5"/>
      <c r="F989" s="9">
        <v>42706</v>
      </c>
      <c r="G989" s="89" t="s">
        <v>165</v>
      </c>
      <c r="H989" s="16" t="s">
        <v>1819</v>
      </c>
      <c r="I989" s="8" t="s">
        <v>773</v>
      </c>
      <c r="J989" s="8">
        <v>68777</v>
      </c>
      <c r="K989" s="89">
        <v>93177</v>
      </c>
      <c r="L989" s="8">
        <v>6522</v>
      </c>
      <c r="M989" s="8">
        <v>2</v>
      </c>
      <c r="N989" s="8"/>
      <c r="O989" s="8"/>
    </row>
    <row r="990" spans="1:15" x14ac:dyDescent="0.25">
      <c r="A990" s="89"/>
      <c r="B990" s="89"/>
      <c r="C990" s="6" t="e">
        <f>MATCH(D990,[1]!Tabla1[Consignatario],0)</f>
        <v>#REF!</v>
      </c>
      <c r="D990" s="54" t="s">
        <v>1329</v>
      </c>
      <c r="E990" s="5"/>
      <c r="F990" s="8"/>
      <c r="G990" s="89"/>
      <c r="H990" s="6" t="s">
        <v>1820</v>
      </c>
      <c r="I990" s="8" t="s">
        <v>774</v>
      </c>
      <c r="J990" s="8">
        <v>22400</v>
      </c>
      <c r="K990" s="89"/>
      <c r="L990" s="8"/>
      <c r="M990" s="8"/>
      <c r="N990" s="8"/>
      <c r="O990" s="8"/>
    </row>
    <row r="991" spans="1:15" x14ac:dyDescent="0.25">
      <c r="A991" s="89"/>
      <c r="B991" s="89"/>
      <c r="C991" s="6" t="e">
        <f>MATCH(D991,[1]!Tabla1[Consignatario],0)</f>
        <v>#REF!</v>
      </c>
      <c r="D991" s="54" t="s">
        <v>1329</v>
      </c>
      <c r="E991" s="5"/>
      <c r="F991" s="8"/>
      <c r="G991" s="89"/>
      <c r="H991" s="6" t="s">
        <v>1820</v>
      </c>
      <c r="I991" s="8" t="s">
        <v>26</v>
      </c>
      <c r="J991" s="8">
        <v>1600</v>
      </c>
      <c r="K991" s="89"/>
      <c r="L991" s="8"/>
      <c r="M991" s="8"/>
      <c r="N991" s="8"/>
      <c r="O991" s="8"/>
    </row>
    <row r="992" spans="1:15" x14ac:dyDescent="0.25">
      <c r="A992" s="89"/>
      <c r="B992" s="89"/>
      <c r="C992" s="6" t="e">
        <f>MATCH(D992,[1]!Tabla1[Consignatario],0)</f>
        <v>#REF!</v>
      </c>
      <c r="D992" s="54" t="s">
        <v>1329</v>
      </c>
      <c r="E992" s="5"/>
      <c r="F992" s="8"/>
      <c r="G992" s="89"/>
      <c r="H992" s="17" t="s">
        <v>1818</v>
      </c>
      <c r="I992" s="8" t="s">
        <v>599</v>
      </c>
      <c r="J992" s="8">
        <v>400</v>
      </c>
      <c r="K992" s="89"/>
      <c r="L992" s="8"/>
      <c r="M992" s="8"/>
      <c r="N992" s="8"/>
      <c r="O992" s="8"/>
    </row>
    <row r="993" spans="1:15" ht="15" customHeight="1" x14ac:dyDescent="0.25">
      <c r="A993" s="89" t="s">
        <v>772</v>
      </c>
      <c r="B993" s="89"/>
      <c r="C993" s="6" t="e">
        <f>MATCH(D993,[1]!Tabla1[Consignatario],0)</f>
        <v>#REF!</v>
      </c>
      <c r="D993" s="54" t="s">
        <v>1814</v>
      </c>
      <c r="E993" s="5"/>
      <c r="F993" s="9">
        <v>42706</v>
      </c>
      <c r="G993" s="89" t="s">
        <v>165</v>
      </c>
      <c r="H993" s="17" t="s">
        <v>1818</v>
      </c>
      <c r="I993" s="8" t="s">
        <v>106</v>
      </c>
      <c r="J993" s="8">
        <v>5000</v>
      </c>
      <c r="K993" s="89">
        <v>5800</v>
      </c>
      <c r="L993" s="8">
        <v>406</v>
      </c>
      <c r="M993" s="8"/>
      <c r="N993" s="8"/>
      <c r="O993" s="8"/>
    </row>
    <row r="994" spans="1:15" ht="25.5" x14ac:dyDescent="0.25">
      <c r="A994" s="89"/>
      <c r="B994" s="89"/>
      <c r="C994" s="6" t="e">
        <f>MATCH(D994,[1]!Tabla1[Consignatario],0)</f>
        <v>#REF!</v>
      </c>
      <c r="D994" s="54" t="s">
        <v>1814</v>
      </c>
      <c r="E994" s="5"/>
      <c r="F994" s="8"/>
      <c r="G994" s="89"/>
      <c r="H994" s="17" t="s">
        <v>1818</v>
      </c>
      <c r="I994" s="8" t="s">
        <v>775</v>
      </c>
      <c r="J994" s="8">
        <v>800</v>
      </c>
      <c r="K994" s="89"/>
      <c r="L994" s="8"/>
      <c r="M994" s="8"/>
      <c r="N994" s="8"/>
      <c r="O994" s="8"/>
    </row>
    <row r="995" spans="1:15" x14ac:dyDescent="0.25">
      <c r="A995" s="89" t="s">
        <v>776</v>
      </c>
      <c r="B995" s="89"/>
      <c r="C995" s="6" t="e">
        <f>MATCH(D995,[1]!Tabla1[Consignatario],0)</f>
        <v>#REF!</v>
      </c>
      <c r="D995" s="54" t="s">
        <v>1752</v>
      </c>
      <c r="E995" s="5"/>
      <c r="F995" s="21">
        <v>42706</v>
      </c>
      <c r="G995" s="89" t="s">
        <v>165</v>
      </c>
      <c r="H995" s="17" t="s">
        <v>1818</v>
      </c>
      <c r="I995" s="20" t="s">
        <v>82</v>
      </c>
      <c r="J995" s="20">
        <v>16000</v>
      </c>
      <c r="K995" s="89">
        <v>33573</v>
      </c>
      <c r="L995" s="20">
        <v>2350</v>
      </c>
      <c r="M995" s="20">
        <v>1</v>
      </c>
      <c r="N995" s="20"/>
      <c r="O995" s="8"/>
    </row>
    <row r="996" spans="1:15" x14ac:dyDescent="0.25">
      <c r="A996" s="89"/>
      <c r="B996" s="89"/>
      <c r="C996" s="6" t="e">
        <f>MATCH(D996,[1]!Tabla1[Consignatario],0)</f>
        <v>#REF!</v>
      </c>
      <c r="D996" s="54" t="s">
        <v>1752</v>
      </c>
      <c r="E996" s="5"/>
      <c r="F996" s="8"/>
      <c r="G996" s="89"/>
      <c r="H996" s="16" t="s">
        <v>1819</v>
      </c>
      <c r="I996" s="8" t="s">
        <v>777</v>
      </c>
      <c r="J996" s="8">
        <v>8373</v>
      </c>
      <c r="K996" s="89"/>
      <c r="L996" s="8"/>
      <c r="M996" s="8"/>
      <c r="N996" s="8"/>
      <c r="O996" s="8"/>
    </row>
    <row r="997" spans="1:15" x14ac:dyDescent="0.25">
      <c r="A997" s="89"/>
      <c r="B997" s="89"/>
      <c r="C997" s="6" t="e">
        <f>MATCH(D997,[1]!Tabla1[Consignatario],0)</f>
        <v>#REF!</v>
      </c>
      <c r="D997" s="54" t="s">
        <v>1752</v>
      </c>
      <c r="E997" s="5"/>
      <c r="F997" s="8"/>
      <c r="G997" s="89"/>
      <c r="H997" s="6" t="s">
        <v>1820</v>
      </c>
      <c r="I997" s="8" t="s">
        <v>14</v>
      </c>
      <c r="J997" s="8">
        <v>7200</v>
      </c>
      <c r="K997" s="89"/>
      <c r="L997" s="8"/>
      <c r="M997" s="8"/>
      <c r="N997" s="8"/>
      <c r="O997" s="8"/>
    </row>
    <row r="998" spans="1:15" x14ac:dyDescent="0.25">
      <c r="A998" s="89"/>
      <c r="B998" s="89"/>
      <c r="C998" s="6" t="e">
        <f>MATCH(D998,[1]!Tabla1[Consignatario],0)</f>
        <v>#REF!</v>
      </c>
      <c r="D998" s="54" t="s">
        <v>1752</v>
      </c>
      <c r="E998" s="5"/>
      <c r="F998" s="8"/>
      <c r="G998" s="89"/>
      <c r="H998" s="17" t="s">
        <v>1818</v>
      </c>
      <c r="I998" s="8" t="s">
        <v>778</v>
      </c>
      <c r="J998" s="8">
        <v>2000</v>
      </c>
      <c r="K998" s="89"/>
      <c r="L998" s="8"/>
      <c r="M998" s="8"/>
      <c r="N998" s="8"/>
      <c r="O998" s="8"/>
    </row>
    <row r="999" spans="1:15" ht="15" customHeight="1" x14ac:dyDescent="0.25">
      <c r="A999" s="89" t="s">
        <v>776</v>
      </c>
      <c r="B999" s="89"/>
      <c r="C999" s="6" t="e">
        <f>MATCH(D999,[1]!Tabla1[Consignatario],0)</f>
        <v>#REF!</v>
      </c>
      <c r="D999" s="54" t="s">
        <v>1323</v>
      </c>
      <c r="E999" s="5"/>
      <c r="F999" s="9">
        <v>42706</v>
      </c>
      <c r="G999" s="89" t="s">
        <v>45</v>
      </c>
      <c r="H999" s="16" t="s">
        <v>1819</v>
      </c>
      <c r="I999" s="8" t="s">
        <v>779</v>
      </c>
      <c r="J999" s="8">
        <v>17769</v>
      </c>
      <c r="K999" s="89">
        <v>32889</v>
      </c>
      <c r="L999" s="8">
        <v>2302</v>
      </c>
      <c r="M999" s="8">
        <v>2</v>
      </c>
      <c r="N999" s="8"/>
      <c r="O999" s="8"/>
    </row>
    <row r="1000" spans="1:15" x14ac:dyDescent="0.25">
      <c r="A1000" s="89"/>
      <c r="B1000" s="89"/>
      <c r="C1000" s="6" t="e">
        <f>MATCH(D1000,[1]!Tabla1[Consignatario],0)</f>
        <v>#REF!</v>
      </c>
      <c r="D1000" s="54" t="s">
        <v>1323</v>
      </c>
      <c r="E1000" s="5"/>
      <c r="F1000" s="8"/>
      <c r="G1000" s="89"/>
      <c r="H1000" s="6" t="s">
        <v>1820</v>
      </c>
      <c r="I1000" s="8" t="s">
        <v>780</v>
      </c>
      <c r="J1000" s="8">
        <v>12904</v>
      </c>
      <c r="K1000" s="89"/>
      <c r="L1000" s="8"/>
      <c r="M1000" s="8"/>
      <c r="N1000" s="8"/>
      <c r="O1000" s="8"/>
    </row>
    <row r="1001" spans="1:15" x14ac:dyDescent="0.25">
      <c r="A1001" s="89"/>
      <c r="B1001" s="89"/>
      <c r="C1001" s="6" t="e">
        <f>MATCH(D1001,[1]!Tabla1[Consignatario],0)</f>
        <v>#REF!</v>
      </c>
      <c r="D1001" s="54" t="s">
        <v>1323</v>
      </c>
      <c r="E1001" s="5"/>
      <c r="F1001" s="8"/>
      <c r="G1001" s="89"/>
      <c r="H1001" s="6" t="s">
        <v>1820</v>
      </c>
      <c r="I1001" s="8" t="s">
        <v>781</v>
      </c>
      <c r="J1001" s="8">
        <v>616</v>
      </c>
      <c r="K1001" s="89"/>
      <c r="L1001" s="8"/>
      <c r="M1001" s="8"/>
      <c r="N1001" s="8"/>
      <c r="O1001" s="8"/>
    </row>
    <row r="1002" spans="1:15" x14ac:dyDescent="0.25">
      <c r="A1002" s="89"/>
      <c r="B1002" s="89"/>
      <c r="C1002" s="6" t="e">
        <f>MATCH(D1002,[1]!Tabla1[Consignatario],0)</f>
        <v>#REF!</v>
      </c>
      <c r="D1002" s="54" t="s">
        <v>1323</v>
      </c>
      <c r="E1002" s="5"/>
      <c r="F1002" s="8"/>
      <c r="G1002" s="89"/>
      <c r="H1002" s="6" t="s">
        <v>1820</v>
      </c>
      <c r="I1002" s="8" t="s">
        <v>7</v>
      </c>
      <c r="J1002" s="8">
        <v>400</v>
      </c>
      <c r="K1002" s="89"/>
      <c r="L1002" s="8"/>
      <c r="M1002" s="8"/>
      <c r="N1002" s="8"/>
      <c r="O1002" s="8"/>
    </row>
    <row r="1003" spans="1:15" x14ac:dyDescent="0.25">
      <c r="A1003" s="89"/>
      <c r="B1003" s="89"/>
      <c r="C1003" s="6" t="e">
        <f>MATCH(D1003,[1]!Tabla1[Consignatario],0)</f>
        <v>#REF!</v>
      </c>
      <c r="D1003" s="54" t="s">
        <v>1323</v>
      </c>
      <c r="E1003" s="5"/>
      <c r="F1003" s="8"/>
      <c r="G1003" s="89"/>
      <c r="H1003" s="17" t="s">
        <v>1818</v>
      </c>
      <c r="I1003" s="8" t="s">
        <v>599</v>
      </c>
      <c r="J1003" s="8">
        <v>1200</v>
      </c>
      <c r="K1003" s="89"/>
      <c r="L1003" s="8"/>
      <c r="M1003" s="8"/>
      <c r="N1003" s="8"/>
      <c r="O1003" s="8"/>
    </row>
    <row r="1004" spans="1:15" ht="15" customHeight="1" x14ac:dyDescent="0.25">
      <c r="A1004" s="5" t="s">
        <v>782</v>
      </c>
      <c r="B1004" s="5"/>
      <c r="C1004" s="6" t="e">
        <f>MATCH(D1004,[1]!Tabla1[Consignatario],0)</f>
        <v>#REF!</v>
      </c>
      <c r="D1004" s="54" t="s">
        <v>1323</v>
      </c>
      <c r="E1004" s="5"/>
      <c r="F1004" s="9">
        <v>42706</v>
      </c>
      <c r="G1004" s="5" t="s">
        <v>45</v>
      </c>
      <c r="H1004" s="17" t="s">
        <v>1818</v>
      </c>
      <c r="I1004" s="8" t="s">
        <v>599</v>
      </c>
      <c r="J1004" s="8">
        <v>2800</v>
      </c>
      <c r="K1004" s="5">
        <v>2800</v>
      </c>
      <c r="L1004" s="8">
        <v>196</v>
      </c>
      <c r="M1004" s="8"/>
      <c r="N1004" s="8" t="s">
        <v>783</v>
      </c>
      <c r="O1004" s="8"/>
    </row>
    <row r="1005" spans="1:15" ht="15" customHeight="1" x14ac:dyDescent="0.25">
      <c r="A1005" s="89" t="s">
        <v>782</v>
      </c>
      <c r="B1005" s="89"/>
      <c r="C1005" s="6" t="e">
        <f>MATCH(D1005,[1]!Tabla1[Consignatario],0)</f>
        <v>#REF!</v>
      </c>
      <c r="D1005" s="54" t="s">
        <v>1753</v>
      </c>
      <c r="E1005" s="5"/>
      <c r="F1005" s="9">
        <v>42706</v>
      </c>
      <c r="G1005" s="89" t="s">
        <v>45</v>
      </c>
      <c r="H1005" s="6" t="s">
        <v>1820</v>
      </c>
      <c r="I1005" s="8" t="s">
        <v>649</v>
      </c>
      <c r="J1005" s="8">
        <v>1760</v>
      </c>
      <c r="K1005" s="89">
        <v>2080</v>
      </c>
      <c r="L1005" s="8">
        <v>145</v>
      </c>
      <c r="M1005" s="8">
        <v>6</v>
      </c>
      <c r="N1005" s="8"/>
      <c r="O1005" s="8"/>
    </row>
    <row r="1006" spans="1:15" x14ac:dyDescent="0.25">
      <c r="A1006" s="89"/>
      <c r="B1006" s="89"/>
      <c r="C1006" s="6" t="e">
        <f>MATCH(D1006,[1]!Tabla1[Consignatario],0)</f>
        <v>#REF!</v>
      </c>
      <c r="D1006" s="54" t="s">
        <v>1753</v>
      </c>
      <c r="E1006" s="5"/>
      <c r="F1006" s="8"/>
      <c r="G1006" s="89"/>
      <c r="H1006" s="5" t="s">
        <v>1422</v>
      </c>
      <c r="I1006" s="8" t="s">
        <v>784</v>
      </c>
      <c r="J1006" s="43">
        <v>320</v>
      </c>
      <c r="K1006" s="89"/>
      <c r="L1006" s="8"/>
      <c r="M1006" s="8"/>
      <c r="N1006" s="8"/>
      <c r="O1006" s="8"/>
    </row>
    <row r="1007" spans="1:15" ht="15" customHeight="1" x14ac:dyDescent="0.25">
      <c r="A1007" s="89" t="s">
        <v>782</v>
      </c>
      <c r="B1007" s="89"/>
      <c r="C1007" s="6" t="e">
        <f>MATCH(D1007,[1]!Tabla1[Consignatario],0)</f>
        <v>#REF!</v>
      </c>
      <c r="D1007" s="54" t="s">
        <v>1710</v>
      </c>
      <c r="E1007" s="5"/>
      <c r="F1007" s="9">
        <v>42706</v>
      </c>
      <c r="G1007" s="89" t="s">
        <v>45</v>
      </c>
      <c r="H1007" s="16" t="s">
        <v>1819</v>
      </c>
      <c r="I1007" s="8" t="s">
        <v>785</v>
      </c>
      <c r="J1007" s="8">
        <v>1348</v>
      </c>
      <c r="K1007" s="89">
        <v>1802</v>
      </c>
      <c r="L1007" s="8">
        <v>126</v>
      </c>
      <c r="M1007" s="8">
        <v>1</v>
      </c>
      <c r="N1007" s="8"/>
      <c r="O1007" s="8"/>
    </row>
    <row r="1008" spans="1:15" ht="25.5" x14ac:dyDescent="0.25">
      <c r="A1008" s="89"/>
      <c r="B1008" s="89"/>
      <c r="C1008" s="6" t="e">
        <f>MATCH(D1008,[1]!Tabla1[Consignatario],0)</f>
        <v>#REF!</v>
      </c>
      <c r="D1008" s="54" t="s">
        <v>1710</v>
      </c>
      <c r="E1008" s="5"/>
      <c r="F1008" s="8"/>
      <c r="G1008" s="89"/>
      <c r="H1008" s="6" t="s">
        <v>1820</v>
      </c>
      <c r="I1008" s="8" t="s">
        <v>786</v>
      </c>
      <c r="J1008" s="8">
        <v>454</v>
      </c>
      <c r="K1008" s="89"/>
      <c r="L1008" s="8"/>
      <c r="M1008" s="8"/>
      <c r="N1008" s="8"/>
      <c r="O1008" s="8"/>
    </row>
    <row r="1009" spans="1:15" ht="25.5" customHeight="1" x14ac:dyDescent="0.25">
      <c r="A1009" s="5" t="s">
        <v>787</v>
      </c>
      <c r="B1009" s="5"/>
      <c r="C1009" s="6" t="e">
        <f>MATCH(D1009,[1]!Tabla1[Consignatario],0)</f>
        <v>#REF!</v>
      </c>
      <c r="D1009" s="5" t="s">
        <v>1674</v>
      </c>
      <c r="E1009" s="5"/>
      <c r="F1009" s="9">
        <v>42706</v>
      </c>
      <c r="G1009" s="5" t="s">
        <v>45</v>
      </c>
      <c r="H1009" s="17" t="s">
        <v>1818</v>
      </c>
      <c r="I1009" s="8" t="s">
        <v>599</v>
      </c>
      <c r="J1009" s="8">
        <v>1650</v>
      </c>
      <c r="K1009" s="5">
        <v>1650</v>
      </c>
      <c r="L1009" s="8">
        <v>115</v>
      </c>
      <c r="M1009" s="8">
        <v>4</v>
      </c>
      <c r="N1009" s="8"/>
      <c r="O1009" s="8"/>
    </row>
    <row r="1010" spans="1:15" ht="15" customHeight="1" x14ac:dyDescent="0.25">
      <c r="A1010" s="89" t="s">
        <v>787</v>
      </c>
      <c r="B1010" s="89"/>
      <c r="C1010" s="6" t="e">
        <f>MATCH(D1010,[1]!Tabla1[Consignatario],0)</f>
        <v>#REF!</v>
      </c>
      <c r="D1010" s="54" t="s">
        <v>1726</v>
      </c>
      <c r="E1010" s="5"/>
      <c r="F1010" s="9">
        <v>42706</v>
      </c>
      <c r="G1010" s="89" t="s">
        <v>288</v>
      </c>
      <c r="H1010" s="16" t="s">
        <v>1819</v>
      </c>
      <c r="I1010" s="8" t="s">
        <v>788</v>
      </c>
      <c r="J1010" s="8">
        <v>6506</v>
      </c>
      <c r="K1010" s="89">
        <v>7586</v>
      </c>
      <c r="L1010" s="8">
        <v>531</v>
      </c>
      <c r="M1010" s="8"/>
      <c r="N1010" s="8"/>
      <c r="O1010" s="8"/>
    </row>
    <row r="1011" spans="1:15" x14ac:dyDescent="0.25">
      <c r="A1011" s="89"/>
      <c r="B1011" s="89"/>
      <c r="C1011" s="6" t="e">
        <f>MATCH(D1011,[1]!Tabla1[Consignatario],0)</f>
        <v>#REF!</v>
      </c>
      <c r="D1011" s="54" t="s">
        <v>1726</v>
      </c>
      <c r="E1011" s="5"/>
      <c r="F1011" s="8"/>
      <c r="G1011" s="89"/>
      <c r="H1011" s="6" t="s">
        <v>1820</v>
      </c>
      <c r="I1011" s="8" t="s">
        <v>789</v>
      </c>
      <c r="J1011" s="8">
        <v>1080</v>
      </c>
      <c r="K1011" s="89"/>
      <c r="L1011" s="8"/>
      <c r="M1011" s="8"/>
      <c r="N1011" s="8"/>
      <c r="O1011" s="8"/>
    </row>
    <row r="1012" spans="1:15" ht="25.5" x14ac:dyDescent="0.25">
      <c r="A1012" s="5" t="s">
        <v>787</v>
      </c>
      <c r="B1012" s="5"/>
      <c r="C1012" s="6" t="e">
        <f>MATCH(D1012,[1]!Tabla1[Consignatario],0)</f>
        <v>#REF!</v>
      </c>
      <c r="D1012" s="5" t="s">
        <v>1519</v>
      </c>
      <c r="E1012" s="5"/>
      <c r="F1012" s="21">
        <v>42706</v>
      </c>
      <c r="G1012" s="5" t="s">
        <v>288</v>
      </c>
      <c r="H1012" s="17" t="s">
        <v>1818</v>
      </c>
      <c r="I1012" s="20" t="s">
        <v>24</v>
      </c>
      <c r="J1012" s="20">
        <v>12000</v>
      </c>
      <c r="K1012" s="5">
        <v>12000</v>
      </c>
      <c r="L1012" s="20">
        <v>840</v>
      </c>
      <c r="M1012" s="20"/>
      <c r="N1012" s="20"/>
      <c r="O1012" s="8"/>
    </row>
    <row r="1013" spans="1:15" ht="15" customHeight="1" x14ac:dyDescent="0.25">
      <c r="A1013" s="89" t="s">
        <v>790</v>
      </c>
      <c r="B1013" s="89"/>
      <c r="C1013" s="6" t="e">
        <f>MATCH(D1013,[1]!Tabla1[Consignatario],0)</f>
        <v>#REF!</v>
      </c>
      <c r="D1013" s="54" t="s">
        <v>1807</v>
      </c>
      <c r="E1013" s="5"/>
      <c r="F1013" s="9">
        <v>42706</v>
      </c>
      <c r="G1013" s="89" t="s">
        <v>97</v>
      </c>
      <c r="H1013" s="16" t="s">
        <v>1819</v>
      </c>
      <c r="I1013" s="8" t="s">
        <v>791</v>
      </c>
      <c r="J1013" s="8">
        <v>5244</v>
      </c>
      <c r="K1013" s="89">
        <v>9844</v>
      </c>
      <c r="L1013" s="8">
        <v>689</v>
      </c>
      <c r="M1013" s="8"/>
      <c r="N1013" s="8"/>
      <c r="O1013" s="8"/>
    </row>
    <row r="1014" spans="1:15" ht="25.5" x14ac:dyDescent="0.25">
      <c r="A1014" s="89"/>
      <c r="B1014" s="89"/>
      <c r="C1014" s="6" t="e">
        <f>MATCH(D1014,[1]!Tabla1[Consignatario],0)</f>
        <v>#REF!</v>
      </c>
      <c r="D1014" s="54" t="s">
        <v>1807</v>
      </c>
      <c r="E1014" s="5"/>
      <c r="F1014" s="20"/>
      <c r="G1014" s="89"/>
      <c r="H1014" s="17" t="s">
        <v>1818</v>
      </c>
      <c r="I1014" s="20" t="s">
        <v>73</v>
      </c>
      <c r="J1014" s="20">
        <v>4000</v>
      </c>
      <c r="K1014" s="89"/>
      <c r="L1014" s="20"/>
      <c r="M1014" s="20"/>
      <c r="N1014" s="20"/>
      <c r="O1014" s="8"/>
    </row>
    <row r="1015" spans="1:15" ht="25.5" x14ac:dyDescent="0.25">
      <c r="A1015" s="89"/>
      <c r="B1015" s="89"/>
      <c r="C1015" s="6" t="e">
        <f>MATCH(D1015,[1]!Tabla1[Consignatario],0)</f>
        <v>#REF!</v>
      </c>
      <c r="D1015" s="54" t="s">
        <v>1807</v>
      </c>
      <c r="E1015" s="5"/>
      <c r="F1015" s="8"/>
      <c r="G1015" s="89"/>
      <c r="H1015" s="17" t="s">
        <v>1818</v>
      </c>
      <c r="I1015" s="8" t="s">
        <v>599</v>
      </c>
      <c r="J1015" s="8">
        <v>600</v>
      </c>
      <c r="K1015" s="89"/>
      <c r="L1015" s="8"/>
      <c r="M1015" s="8"/>
      <c r="N1015" s="8"/>
      <c r="O1015" s="8"/>
    </row>
    <row r="1016" spans="1:15" ht="15" customHeight="1" x14ac:dyDescent="0.25">
      <c r="A1016" s="89" t="s">
        <v>790</v>
      </c>
      <c r="B1016" s="89"/>
      <c r="C1016" s="6" t="e">
        <f>MATCH(D1016,[1]!Tabla1[Consignatario],0)</f>
        <v>#REF!</v>
      </c>
      <c r="D1016" s="54" t="s">
        <v>1345</v>
      </c>
      <c r="E1016" s="5"/>
      <c r="F1016" s="21">
        <v>42706</v>
      </c>
      <c r="G1016" s="89" t="s">
        <v>792</v>
      </c>
      <c r="H1016" s="17" t="s">
        <v>1818</v>
      </c>
      <c r="I1016" s="20" t="s">
        <v>40</v>
      </c>
      <c r="J1016" s="20">
        <v>8000</v>
      </c>
      <c r="K1016" s="89">
        <v>9456</v>
      </c>
      <c r="L1016" s="20">
        <v>662</v>
      </c>
      <c r="M1016" s="20"/>
      <c r="N1016" s="20"/>
      <c r="O1016" s="8"/>
    </row>
    <row r="1017" spans="1:15" x14ac:dyDescent="0.25">
      <c r="A1017" s="89"/>
      <c r="B1017" s="89"/>
      <c r="C1017" s="6" t="e">
        <f>MATCH(D1017,[1]!Tabla1[Consignatario],0)</f>
        <v>#REF!</v>
      </c>
      <c r="D1017" s="54" t="s">
        <v>1345</v>
      </c>
      <c r="E1017" s="5"/>
      <c r="F1017" s="8"/>
      <c r="G1017" s="89"/>
      <c r="H1017" s="6" t="s">
        <v>1820</v>
      </c>
      <c r="I1017" s="8" t="s">
        <v>793</v>
      </c>
      <c r="J1017" s="8">
        <v>1456</v>
      </c>
      <c r="K1017" s="89"/>
      <c r="L1017" s="8"/>
      <c r="M1017" s="8"/>
      <c r="N1017" s="8"/>
      <c r="O1017" s="8"/>
    </row>
    <row r="1018" spans="1:15" ht="25.5" customHeight="1" x14ac:dyDescent="0.25">
      <c r="A1018" s="5" t="s">
        <v>790</v>
      </c>
      <c r="B1018" s="5"/>
      <c r="C1018" s="6" t="e">
        <f>MATCH(D1018,[1]!Tabla1[Consignatario],0)</f>
        <v>#REF!</v>
      </c>
      <c r="D1018" s="5" t="s">
        <v>1525</v>
      </c>
      <c r="E1018" s="5"/>
      <c r="F1018" s="21">
        <v>42706</v>
      </c>
      <c r="G1018" s="5" t="s">
        <v>794</v>
      </c>
      <c r="H1018" s="17" t="s">
        <v>1818</v>
      </c>
      <c r="I1018" s="20" t="s">
        <v>73</v>
      </c>
      <c r="J1018" s="20">
        <v>4000</v>
      </c>
      <c r="K1018" s="5">
        <v>4000</v>
      </c>
      <c r="L1018" s="20">
        <v>280</v>
      </c>
      <c r="M1018" s="20"/>
      <c r="N1018" s="20"/>
      <c r="O1018" s="8"/>
    </row>
    <row r="1019" spans="1:15" ht="15" customHeight="1" x14ac:dyDescent="0.25">
      <c r="A1019" s="89" t="s">
        <v>795</v>
      </c>
      <c r="B1019" s="89"/>
      <c r="C1019" s="6" t="e">
        <f>MATCH(D1019,[1]!Tabla1[Consignatario],0)</f>
        <v>#REF!</v>
      </c>
      <c r="D1019" s="54" t="s">
        <v>1754</v>
      </c>
      <c r="E1019" s="5"/>
      <c r="F1019" s="9">
        <v>42706</v>
      </c>
      <c r="G1019" s="89" t="s">
        <v>97</v>
      </c>
      <c r="H1019" s="17" t="s">
        <v>1818</v>
      </c>
      <c r="I1019" s="8" t="s">
        <v>106</v>
      </c>
      <c r="J1019" s="8">
        <v>5000</v>
      </c>
      <c r="K1019" s="89">
        <v>8620</v>
      </c>
      <c r="L1019" s="8">
        <v>603</v>
      </c>
      <c r="M1019" s="8">
        <v>3</v>
      </c>
      <c r="N1019" s="8"/>
      <c r="O1019" s="8"/>
    </row>
    <row r="1020" spans="1:15" x14ac:dyDescent="0.25">
      <c r="A1020" s="89"/>
      <c r="B1020" s="89"/>
      <c r="C1020" s="6" t="e">
        <f>MATCH(D1020,[1]!Tabla1[Consignatario],0)</f>
        <v>#REF!</v>
      </c>
      <c r="D1020" s="54" t="s">
        <v>1754</v>
      </c>
      <c r="E1020" s="5"/>
      <c r="F1020" s="8"/>
      <c r="G1020" s="89"/>
      <c r="H1020" s="6" t="s">
        <v>1820</v>
      </c>
      <c r="I1020" s="8" t="s">
        <v>796</v>
      </c>
      <c r="J1020" s="8">
        <v>1920</v>
      </c>
      <c r="K1020" s="89"/>
      <c r="L1020" s="8"/>
      <c r="M1020" s="8"/>
      <c r="N1020" s="8"/>
      <c r="O1020" s="8"/>
    </row>
    <row r="1021" spans="1:15" x14ac:dyDescent="0.25">
      <c r="A1021" s="89"/>
      <c r="B1021" s="89"/>
      <c r="C1021" s="6" t="e">
        <f>MATCH(D1021,[1]!Tabla1[Consignatario],0)</f>
        <v>#REF!</v>
      </c>
      <c r="D1021" s="54" t="s">
        <v>1754</v>
      </c>
      <c r="E1021" s="5"/>
      <c r="F1021" s="8"/>
      <c r="G1021" s="89"/>
      <c r="H1021" s="17" t="s">
        <v>1818</v>
      </c>
      <c r="I1021" s="8" t="s">
        <v>599</v>
      </c>
      <c r="J1021" s="8">
        <v>1700</v>
      </c>
      <c r="K1021" s="89"/>
      <c r="L1021" s="8"/>
      <c r="M1021" s="8"/>
      <c r="N1021" s="8"/>
      <c r="O1021" s="8"/>
    </row>
    <row r="1022" spans="1:15" ht="15" customHeight="1" x14ac:dyDescent="0.25">
      <c r="A1022" s="89" t="s">
        <v>795</v>
      </c>
      <c r="B1022" s="89"/>
      <c r="C1022" s="6" t="e">
        <f>MATCH(D1022,[1]!Tabla1[Consignatario],0)</f>
        <v>#REF!</v>
      </c>
      <c r="D1022" s="54" t="s">
        <v>1346</v>
      </c>
      <c r="E1022" s="5"/>
      <c r="F1022" s="9">
        <v>42706</v>
      </c>
      <c r="G1022" s="89" t="s">
        <v>594</v>
      </c>
      <c r="H1022" s="17" t="s">
        <v>1818</v>
      </c>
      <c r="I1022" s="8" t="s">
        <v>797</v>
      </c>
      <c r="J1022" s="8">
        <v>850</v>
      </c>
      <c r="K1022" s="89">
        <v>1138</v>
      </c>
      <c r="L1022" s="8">
        <v>79</v>
      </c>
      <c r="M1022" s="8">
        <v>6</v>
      </c>
      <c r="N1022" s="8"/>
      <c r="O1022" s="8"/>
    </row>
    <row r="1023" spans="1:15" x14ac:dyDescent="0.25">
      <c r="A1023" s="89"/>
      <c r="B1023" s="89"/>
      <c r="C1023" s="6" t="e">
        <f>MATCH(D1023,[1]!Tabla1[Consignatario],0)</f>
        <v>#REF!</v>
      </c>
      <c r="D1023" s="54" t="s">
        <v>1346</v>
      </c>
      <c r="E1023" s="5"/>
      <c r="F1023" s="8"/>
      <c r="G1023" s="89"/>
      <c r="H1023" s="6" t="s">
        <v>1820</v>
      </c>
      <c r="I1023" s="8" t="s">
        <v>677</v>
      </c>
      <c r="J1023" s="8">
        <v>288</v>
      </c>
      <c r="K1023" s="89"/>
      <c r="L1023" s="8"/>
      <c r="M1023" s="8"/>
      <c r="N1023" s="8"/>
      <c r="O1023" s="8"/>
    </row>
    <row r="1024" spans="1:15" ht="15" customHeight="1" x14ac:dyDescent="0.25">
      <c r="A1024" s="89" t="s">
        <v>795</v>
      </c>
      <c r="B1024" s="89"/>
      <c r="C1024" s="6" t="e">
        <f>MATCH(D1024,[1]!Tabla1[Consignatario],0)</f>
        <v>#REF!</v>
      </c>
      <c r="D1024" s="54" t="s">
        <v>1750</v>
      </c>
      <c r="E1024" s="5"/>
      <c r="F1024" s="9">
        <v>42707</v>
      </c>
      <c r="G1024" s="89" t="s">
        <v>798</v>
      </c>
      <c r="H1024" s="16" t="s">
        <v>1819</v>
      </c>
      <c r="I1024" s="8" t="s">
        <v>799</v>
      </c>
      <c r="J1024" s="8">
        <v>103101</v>
      </c>
      <c r="K1024" s="89">
        <v>131101</v>
      </c>
      <c r="L1024" s="8">
        <v>9177</v>
      </c>
      <c r="M1024" s="8"/>
      <c r="N1024" s="8" t="s">
        <v>800</v>
      </c>
      <c r="O1024" s="8"/>
    </row>
    <row r="1025" spans="1:15" ht="25.5" x14ac:dyDescent="0.25">
      <c r="A1025" s="89"/>
      <c r="B1025" s="89"/>
      <c r="C1025" s="6" t="e">
        <f>MATCH(D1025,[1]!Tabla1[Consignatario],0)</f>
        <v>#REF!</v>
      </c>
      <c r="D1025" s="54" t="s">
        <v>1750</v>
      </c>
      <c r="E1025" s="5"/>
      <c r="F1025" s="20"/>
      <c r="G1025" s="89"/>
      <c r="H1025" s="17" t="s">
        <v>1818</v>
      </c>
      <c r="I1025" s="20" t="s">
        <v>66</v>
      </c>
      <c r="J1025" s="20">
        <v>28000</v>
      </c>
      <c r="K1025" s="89"/>
      <c r="L1025" s="20"/>
      <c r="M1025" s="20"/>
      <c r="N1025" s="20"/>
      <c r="O1025" s="8"/>
    </row>
    <row r="1026" spans="1:15" ht="15" customHeight="1" x14ac:dyDescent="0.25">
      <c r="A1026" s="89" t="s">
        <v>801</v>
      </c>
      <c r="B1026" s="89"/>
      <c r="C1026" s="6" t="e">
        <f>MATCH(D1026,[1]!Tabla1[Consignatario],0)</f>
        <v>#REF!</v>
      </c>
      <c r="D1026" s="87" t="s">
        <v>1755</v>
      </c>
      <c r="E1026" s="5"/>
      <c r="F1026" s="21">
        <v>42707</v>
      </c>
      <c r="G1026" s="89" t="s">
        <v>802</v>
      </c>
      <c r="H1026" s="17" t="s">
        <v>1818</v>
      </c>
      <c r="I1026" s="20" t="s">
        <v>322</v>
      </c>
      <c r="J1026" s="20">
        <v>10000</v>
      </c>
      <c r="K1026" s="89">
        <v>12501</v>
      </c>
      <c r="L1026" s="20">
        <v>875</v>
      </c>
      <c r="M1026" s="20"/>
      <c r="N1026" s="20"/>
      <c r="O1026" s="8"/>
    </row>
    <row r="1027" spans="1:15" x14ac:dyDescent="0.25">
      <c r="A1027" s="89"/>
      <c r="B1027" s="89"/>
      <c r="C1027" s="6" t="e">
        <f>MATCH(D1027,[1]!Tabla1[Consignatario],0)</f>
        <v>#REF!</v>
      </c>
      <c r="D1027" s="87" t="s">
        <v>1755</v>
      </c>
      <c r="E1027" s="5"/>
      <c r="F1027" s="8"/>
      <c r="G1027" s="89"/>
      <c r="H1027" s="17" t="s">
        <v>1818</v>
      </c>
      <c r="I1027" s="8" t="s">
        <v>599</v>
      </c>
      <c r="J1027" s="8">
        <v>2085</v>
      </c>
      <c r="K1027" s="89"/>
      <c r="L1027" s="8"/>
      <c r="M1027" s="8"/>
      <c r="N1027" s="8"/>
      <c r="O1027" s="8"/>
    </row>
    <row r="1028" spans="1:15" x14ac:dyDescent="0.25">
      <c r="A1028" s="89"/>
      <c r="B1028" s="89"/>
      <c r="C1028" s="6" t="e">
        <f>MATCH(D1028,[1]!Tabla1[Consignatario],0)</f>
        <v>#REF!</v>
      </c>
      <c r="D1028" s="87" t="s">
        <v>1755</v>
      </c>
      <c r="E1028" s="5"/>
      <c r="F1028" s="8"/>
      <c r="G1028" s="89"/>
      <c r="H1028" s="6" t="s">
        <v>1820</v>
      </c>
      <c r="I1028" s="8" t="s">
        <v>803</v>
      </c>
      <c r="J1028" s="8">
        <v>416</v>
      </c>
      <c r="K1028" s="89"/>
      <c r="L1028" s="8"/>
      <c r="M1028" s="8"/>
      <c r="N1028" s="8"/>
      <c r="O1028" s="8"/>
    </row>
    <row r="1029" spans="1:15" ht="25.5" customHeight="1" x14ac:dyDescent="0.25">
      <c r="A1029" s="89" t="s">
        <v>801</v>
      </c>
      <c r="B1029" s="89"/>
      <c r="C1029" s="6" t="e">
        <f>MATCH(D1029,[1]!Tabla1[Consignatario],0)</f>
        <v>#REF!</v>
      </c>
      <c r="D1029" s="86" t="s">
        <v>1805</v>
      </c>
      <c r="E1029" s="5"/>
      <c r="F1029" s="21">
        <v>42707</v>
      </c>
      <c r="G1029" s="89" t="s">
        <v>804</v>
      </c>
      <c r="H1029" s="17" t="s">
        <v>1818</v>
      </c>
      <c r="I1029" s="20" t="s">
        <v>32</v>
      </c>
      <c r="J1029" s="20">
        <v>20000</v>
      </c>
      <c r="K1029" s="89">
        <v>21000</v>
      </c>
      <c r="L1029" s="20">
        <v>1470</v>
      </c>
      <c r="M1029" s="20"/>
      <c r="N1029" s="20"/>
      <c r="O1029" s="8"/>
    </row>
    <row r="1030" spans="1:15" x14ac:dyDescent="0.25">
      <c r="A1030" s="89"/>
      <c r="B1030" s="89"/>
      <c r="C1030" s="6" t="e">
        <f>MATCH(D1030,[1]!Tabla1[Consignatario],0)</f>
        <v>#REF!</v>
      </c>
      <c r="D1030" s="86" t="s">
        <v>1805</v>
      </c>
      <c r="E1030" s="5"/>
      <c r="F1030" s="8"/>
      <c r="G1030" s="89"/>
      <c r="H1030" s="17" t="s">
        <v>1818</v>
      </c>
      <c r="I1030" s="8" t="s">
        <v>599</v>
      </c>
      <c r="J1030" s="8">
        <v>1000</v>
      </c>
      <c r="K1030" s="89"/>
      <c r="L1030" s="8"/>
      <c r="M1030" s="8"/>
      <c r="N1030" s="8"/>
      <c r="O1030" s="8"/>
    </row>
    <row r="1031" spans="1:15" ht="15" customHeight="1" x14ac:dyDescent="0.25">
      <c r="A1031" s="89" t="s">
        <v>801</v>
      </c>
      <c r="B1031" s="89"/>
      <c r="C1031" s="6" t="e">
        <f>MATCH(D1031,[1]!Tabla1[Consignatario],0)</f>
        <v>#REF!</v>
      </c>
      <c r="D1031" s="54" t="s">
        <v>1526</v>
      </c>
      <c r="E1031" s="5"/>
      <c r="F1031" s="9">
        <v>42707</v>
      </c>
      <c r="G1031" s="89" t="s">
        <v>802</v>
      </c>
      <c r="H1031" s="5" t="s">
        <v>1254</v>
      </c>
      <c r="I1031" s="8" t="s">
        <v>805</v>
      </c>
      <c r="J1031" s="8">
        <v>84</v>
      </c>
      <c r="K1031" s="89">
        <v>984</v>
      </c>
      <c r="L1031" s="8">
        <v>68</v>
      </c>
      <c r="M1031" s="8">
        <v>7</v>
      </c>
      <c r="N1031" s="8"/>
      <c r="O1031" s="8"/>
    </row>
    <row r="1032" spans="1:15" ht="25.5" x14ac:dyDescent="0.25">
      <c r="A1032" s="89"/>
      <c r="B1032" s="89"/>
      <c r="C1032" s="6" t="e">
        <f>MATCH(D1032,[1]!Tabla1[Consignatario],0)</f>
        <v>#REF!</v>
      </c>
      <c r="D1032" s="54" t="s">
        <v>1526</v>
      </c>
      <c r="E1032" s="5"/>
      <c r="F1032" s="8"/>
      <c r="G1032" s="89"/>
      <c r="H1032" s="17" t="s">
        <v>1818</v>
      </c>
      <c r="I1032" s="8" t="s">
        <v>599</v>
      </c>
      <c r="J1032" s="8">
        <v>900</v>
      </c>
      <c r="K1032" s="89"/>
      <c r="L1032" s="8"/>
      <c r="M1032" s="8"/>
      <c r="N1032" s="8"/>
      <c r="O1032" s="8"/>
    </row>
    <row r="1033" spans="1:15" x14ac:dyDescent="0.25">
      <c r="A1033" s="5" t="s">
        <v>801</v>
      </c>
      <c r="B1033" s="5"/>
      <c r="C1033" s="6" t="e">
        <f>MATCH(D1033,[1]!Tabla1[Consignatario],0)</f>
        <v>#REF!</v>
      </c>
      <c r="D1033" s="5" t="s">
        <v>1756</v>
      </c>
      <c r="E1033" s="5"/>
      <c r="F1033" s="9">
        <v>42707</v>
      </c>
      <c r="G1033" s="5" t="s">
        <v>802</v>
      </c>
      <c r="H1033" s="6" t="s">
        <v>1820</v>
      </c>
      <c r="I1033" s="8" t="s">
        <v>217</v>
      </c>
      <c r="J1033" s="8">
        <v>2560</v>
      </c>
      <c r="K1033" s="5">
        <v>2560</v>
      </c>
      <c r="L1033" s="8">
        <v>179</v>
      </c>
      <c r="M1033" s="8">
        <v>2</v>
      </c>
      <c r="N1033" s="8"/>
      <c r="O1033" s="8"/>
    </row>
    <row r="1034" spans="1:15" ht="15" customHeight="1" x14ac:dyDescent="0.25">
      <c r="A1034" s="89" t="s">
        <v>806</v>
      </c>
      <c r="B1034" s="89"/>
      <c r="C1034" s="6" t="e">
        <f>MATCH(D1034,[1]!Tabla1[Consignatario],0)</f>
        <v>#REF!</v>
      </c>
      <c r="D1034" s="54" t="s">
        <v>1701</v>
      </c>
      <c r="E1034" s="5"/>
      <c r="F1034" s="9">
        <v>42707</v>
      </c>
      <c r="G1034" s="89" t="s">
        <v>1444</v>
      </c>
      <c r="H1034" s="17" t="s">
        <v>1818</v>
      </c>
      <c r="I1034" s="8" t="s">
        <v>599</v>
      </c>
      <c r="J1034" s="8">
        <v>2650</v>
      </c>
      <c r="K1034" s="89">
        <v>4450</v>
      </c>
      <c r="L1034" s="8">
        <v>311</v>
      </c>
      <c r="M1034" s="8">
        <v>4</v>
      </c>
      <c r="N1034" s="8"/>
      <c r="O1034" s="8"/>
    </row>
    <row r="1035" spans="1:15" ht="25.5" x14ac:dyDescent="0.25">
      <c r="A1035" s="89"/>
      <c r="B1035" s="89"/>
      <c r="C1035" s="6" t="e">
        <f>MATCH(D1035,[1]!Tabla1[Consignatario],0)</f>
        <v>#REF!</v>
      </c>
      <c r="D1035" s="54" t="s">
        <v>1701</v>
      </c>
      <c r="E1035" s="5"/>
      <c r="F1035" s="8"/>
      <c r="G1035" s="89"/>
      <c r="H1035" s="17" t="s">
        <v>1818</v>
      </c>
      <c r="I1035" s="8" t="s">
        <v>599</v>
      </c>
      <c r="J1035" s="8">
        <v>644</v>
      </c>
      <c r="K1035" s="89"/>
      <c r="L1035" s="8"/>
      <c r="M1035" s="8"/>
      <c r="N1035" s="8"/>
      <c r="O1035" s="8"/>
    </row>
    <row r="1036" spans="1:15" ht="25.5" x14ac:dyDescent="0.25">
      <c r="A1036" s="89"/>
      <c r="B1036" s="89"/>
      <c r="C1036" s="6" t="e">
        <f>MATCH(D1036,[1]!Tabla1[Consignatario],0)</f>
        <v>#REF!</v>
      </c>
      <c r="D1036" s="54" t="s">
        <v>1701</v>
      </c>
      <c r="E1036" s="5"/>
      <c r="F1036" s="8"/>
      <c r="G1036" s="89"/>
      <c r="H1036" s="6" t="s">
        <v>1820</v>
      </c>
      <c r="I1036" s="8" t="s">
        <v>807</v>
      </c>
      <c r="J1036" s="8">
        <v>1156</v>
      </c>
      <c r="K1036" s="89"/>
      <c r="L1036" s="8"/>
      <c r="M1036" s="8"/>
      <c r="N1036" s="8"/>
      <c r="O1036" s="8"/>
    </row>
    <row r="1037" spans="1:15" ht="25.5" x14ac:dyDescent="0.25">
      <c r="A1037" s="5" t="s">
        <v>806</v>
      </c>
      <c r="B1037" s="5"/>
      <c r="C1037" s="6" t="e">
        <f>MATCH(D1037,[1]!Tabla1[Consignatario],0)</f>
        <v>#REF!</v>
      </c>
      <c r="D1037" s="5" t="s">
        <v>1287</v>
      </c>
      <c r="E1037" s="5"/>
      <c r="F1037" s="9">
        <v>42707</v>
      </c>
      <c r="G1037" s="5" t="s">
        <v>1444</v>
      </c>
      <c r="H1037" s="6" t="s">
        <v>1820</v>
      </c>
      <c r="I1037" s="8" t="s">
        <v>7</v>
      </c>
      <c r="J1037" s="8">
        <v>400</v>
      </c>
      <c r="K1037" s="5">
        <v>400</v>
      </c>
      <c r="L1037" s="8">
        <v>28</v>
      </c>
      <c r="M1037" s="8"/>
      <c r="N1037" s="8"/>
      <c r="O1037" s="8"/>
    </row>
    <row r="1038" spans="1:15" ht="15" customHeight="1" x14ac:dyDescent="0.25">
      <c r="A1038" s="89" t="s">
        <v>808</v>
      </c>
      <c r="B1038" s="89"/>
      <c r="C1038" s="6" t="e">
        <f>MATCH(D1038,[1]!Tabla1[Consignatario],0)</f>
        <v>#REF!</v>
      </c>
      <c r="D1038" s="54" t="s">
        <v>1685</v>
      </c>
      <c r="E1038" s="5"/>
      <c r="F1038" s="9">
        <v>42707</v>
      </c>
      <c r="G1038" s="89" t="s">
        <v>1444</v>
      </c>
      <c r="H1038" s="16" t="s">
        <v>1819</v>
      </c>
      <c r="I1038" s="8" t="s">
        <v>809</v>
      </c>
      <c r="J1038" s="8">
        <v>46020</v>
      </c>
      <c r="K1038" s="89">
        <v>93005</v>
      </c>
      <c r="L1038" s="8">
        <v>6440</v>
      </c>
      <c r="M1038" s="8">
        <v>4</v>
      </c>
      <c r="N1038" s="8"/>
      <c r="O1038" s="8"/>
    </row>
    <row r="1039" spans="1:15" x14ac:dyDescent="0.25">
      <c r="A1039" s="89"/>
      <c r="B1039" s="89"/>
      <c r="C1039" s="6" t="e">
        <f>MATCH(D1039,[1]!Tabla1[Consignatario],0)</f>
        <v>#REF!</v>
      </c>
      <c r="D1039" s="54" t="s">
        <v>1685</v>
      </c>
      <c r="E1039" s="5"/>
      <c r="F1039" s="20"/>
      <c r="G1039" s="89"/>
      <c r="H1039" s="17" t="s">
        <v>1818</v>
      </c>
      <c r="I1039" s="20" t="s">
        <v>40</v>
      </c>
      <c r="J1039" s="20">
        <v>8000</v>
      </c>
      <c r="K1039" s="89"/>
      <c r="L1039" s="20"/>
      <c r="M1039" s="20"/>
      <c r="N1039" s="20"/>
      <c r="O1039" s="8"/>
    </row>
    <row r="1040" spans="1:15" x14ac:dyDescent="0.25">
      <c r="A1040" s="89"/>
      <c r="B1040" s="89"/>
      <c r="C1040" s="6" t="e">
        <f>MATCH(D1040,[1]!Tabla1[Consignatario],0)</f>
        <v>#REF!</v>
      </c>
      <c r="D1040" s="54" t="s">
        <v>1685</v>
      </c>
      <c r="E1040" s="5"/>
      <c r="F1040" s="8"/>
      <c r="G1040" s="89"/>
      <c r="H1040" s="17" t="s">
        <v>1818</v>
      </c>
      <c r="I1040" s="8" t="s">
        <v>113</v>
      </c>
      <c r="J1040" s="8">
        <v>2000</v>
      </c>
      <c r="K1040" s="89"/>
      <c r="L1040" s="8"/>
      <c r="M1040" s="8"/>
      <c r="N1040" s="8"/>
      <c r="O1040" s="8"/>
    </row>
    <row r="1041" spans="1:15" x14ac:dyDescent="0.25">
      <c r="A1041" s="89"/>
      <c r="B1041" s="89"/>
      <c r="C1041" s="6" t="e">
        <f>MATCH(D1041,[1]!Tabla1[Consignatario],0)</f>
        <v>#REF!</v>
      </c>
      <c r="D1041" s="54" t="s">
        <v>1685</v>
      </c>
      <c r="E1041" s="5"/>
      <c r="F1041" s="8"/>
      <c r="G1041" s="89"/>
      <c r="H1041" s="6" t="s">
        <v>1820</v>
      </c>
      <c r="I1041" s="8" t="s">
        <v>26</v>
      </c>
      <c r="J1041" s="8">
        <v>1600</v>
      </c>
      <c r="K1041" s="89"/>
      <c r="L1041" s="8"/>
      <c r="M1041" s="8"/>
      <c r="N1041" s="8"/>
      <c r="O1041" s="8"/>
    </row>
    <row r="1042" spans="1:15" x14ac:dyDescent="0.25">
      <c r="A1042" s="89"/>
      <c r="B1042" s="89"/>
      <c r="C1042" s="6" t="e">
        <f>MATCH(D1042,[1]!Tabla1[Consignatario],0)</f>
        <v>#REF!</v>
      </c>
      <c r="D1042" s="54" t="s">
        <v>1685</v>
      </c>
      <c r="E1042" s="5"/>
      <c r="F1042" s="8"/>
      <c r="G1042" s="89"/>
      <c r="H1042" s="6" t="s">
        <v>1820</v>
      </c>
      <c r="I1042" s="8" t="s">
        <v>7</v>
      </c>
      <c r="J1042" s="8">
        <v>400</v>
      </c>
      <c r="K1042" s="89"/>
      <c r="L1042" s="8"/>
      <c r="M1042" s="8"/>
      <c r="N1042" s="8"/>
      <c r="O1042" s="8"/>
    </row>
    <row r="1043" spans="1:15" x14ac:dyDescent="0.25">
      <c r="A1043" s="89"/>
      <c r="B1043" s="89"/>
      <c r="C1043" s="6" t="e">
        <f>MATCH(D1043,[1]!Tabla1[Consignatario],0)</f>
        <v>#REF!</v>
      </c>
      <c r="D1043" s="54" t="s">
        <v>1685</v>
      </c>
      <c r="E1043" s="5"/>
      <c r="F1043" s="8"/>
      <c r="G1043" s="89"/>
      <c r="H1043" s="16" t="s">
        <v>1819</v>
      </c>
      <c r="I1043" s="8" t="s">
        <v>810</v>
      </c>
      <c r="J1043" s="8">
        <v>34985</v>
      </c>
      <c r="K1043" s="89"/>
      <c r="L1043" s="8"/>
      <c r="M1043" s="8"/>
      <c r="N1043" s="8"/>
      <c r="O1043" s="8"/>
    </row>
    <row r="1044" spans="1:15" ht="15" customHeight="1" x14ac:dyDescent="0.25">
      <c r="A1044" s="89" t="s">
        <v>811</v>
      </c>
      <c r="B1044" s="89"/>
      <c r="C1044" s="6" t="e">
        <f>MATCH(D1044,[1]!Tabla1[Consignatario],0)</f>
        <v>#REF!</v>
      </c>
      <c r="D1044" s="8" t="s">
        <v>1364</v>
      </c>
      <c r="E1044" s="5"/>
      <c r="F1044" s="9">
        <v>42707</v>
      </c>
      <c r="G1044" s="89" t="s">
        <v>1444</v>
      </c>
      <c r="H1044" s="17" t="s">
        <v>1818</v>
      </c>
      <c r="I1044" s="8" t="s">
        <v>599</v>
      </c>
      <c r="J1044" s="8">
        <v>2100</v>
      </c>
      <c r="K1044" s="89">
        <v>3576</v>
      </c>
      <c r="L1044" s="8">
        <v>250</v>
      </c>
      <c r="M1044" s="8">
        <v>2</v>
      </c>
      <c r="N1044" s="8"/>
      <c r="O1044" s="8"/>
    </row>
    <row r="1045" spans="1:15" x14ac:dyDescent="0.25">
      <c r="A1045" s="89"/>
      <c r="B1045" s="89"/>
      <c r="C1045" s="6" t="e">
        <f>MATCH(D1045,[1]!Tabla1[Consignatario],0)</f>
        <v>#REF!</v>
      </c>
      <c r="D1045" s="8" t="s">
        <v>1364</v>
      </c>
      <c r="E1045" s="5"/>
      <c r="F1045" s="8"/>
      <c r="G1045" s="89"/>
      <c r="H1045" s="17" t="s">
        <v>1818</v>
      </c>
      <c r="I1045" s="8" t="s">
        <v>812</v>
      </c>
      <c r="J1045" s="8">
        <v>600</v>
      </c>
      <c r="K1045" s="89"/>
      <c r="L1045" s="8"/>
      <c r="M1045" s="8"/>
      <c r="N1045" s="8"/>
      <c r="O1045" s="8"/>
    </row>
    <row r="1046" spans="1:15" x14ac:dyDescent="0.25">
      <c r="A1046" s="89"/>
      <c r="B1046" s="89"/>
      <c r="C1046" s="6" t="e">
        <f>MATCH(D1046,[1]!Tabla1[Consignatario],0)</f>
        <v>#REF!</v>
      </c>
      <c r="D1046" s="8" t="s">
        <v>1364</v>
      </c>
      <c r="E1046" s="5"/>
      <c r="F1046" s="8"/>
      <c r="G1046" s="89"/>
      <c r="H1046" s="6" t="s">
        <v>1820</v>
      </c>
      <c r="I1046" s="8" t="s">
        <v>813</v>
      </c>
      <c r="J1046" s="8">
        <v>776</v>
      </c>
      <c r="K1046" s="89"/>
      <c r="L1046" s="8"/>
      <c r="M1046" s="8"/>
      <c r="N1046" s="8"/>
      <c r="O1046" s="8"/>
    </row>
    <row r="1047" spans="1:15" x14ac:dyDescent="0.25">
      <c r="A1047" s="89"/>
      <c r="B1047" s="89"/>
      <c r="C1047" s="6" t="e">
        <f>MATCH(D1047,[1]!Tabla1[Consignatario],0)</f>
        <v>#REF!</v>
      </c>
      <c r="D1047" s="8" t="s">
        <v>1364</v>
      </c>
      <c r="E1047" s="5"/>
      <c r="F1047" s="8"/>
      <c r="G1047" s="89"/>
      <c r="H1047" s="17" t="s">
        <v>1818</v>
      </c>
      <c r="I1047" s="8" t="s">
        <v>814</v>
      </c>
      <c r="J1047" s="8">
        <v>100</v>
      </c>
      <c r="K1047" s="89"/>
      <c r="L1047" s="8"/>
      <c r="M1047" s="8"/>
      <c r="N1047" s="8"/>
      <c r="O1047" s="8"/>
    </row>
    <row r="1048" spans="1:15" x14ac:dyDescent="0.25">
      <c r="A1048" s="89" t="s">
        <v>811</v>
      </c>
      <c r="B1048" s="89"/>
      <c r="C1048" s="6" t="e">
        <f>MATCH(D1048,[1]!Tabla1[Consignatario],0)</f>
        <v>#REF!</v>
      </c>
      <c r="D1048" s="54" t="s">
        <v>1527</v>
      </c>
      <c r="E1048" s="5"/>
      <c r="F1048" s="21">
        <v>42707</v>
      </c>
      <c r="G1048" s="89" t="s">
        <v>1444</v>
      </c>
      <c r="H1048" s="17" t="s">
        <v>1818</v>
      </c>
      <c r="I1048" s="20" t="s">
        <v>73</v>
      </c>
      <c r="J1048" s="20">
        <v>4000</v>
      </c>
      <c r="K1048" s="89">
        <v>10330</v>
      </c>
      <c r="L1048" s="20">
        <v>723</v>
      </c>
      <c r="M1048" s="20">
        <v>1</v>
      </c>
      <c r="N1048" s="20"/>
      <c r="O1048" s="8"/>
    </row>
    <row r="1049" spans="1:15" x14ac:dyDescent="0.25">
      <c r="A1049" s="89"/>
      <c r="B1049" s="89"/>
      <c r="C1049" s="6" t="e">
        <f>MATCH(D1049,[1]!Tabla1[Consignatario],0)</f>
        <v>#REF!</v>
      </c>
      <c r="D1049" s="54" t="s">
        <v>1527</v>
      </c>
      <c r="E1049" s="5"/>
      <c r="F1049" s="8"/>
      <c r="G1049" s="89"/>
      <c r="H1049" s="17" t="s">
        <v>1818</v>
      </c>
      <c r="I1049" s="8" t="s">
        <v>599</v>
      </c>
      <c r="J1049" s="8">
        <v>150</v>
      </c>
      <c r="K1049" s="89"/>
      <c r="L1049" s="8"/>
      <c r="M1049" s="8"/>
      <c r="N1049" s="8"/>
      <c r="O1049" s="8"/>
    </row>
    <row r="1050" spans="1:15" x14ac:dyDescent="0.25">
      <c r="A1050" s="89"/>
      <c r="B1050" s="89"/>
      <c r="C1050" s="6" t="e">
        <f>MATCH(D1050,[1]!Tabla1[Consignatario],0)</f>
        <v>#REF!</v>
      </c>
      <c r="D1050" s="54" t="s">
        <v>1527</v>
      </c>
      <c r="E1050" s="5"/>
      <c r="F1050" s="8"/>
      <c r="G1050" s="89"/>
      <c r="H1050" s="17" t="s">
        <v>1818</v>
      </c>
      <c r="I1050" s="8" t="s">
        <v>815</v>
      </c>
      <c r="J1050" s="8">
        <v>5100</v>
      </c>
      <c r="K1050" s="89"/>
      <c r="L1050" s="8"/>
      <c r="M1050" s="8"/>
      <c r="N1050" s="8"/>
      <c r="O1050" s="8"/>
    </row>
    <row r="1051" spans="1:15" x14ac:dyDescent="0.25">
      <c r="A1051" s="89"/>
      <c r="B1051" s="89"/>
      <c r="C1051" s="6" t="e">
        <f>MATCH(D1051,[1]!Tabla1[Consignatario],0)</f>
        <v>#REF!</v>
      </c>
      <c r="D1051" s="54" t="s">
        <v>1527</v>
      </c>
      <c r="E1051" s="5"/>
      <c r="F1051" s="8"/>
      <c r="G1051" s="89"/>
      <c r="H1051" s="6" t="s">
        <v>1820</v>
      </c>
      <c r="I1051" s="8" t="s">
        <v>789</v>
      </c>
      <c r="J1051" s="8">
        <v>1080</v>
      </c>
      <c r="K1051" s="89"/>
      <c r="L1051" s="8"/>
      <c r="M1051" s="8"/>
      <c r="N1051" s="8"/>
      <c r="O1051" s="8"/>
    </row>
    <row r="1052" spans="1:15" ht="15" customHeight="1" x14ac:dyDescent="0.25">
      <c r="A1052" s="89" t="s">
        <v>816</v>
      </c>
      <c r="B1052" s="89"/>
      <c r="C1052" s="6" t="e">
        <f>MATCH(D1052,[1]!Tabla1[Consignatario],0)</f>
        <v>#REF!</v>
      </c>
      <c r="D1052" s="54" t="s">
        <v>1757</v>
      </c>
      <c r="E1052" s="5"/>
      <c r="F1052" s="9">
        <v>42707</v>
      </c>
      <c r="G1052" s="89" t="s">
        <v>1444</v>
      </c>
      <c r="H1052" s="17" t="s">
        <v>1818</v>
      </c>
      <c r="I1052" s="8" t="s">
        <v>815</v>
      </c>
      <c r="J1052" s="8">
        <v>5100</v>
      </c>
      <c r="K1052" s="89">
        <v>13496</v>
      </c>
      <c r="L1052" s="8">
        <v>944</v>
      </c>
      <c r="M1052" s="8">
        <v>6</v>
      </c>
      <c r="N1052" s="8"/>
      <c r="O1052" s="8"/>
    </row>
    <row r="1053" spans="1:15" ht="25.5" x14ac:dyDescent="0.25">
      <c r="A1053" s="89"/>
      <c r="B1053" s="89"/>
      <c r="C1053" s="6" t="e">
        <f>MATCH(D1053,[1]!Tabla1[Consignatario],0)</f>
        <v>#REF!</v>
      </c>
      <c r="D1053" s="54" t="s">
        <v>1757</v>
      </c>
      <c r="E1053" s="5"/>
      <c r="F1053" s="8"/>
      <c r="G1053" s="89"/>
      <c r="H1053" s="17" t="s">
        <v>1818</v>
      </c>
      <c r="I1053" s="8" t="s">
        <v>817</v>
      </c>
      <c r="J1053" s="8">
        <v>2500</v>
      </c>
      <c r="K1053" s="89"/>
      <c r="L1053" s="8"/>
      <c r="M1053" s="8"/>
      <c r="N1053" s="8"/>
      <c r="O1053" s="8"/>
    </row>
    <row r="1054" spans="1:15" ht="25.5" x14ac:dyDescent="0.25">
      <c r="A1054" s="89"/>
      <c r="B1054" s="89"/>
      <c r="C1054" s="6" t="e">
        <f>MATCH(D1054,[1]!Tabla1[Consignatario],0)</f>
        <v>#REF!</v>
      </c>
      <c r="D1054" s="54" t="s">
        <v>1757</v>
      </c>
      <c r="E1054" s="5"/>
      <c r="F1054" s="20"/>
      <c r="G1054" s="89"/>
      <c r="H1054" s="17" t="s">
        <v>1818</v>
      </c>
      <c r="I1054" s="20" t="s">
        <v>73</v>
      </c>
      <c r="J1054" s="20">
        <v>4000</v>
      </c>
      <c r="K1054" s="89"/>
      <c r="L1054" s="20"/>
      <c r="M1054" s="20"/>
      <c r="N1054" s="20"/>
      <c r="O1054" s="8"/>
    </row>
    <row r="1055" spans="1:15" ht="25.5" x14ac:dyDescent="0.25">
      <c r="A1055" s="89"/>
      <c r="B1055" s="89"/>
      <c r="C1055" s="6" t="e">
        <f>MATCH(D1055,[1]!Tabla1[Consignatario],0)</f>
        <v>#REF!</v>
      </c>
      <c r="D1055" s="54" t="s">
        <v>1757</v>
      </c>
      <c r="E1055" s="5"/>
      <c r="F1055" s="8"/>
      <c r="G1055" s="89"/>
      <c r="H1055" s="17" t="s">
        <v>1818</v>
      </c>
      <c r="I1055" s="8" t="s">
        <v>599</v>
      </c>
      <c r="J1055" s="8">
        <v>200</v>
      </c>
      <c r="K1055" s="89"/>
      <c r="L1055" s="8"/>
      <c r="M1055" s="8"/>
      <c r="N1055" s="8"/>
      <c r="O1055" s="8"/>
    </row>
    <row r="1056" spans="1:15" ht="25.5" x14ac:dyDescent="0.25">
      <c r="A1056" s="89"/>
      <c r="B1056" s="89"/>
      <c r="C1056" s="6" t="e">
        <f>MATCH(D1056,[1]!Tabla1[Consignatario],0)</f>
        <v>#REF!</v>
      </c>
      <c r="D1056" s="54" t="s">
        <v>1757</v>
      </c>
      <c r="E1056" s="5"/>
      <c r="F1056" s="8"/>
      <c r="G1056" s="89"/>
      <c r="H1056" s="6" t="s">
        <v>1820</v>
      </c>
      <c r="I1056" s="8" t="s">
        <v>145</v>
      </c>
      <c r="J1056" s="8">
        <v>1696</v>
      </c>
      <c r="K1056" s="89"/>
      <c r="L1056" s="8"/>
      <c r="M1056" s="8"/>
      <c r="N1056" s="8"/>
      <c r="O1056" s="8"/>
    </row>
    <row r="1057" spans="1:15" ht="25.5" customHeight="1" x14ac:dyDescent="0.25">
      <c r="A1057" s="5" t="s">
        <v>816</v>
      </c>
      <c r="B1057" s="5"/>
      <c r="C1057" s="6" t="e">
        <f>MATCH(D1057,[1]!Tabla1[Consignatario],0)</f>
        <v>#REF!</v>
      </c>
      <c r="D1057" s="5" t="s">
        <v>1284</v>
      </c>
      <c r="E1057" s="5"/>
      <c r="F1057" s="9">
        <v>42707</v>
      </c>
      <c r="G1057" s="5" t="s">
        <v>67</v>
      </c>
      <c r="H1057" s="16" t="s">
        <v>1819</v>
      </c>
      <c r="I1057" s="8" t="s">
        <v>818</v>
      </c>
      <c r="J1057" s="8">
        <v>1512</v>
      </c>
      <c r="K1057" s="5">
        <v>1512</v>
      </c>
      <c r="L1057" s="8">
        <v>105</v>
      </c>
      <c r="M1057" s="8">
        <v>7</v>
      </c>
      <c r="N1057" s="8"/>
      <c r="O1057" s="8"/>
    </row>
    <row r="1058" spans="1:15" ht="15" customHeight="1" x14ac:dyDescent="0.25">
      <c r="A1058" s="89" t="s">
        <v>816</v>
      </c>
      <c r="B1058" s="89"/>
      <c r="C1058" s="6" t="e">
        <f>MATCH(D1058,[1]!Tabla1[Consignatario],0)</f>
        <v>#REF!</v>
      </c>
      <c r="D1058" s="54" t="s">
        <v>1571</v>
      </c>
      <c r="E1058" s="5"/>
      <c r="F1058" s="9">
        <v>42707</v>
      </c>
      <c r="G1058" s="89" t="s">
        <v>67</v>
      </c>
      <c r="H1058" s="16" t="s">
        <v>1819</v>
      </c>
      <c r="I1058" s="8" t="s">
        <v>819</v>
      </c>
      <c r="J1058" s="8">
        <v>27416</v>
      </c>
      <c r="K1058" s="89">
        <v>41416</v>
      </c>
      <c r="L1058" s="8">
        <v>2899</v>
      </c>
      <c r="M1058" s="8">
        <v>1</v>
      </c>
      <c r="N1058" s="8"/>
      <c r="O1058" s="8"/>
    </row>
    <row r="1059" spans="1:15" ht="25.5" x14ac:dyDescent="0.25">
      <c r="A1059" s="89"/>
      <c r="B1059" s="89"/>
      <c r="C1059" s="6" t="e">
        <f>MATCH(D1059,[1]!Tabla1[Consignatario],0)</f>
        <v>#REF!</v>
      </c>
      <c r="D1059" s="54" t="s">
        <v>1571</v>
      </c>
      <c r="E1059" s="5"/>
      <c r="F1059" s="20"/>
      <c r="G1059" s="89"/>
      <c r="H1059" s="17" t="s">
        <v>1818</v>
      </c>
      <c r="I1059" s="20" t="s">
        <v>238</v>
      </c>
      <c r="J1059" s="20">
        <v>14000</v>
      </c>
      <c r="K1059" s="89"/>
      <c r="L1059" s="20"/>
      <c r="M1059" s="20"/>
      <c r="N1059" s="20"/>
      <c r="O1059" s="8"/>
    </row>
    <row r="1060" spans="1:15" ht="25.5" customHeight="1" x14ac:dyDescent="0.25">
      <c r="A1060" s="89" t="s">
        <v>820</v>
      </c>
      <c r="B1060" s="89"/>
      <c r="C1060" s="6" t="e">
        <f>MATCH(D1060,[1]!Tabla1[Consignatario],0)</f>
        <v>#REF!</v>
      </c>
      <c r="D1060" s="54" t="s">
        <v>1571</v>
      </c>
      <c r="E1060" s="5"/>
      <c r="F1060" s="21">
        <v>42707</v>
      </c>
      <c r="G1060" s="89" t="s">
        <v>67</v>
      </c>
      <c r="H1060" s="17" t="s">
        <v>1818</v>
      </c>
      <c r="I1060" s="20" t="s">
        <v>40</v>
      </c>
      <c r="J1060" s="20">
        <v>8000</v>
      </c>
      <c r="K1060" s="89">
        <v>9100</v>
      </c>
      <c r="L1060" s="20">
        <v>637</v>
      </c>
      <c r="M1060" s="20"/>
      <c r="N1060" s="20"/>
      <c r="O1060" s="8"/>
    </row>
    <row r="1061" spans="1:15" ht="25.5" x14ac:dyDescent="0.25">
      <c r="A1061" s="89"/>
      <c r="B1061" s="89"/>
      <c r="C1061" s="6" t="e">
        <f>MATCH(D1061,[1]!Tabla1[Consignatario],0)</f>
        <v>#REF!</v>
      </c>
      <c r="D1061" s="54" t="s">
        <v>1571</v>
      </c>
      <c r="E1061" s="5"/>
      <c r="F1061" s="8"/>
      <c r="G1061" s="89"/>
      <c r="H1061" s="16" t="s">
        <v>1819</v>
      </c>
      <c r="I1061" s="8" t="s">
        <v>821</v>
      </c>
      <c r="J1061" s="8">
        <v>1100</v>
      </c>
      <c r="K1061" s="89"/>
      <c r="L1061" s="8"/>
      <c r="M1061" s="8"/>
      <c r="N1061" s="8"/>
      <c r="O1061" s="8"/>
    </row>
    <row r="1062" spans="1:15" x14ac:dyDescent="0.25">
      <c r="A1062" s="5" t="s">
        <v>820</v>
      </c>
      <c r="B1062" s="5"/>
      <c r="C1062" s="6" t="e">
        <f>MATCH(D1062,[1]!Tabla1[Consignatario],0)</f>
        <v>#REF!</v>
      </c>
      <c r="D1062" s="8" t="s">
        <v>1266</v>
      </c>
      <c r="E1062" s="8"/>
      <c r="F1062" s="21">
        <v>42707</v>
      </c>
      <c r="G1062" s="5" t="s">
        <v>67</v>
      </c>
      <c r="H1062" s="17" t="s">
        <v>1818</v>
      </c>
      <c r="I1062" s="20" t="s">
        <v>73</v>
      </c>
      <c r="J1062" s="20">
        <v>4000</v>
      </c>
      <c r="K1062" s="8">
        <v>4000</v>
      </c>
      <c r="L1062" s="20">
        <v>280</v>
      </c>
      <c r="M1062" s="20"/>
      <c r="N1062" s="20"/>
      <c r="O1062" s="8"/>
    </row>
    <row r="1063" spans="1:15" ht="15" customHeight="1" x14ac:dyDescent="0.25">
      <c r="A1063" s="89" t="s">
        <v>820</v>
      </c>
      <c r="B1063" s="89"/>
      <c r="C1063" s="6" t="e">
        <f>MATCH(D1063,[1]!Tabla1[Consignatario],0)</f>
        <v>#REF!</v>
      </c>
      <c r="D1063" s="54" t="s">
        <v>1528</v>
      </c>
      <c r="E1063" s="5"/>
      <c r="F1063" s="9">
        <v>42707</v>
      </c>
      <c r="G1063" s="89" t="s">
        <v>144</v>
      </c>
      <c r="H1063" s="17" t="s">
        <v>1818</v>
      </c>
      <c r="I1063" s="8" t="s">
        <v>822</v>
      </c>
      <c r="J1063" s="8">
        <v>45000</v>
      </c>
      <c r="K1063" s="89">
        <v>46200</v>
      </c>
      <c r="L1063" s="8">
        <v>3234</v>
      </c>
      <c r="M1063" s="8"/>
      <c r="N1063" s="8"/>
      <c r="O1063" s="8"/>
    </row>
    <row r="1064" spans="1:15" x14ac:dyDescent="0.25">
      <c r="A1064" s="89"/>
      <c r="B1064" s="89"/>
      <c r="C1064" s="6" t="e">
        <f>MATCH(D1064,[1]!Tabla1[Consignatario],0)</f>
        <v>#REF!</v>
      </c>
      <c r="D1064" s="54" t="s">
        <v>1528</v>
      </c>
      <c r="E1064" s="5"/>
      <c r="F1064" s="8"/>
      <c r="G1064" s="89"/>
      <c r="H1064" s="6" t="s">
        <v>1820</v>
      </c>
      <c r="I1064" s="8" t="s">
        <v>421</v>
      </c>
      <c r="J1064" s="8">
        <v>1200</v>
      </c>
      <c r="K1064" s="89"/>
      <c r="L1064" s="8"/>
      <c r="M1064" s="8"/>
      <c r="N1064" s="8"/>
      <c r="O1064" s="8"/>
    </row>
    <row r="1065" spans="1:15" ht="15" customHeight="1" x14ac:dyDescent="0.25">
      <c r="A1065" s="89" t="s">
        <v>823</v>
      </c>
      <c r="B1065" s="89"/>
      <c r="C1065" s="6" t="e">
        <f>MATCH(D1065,[1]!Tabla1[Consignatario],0)</f>
        <v>#REF!</v>
      </c>
      <c r="D1065" s="54" t="s">
        <v>1615</v>
      </c>
      <c r="E1065" s="5"/>
      <c r="F1065" s="9">
        <v>42707</v>
      </c>
      <c r="G1065" s="89" t="s">
        <v>144</v>
      </c>
      <c r="H1065" s="17" t="s">
        <v>1818</v>
      </c>
      <c r="I1065" s="8" t="s">
        <v>824</v>
      </c>
      <c r="J1065" s="8">
        <v>2500</v>
      </c>
      <c r="K1065" s="89">
        <v>3700</v>
      </c>
      <c r="L1065" s="8">
        <v>259</v>
      </c>
      <c r="M1065" s="8"/>
      <c r="N1065" s="8"/>
      <c r="O1065" s="8"/>
    </row>
    <row r="1066" spans="1:15" x14ac:dyDescent="0.25">
      <c r="A1066" s="89"/>
      <c r="B1066" s="89"/>
      <c r="C1066" s="6" t="e">
        <f>MATCH(D1066,[1]!Tabla1[Consignatario],0)</f>
        <v>#REF!</v>
      </c>
      <c r="D1066" s="54" t="s">
        <v>1615</v>
      </c>
      <c r="E1066" s="5"/>
      <c r="F1066" s="8"/>
      <c r="G1066" s="89"/>
      <c r="H1066" s="6" t="s">
        <v>1820</v>
      </c>
      <c r="I1066" s="8" t="s">
        <v>421</v>
      </c>
      <c r="J1066" s="8">
        <v>1200</v>
      </c>
      <c r="K1066" s="89"/>
      <c r="L1066" s="8"/>
      <c r="M1066" s="8"/>
      <c r="N1066" s="8"/>
      <c r="O1066" s="8"/>
    </row>
    <row r="1067" spans="1:15" ht="15" customHeight="1" x14ac:dyDescent="0.25">
      <c r="A1067" s="89" t="s">
        <v>823</v>
      </c>
      <c r="B1067" s="89"/>
      <c r="C1067" s="6" t="e">
        <f>MATCH(D1067,[1]!Tabla1[Consignatario],0)</f>
        <v>#REF!</v>
      </c>
      <c r="D1067" s="54" t="s">
        <v>1347</v>
      </c>
      <c r="E1067" s="5"/>
      <c r="F1067" s="9">
        <v>42707</v>
      </c>
      <c r="G1067" s="89" t="s">
        <v>1813</v>
      </c>
      <c r="H1067" s="17" t="s">
        <v>1818</v>
      </c>
      <c r="I1067" s="8" t="s">
        <v>824</v>
      </c>
      <c r="J1067" s="8">
        <v>2500</v>
      </c>
      <c r="K1067" s="89">
        <v>3880</v>
      </c>
      <c r="L1067" s="8">
        <v>271</v>
      </c>
      <c r="M1067" s="8">
        <v>6</v>
      </c>
      <c r="N1067" s="8"/>
      <c r="O1067" s="8"/>
    </row>
    <row r="1068" spans="1:15" x14ac:dyDescent="0.25">
      <c r="A1068" s="89"/>
      <c r="B1068" s="89"/>
      <c r="C1068" s="6" t="e">
        <f>MATCH(D1068,[1]!Tabla1[Consignatario],0)</f>
        <v>#REF!</v>
      </c>
      <c r="D1068" s="54" t="s">
        <v>1347</v>
      </c>
      <c r="E1068" s="5"/>
      <c r="F1068" s="8"/>
      <c r="G1068" s="89"/>
      <c r="H1068" s="6" t="s">
        <v>1820</v>
      </c>
      <c r="I1068" s="8" t="s">
        <v>275</v>
      </c>
      <c r="J1068" s="8">
        <v>480</v>
      </c>
      <c r="K1068" s="89"/>
      <c r="L1068" s="8"/>
      <c r="M1068" s="8"/>
      <c r="N1068" s="8"/>
      <c r="O1068" s="8"/>
    </row>
    <row r="1069" spans="1:15" x14ac:dyDescent="0.25">
      <c r="A1069" s="89"/>
      <c r="B1069" s="89"/>
      <c r="C1069" s="6" t="e">
        <f>MATCH(D1069,[1]!Tabla1[Consignatario],0)</f>
        <v>#REF!</v>
      </c>
      <c r="D1069" s="54" t="s">
        <v>1347</v>
      </c>
      <c r="E1069" s="5"/>
      <c r="F1069" s="8"/>
      <c r="G1069" s="89"/>
      <c r="H1069" s="17" t="s">
        <v>1818</v>
      </c>
      <c r="I1069" s="8" t="s">
        <v>599</v>
      </c>
      <c r="J1069" s="8">
        <v>900</v>
      </c>
      <c r="K1069" s="89"/>
      <c r="L1069" s="8"/>
      <c r="M1069" s="8"/>
      <c r="N1069" s="8"/>
      <c r="O1069" s="8"/>
    </row>
    <row r="1070" spans="1:15" ht="25.5" x14ac:dyDescent="0.25">
      <c r="A1070" s="5" t="s">
        <v>823</v>
      </c>
      <c r="B1070" s="5" t="s">
        <v>825</v>
      </c>
      <c r="C1070" s="6" t="e">
        <f>MATCH(D1070,[1]!Tabla1[Consignatario],0)</f>
        <v>#REF!</v>
      </c>
      <c r="D1070" s="5" t="s">
        <v>1801</v>
      </c>
      <c r="E1070" s="5"/>
      <c r="F1070" s="9">
        <v>42708</v>
      </c>
      <c r="G1070" s="5" t="s">
        <v>165</v>
      </c>
      <c r="H1070" s="17" t="s">
        <v>1818</v>
      </c>
      <c r="I1070" s="8" t="s">
        <v>599</v>
      </c>
      <c r="J1070" s="8">
        <v>400</v>
      </c>
      <c r="K1070" s="5">
        <v>400</v>
      </c>
      <c r="L1070" s="8">
        <v>28</v>
      </c>
      <c r="M1070" s="8"/>
      <c r="N1070" s="8"/>
      <c r="O1070" s="8"/>
    </row>
    <row r="1071" spans="1:15" ht="15" customHeight="1" x14ac:dyDescent="0.25">
      <c r="A1071" s="89" t="s">
        <v>823</v>
      </c>
      <c r="B1071" s="89"/>
      <c r="C1071" s="6" t="e">
        <f>MATCH(D1071,[1]!Tabla1[Consignatario],0)</f>
        <v>#REF!</v>
      </c>
      <c r="D1071" s="54" t="s">
        <v>1453</v>
      </c>
      <c r="E1071" s="5"/>
      <c r="F1071" s="9">
        <v>42708</v>
      </c>
      <c r="G1071" s="89" t="s">
        <v>165</v>
      </c>
      <c r="H1071" s="16" t="s">
        <v>1819</v>
      </c>
      <c r="I1071" s="8" t="s">
        <v>826</v>
      </c>
      <c r="J1071" s="8">
        <v>4103</v>
      </c>
      <c r="K1071" s="89">
        <v>7043</v>
      </c>
      <c r="L1071" s="8">
        <v>493</v>
      </c>
      <c r="M1071" s="8"/>
      <c r="N1071" s="8"/>
      <c r="O1071" s="8"/>
    </row>
    <row r="1072" spans="1:15" ht="25.5" x14ac:dyDescent="0.25">
      <c r="A1072" s="89"/>
      <c r="B1072" s="89"/>
      <c r="C1072" s="6" t="e">
        <f>MATCH(D1072,[1]!Tabla1[Consignatario],0)</f>
        <v>#REF!</v>
      </c>
      <c r="D1072" s="54" t="s">
        <v>1453</v>
      </c>
      <c r="E1072" s="5"/>
      <c r="F1072" s="8"/>
      <c r="G1072" s="89"/>
      <c r="H1072" s="6" t="s">
        <v>1820</v>
      </c>
      <c r="I1072" s="8" t="s">
        <v>71</v>
      </c>
      <c r="J1072" s="8">
        <v>1440</v>
      </c>
      <c r="K1072" s="89"/>
      <c r="L1072" s="8"/>
      <c r="M1072" s="8"/>
      <c r="N1072" s="8"/>
      <c r="O1072" s="8"/>
    </row>
    <row r="1073" spans="1:15" ht="25.5" x14ac:dyDescent="0.25">
      <c r="A1073" s="89"/>
      <c r="B1073" s="89"/>
      <c r="C1073" s="6" t="e">
        <f>MATCH(D1073,[1]!Tabla1[Consignatario],0)</f>
        <v>#REF!</v>
      </c>
      <c r="D1073" s="54" t="s">
        <v>1453</v>
      </c>
      <c r="E1073" s="5"/>
      <c r="F1073" s="8"/>
      <c r="G1073" s="89"/>
      <c r="H1073" s="17" t="s">
        <v>1818</v>
      </c>
      <c r="I1073" s="8" t="s">
        <v>599</v>
      </c>
      <c r="J1073" s="8">
        <v>1500</v>
      </c>
      <c r="K1073" s="89"/>
      <c r="L1073" s="8"/>
      <c r="M1073" s="8"/>
      <c r="N1073" s="8"/>
      <c r="O1073" s="8"/>
    </row>
    <row r="1074" spans="1:15" ht="15" customHeight="1" x14ac:dyDescent="0.25">
      <c r="A1074" s="89" t="s">
        <v>827</v>
      </c>
      <c r="B1074" s="89"/>
      <c r="C1074" s="6" t="e">
        <f>MATCH(D1074,[1]!Tabla1[Consignatario],0)</f>
        <v>#REF!</v>
      </c>
      <c r="D1074" s="54" t="s">
        <v>1346</v>
      </c>
      <c r="E1074" s="5"/>
      <c r="F1074" s="21">
        <v>42710</v>
      </c>
      <c r="G1074" s="89" t="s">
        <v>180</v>
      </c>
      <c r="H1074" s="17" t="s">
        <v>1818</v>
      </c>
      <c r="I1074" s="20" t="s">
        <v>24</v>
      </c>
      <c r="J1074" s="20">
        <v>12000</v>
      </c>
      <c r="K1074" s="89">
        <v>21187</v>
      </c>
      <c r="L1074" s="20">
        <v>1483</v>
      </c>
      <c r="M1074" s="20"/>
      <c r="N1074" s="20"/>
      <c r="O1074" s="8"/>
    </row>
    <row r="1075" spans="1:15" x14ac:dyDescent="0.25">
      <c r="A1075" s="89"/>
      <c r="B1075" s="89"/>
      <c r="C1075" s="6" t="e">
        <f>MATCH(D1075,[1]!Tabla1[Consignatario],0)</f>
        <v>#REF!</v>
      </c>
      <c r="D1075" s="54" t="s">
        <v>1346</v>
      </c>
      <c r="E1075" s="5"/>
      <c r="F1075" s="8"/>
      <c r="G1075" s="89"/>
      <c r="H1075" s="17" t="s">
        <v>1818</v>
      </c>
      <c r="I1075" s="8" t="s">
        <v>599</v>
      </c>
      <c r="J1075" s="8">
        <v>400</v>
      </c>
      <c r="K1075" s="89"/>
      <c r="L1075" s="8"/>
      <c r="M1075" s="8"/>
      <c r="N1075" s="8"/>
      <c r="O1075" s="8"/>
    </row>
    <row r="1076" spans="1:15" x14ac:dyDescent="0.25">
      <c r="A1076" s="89"/>
      <c r="B1076" s="89"/>
      <c r="C1076" s="6" t="e">
        <f>MATCH(D1076,[1]!Tabla1[Consignatario],0)</f>
        <v>#REF!</v>
      </c>
      <c r="D1076" s="54" t="s">
        <v>1346</v>
      </c>
      <c r="E1076" s="5"/>
      <c r="F1076" s="8"/>
      <c r="G1076" s="89"/>
      <c r="H1076" s="6" t="s">
        <v>1820</v>
      </c>
      <c r="I1076" s="8" t="s">
        <v>828</v>
      </c>
      <c r="J1076" s="8">
        <v>2912</v>
      </c>
      <c r="K1076" s="89"/>
      <c r="L1076" s="8"/>
      <c r="M1076" s="8"/>
      <c r="N1076" s="8"/>
      <c r="O1076" s="8"/>
    </row>
    <row r="1077" spans="1:15" x14ac:dyDescent="0.25">
      <c r="A1077" s="89"/>
      <c r="B1077" s="89"/>
      <c r="C1077" s="6" t="e">
        <f>MATCH(D1077,[1]!Tabla1[Consignatario],0)</f>
        <v>#REF!</v>
      </c>
      <c r="D1077" s="54" t="s">
        <v>1346</v>
      </c>
      <c r="E1077" s="5"/>
      <c r="F1077" s="8"/>
      <c r="G1077" s="89"/>
      <c r="H1077" s="16" t="s">
        <v>1819</v>
      </c>
      <c r="I1077" s="8" t="s">
        <v>829</v>
      </c>
      <c r="J1077" s="8">
        <v>5875</v>
      </c>
      <c r="K1077" s="89"/>
      <c r="L1077" s="8"/>
      <c r="M1077" s="8"/>
      <c r="N1077" s="8"/>
      <c r="O1077" s="8"/>
    </row>
    <row r="1078" spans="1:15" ht="25.5" customHeight="1" x14ac:dyDescent="0.25">
      <c r="A1078" s="89" t="s">
        <v>827</v>
      </c>
      <c r="B1078" s="89"/>
      <c r="C1078" s="6" t="e">
        <f>MATCH(D1078,[1]!Tabla1[Consignatario],0)</f>
        <v>#REF!</v>
      </c>
      <c r="D1078" s="54" t="s">
        <v>1732</v>
      </c>
      <c r="E1078" s="5"/>
      <c r="F1078" s="21">
        <v>42710</v>
      </c>
      <c r="G1078" s="89" t="s">
        <v>180</v>
      </c>
      <c r="H1078" s="17" t="s">
        <v>1818</v>
      </c>
      <c r="I1078" s="20" t="s">
        <v>66</v>
      </c>
      <c r="J1078" s="20">
        <v>28000</v>
      </c>
      <c r="K1078" s="89">
        <v>52320</v>
      </c>
      <c r="L1078" s="20">
        <v>3662</v>
      </c>
      <c r="M1078" s="20">
        <v>3</v>
      </c>
      <c r="N1078" s="20"/>
      <c r="O1078" s="8"/>
    </row>
    <row r="1079" spans="1:15" ht="25.5" x14ac:dyDescent="0.25">
      <c r="A1079" s="89"/>
      <c r="B1079" s="89"/>
      <c r="C1079" s="6" t="e">
        <f>MATCH(D1079,[1]!Tabla1[Consignatario],0)</f>
        <v>#REF!</v>
      </c>
      <c r="D1079" s="54" t="s">
        <v>1732</v>
      </c>
      <c r="E1079" s="5"/>
      <c r="F1079" s="8"/>
      <c r="G1079" s="89"/>
      <c r="H1079" s="16" t="s">
        <v>1819</v>
      </c>
      <c r="I1079" s="8" t="s">
        <v>830</v>
      </c>
      <c r="J1079" s="8">
        <v>15520</v>
      </c>
      <c r="K1079" s="89"/>
      <c r="L1079" s="8"/>
      <c r="M1079" s="8"/>
      <c r="N1079" s="8"/>
      <c r="O1079" s="8"/>
    </row>
    <row r="1080" spans="1:15" ht="25.5" x14ac:dyDescent="0.25">
      <c r="A1080" s="89"/>
      <c r="B1080" s="89"/>
      <c r="C1080" s="6" t="e">
        <f>MATCH(D1080,[1]!Tabla1[Consignatario],0)</f>
        <v>#REF!</v>
      </c>
      <c r="D1080" s="54" t="s">
        <v>1732</v>
      </c>
      <c r="E1080" s="5"/>
      <c r="F1080" s="8"/>
      <c r="G1080" s="89"/>
      <c r="H1080" s="6" t="s">
        <v>1820</v>
      </c>
      <c r="I1080" s="8" t="s">
        <v>468</v>
      </c>
      <c r="J1080" s="8">
        <v>3040</v>
      </c>
      <c r="K1080" s="89"/>
      <c r="L1080" s="8"/>
      <c r="M1080" s="8"/>
      <c r="N1080" s="8"/>
      <c r="O1080" s="8"/>
    </row>
    <row r="1081" spans="1:15" ht="25.5" x14ac:dyDescent="0.25">
      <c r="A1081" s="89"/>
      <c r="B1081" s="89"/>
      <c r="C1081" s="6" t="e">
        <f>MATCH(D1081,[1]!Tabla1[Consignatario],0)</f>
        <v>#REF!</v>
      </c>
      <c r="D1081" s="54" t="s">
        <v>1732</v>
      </c>
      <c r="E1081" s="5"/>
      <c r="F1081" s="8"/>
      <c r="G1081" s="89"/>
      <c r="H1081" s="6" t="s">
        <v>1820</v>
      </c>
      <c r="I1081" s="8" t="s">
        <v>564</v>
      </c>
      <c r="J1081" s="8">
        <v>5760</v>
      </c>
      <c r="K1081" s="89"/>
      <c r="L1081" s="8"/>
      <c r="M1081" s="8"/>
      <c r="N1081" s="8"/>
      <c r="O1081" s="8"/>
    </row>
    <row r="1082" spans="1:15" ht="25.5" x14ac:dyDescent="0.25">
      <c r="A1082" s="5" t="s">
        <v>827</v>
      </c>
      <c r="B1082" s="5"/>
      <c r="C1082" s="6" t="e">
        <f>MATCH(D1082,[1]!Tabla1[Consignatario],0)</f>
        <v>#REF!</v>
      </c>
      <c r="D1082" s="5" t="s">
        <v>1348</v>
      </c>
      <c r="E1082" s="5"/>
      <c r="F1082" s="9">
        <v>42711</v>
      </c>
      <c r="G1082" s="5" t="s">
        <v>78</v>
      </c>
      <c r="H1082" s="16" t="s">
        <v>1819</v>
      </c>
      <c r="I1082" s="8" t="s">
        <v>831</v>
      </c>
      <c r="J1082" s="8">
        <v>10549</v>
      </c>
      <c r="K1082" s="5">
        <v>10549</v>
      </c>
      <c r="L1082" s="8">
        <v>738</v>
      </c>
      <c r="M1082" s="8">
        <v>4</v>
      </c>
      <c r="N1082" s="8"/>
      <c r="O1082" s="8"/>
    </row>
    <row r="1083" spans="1:15" ht="15" customHeight="1" x14ac:dyDescent="0.25">
      <c r="A1083" s="89" t="s">
        <v>832</v>
      </c>
      <c r="B1083" s="89" t="s">
        <v>833</v>
      </c>
      <c r="C1083" s="6" t="e">
        <f>MATCH(D1083,[1]!Tabla1[Consignatario],0)</f>
        <v>#REF!</v>
      </c>
      <c r="D1083" s="54" t="s">
        <v>1594</v>
      </c>
      <c r="E1083" s="5"/>
      <c r="F1083" s="9">
        <v>42711</v>
      </c>
      <c r="G1083" s="89" t="s">
        <v>19</v>
      </c>
      <c r="H1083" s="16" t="s">
        <v>1819</v>
      </c>
      <c r="I1083" s="8" t="s">
        <v>834</v>
      </c>
      <c r="J1083" s="8">
        <v>3313</v>
      </c>
      <c r="K1083" s="89">
        <v>11313</v>
      </c>
      <c r="L1083" s="8">
        <v>792</v>
      </c>
      <c r="M1083" s="8"/>
      <c r="N1083" s="8"/>
      <c r="O1083" s="8"/>
    </row>
    <row r="1084" spans="1:15" ht="25.5" x14ac:dyDescent="0.25">
      <c r="A1084" s="89"/>
      <c r="B1084" s="89"/>
      <c r="C1084" s="6" t="e">
        <f>MATCH(D1084,[1]!Tabla1[Consignatario],0)</f>
        <v>#REF!</v>
      </c>
      <c r="D1084" s="54" t="s">
        <v>1594</v>
      </c>
      <c r="E1084" s="5"/>
      <c r="F1084" s="20"/>
      <c r="G1084" s="89"/>
      <c r="H1084" s="17" t="s">
        <v>1818</v>
      </c>
      <c r="I1084" s="20" t="s">
        <v>40</v>
      </c>
      <c r="J1084" s="20">
        <v>8000</v>
      </c>
      <c r="K1084" s="89"/>
      <c r="L1084" s="20"/>
      <c r="M1084" s="20"/>
      <c r="N1084" s="20"/>
      <c r="O1084" s="8"/>
    </row>
    <row r="1085" spans="1:15" ht="25.5" x14ac:dyDescent="0.25">
      <c r="A1085" s="5" t="s">
        <v>832</v>
      </c>
      <c r="B1085" s="5" t="s">
        <v>835</v>
      </c>
      <c r="C1085" s="6" t="e">
        <f>MATCH(D1085,[1]!Tabla1[Consignatario],0)</f>
        <v>#REF!</v>
      </c>
      <c r="D1085" s="5" t="s">
        <v>1349</v>
      </c>
      <c r="E1085" s="5"/>
      <c r="F1085" s="9">
        <v>42712</v>
      </c>
      <c r="G1085" s="5" t="s">
        <v>19</v>
      </c>
      <c r="H1085" s="6" t="s">
        <v>1820</v>
      </c>
      <c r="I1085" s="8" t="s">
        <v>71</v>
      </c>
      <c r="J1085" s="8">
        <v>1280</v>
      </c>
      <c r="K1085" s="5">
        <v>1280</v>
      </c>
      <c r="L1085" s="8">
        <v>89</v>
      </c>
      <c r="M1085" s="8">
        <v>5</v>
      </c>
      <c r="N1085" s="8"/>
      <c r="O1085" s="8"/>
    </row>
    <row r="1086" spans="1:15" ht="15" customHeight="1" x14ac:dyDescent="0.25">
      <c r="A1086" s="89" t="s">
        <v>832</v>
      </c>
      <c r="B1086" s="89"/>
      <c r="C1086" s="6" t="e">
        <f>MATCH(D1086,[1]!Tabla1[Consignatario],0)</f>
        <v>#REF!</v>
      </c>
      <c r="D1086" s="54" t="s">
        <v>1529</v>
      </c>
      <c r="E1086" s="5"/>
      <c r="F1086" s="9">
        <v>42712</v>
      </c>
      <c r="G1086" s="89" t="s">
        <v>19</v>
      </c>
      <c r="H1086" s="16" t="s">
        <v>1819</v>
      </c>
      <c r="I1086" s="8" t="s">
        <v>836</v>
      </c>
      <c r="J1086" s="8">
        <v>1796</v>
      </c>
      <c r="K1086" s="89">
        <v>14796</v>
      </c>
      <c r="L1086" s="8">
        <v>1035</v>
      </c>
      <c r="M1086" s="8">
        <v>7</v>
      </c>
      <c r="N1086" s="8"/>
      <c r="O1086" s="8"/>
    </row>
    <row r="1087" spans="1:15" x14ac:dyDescent="0.25">
      <c r="A1087" s="89"/>
      <c r="B1087" s="89"/>
      <c r="C1087" s="6" t="e">
        <f>MATCH(D1087,[1]!Tabla1[Consignatario],0)</f>
        <v>#REF!</v>
      </c>
      <c r="D1087" s="54" t="s">
        <v>1529</v>
      </c>
      <c r="E1087" s="5"/>
      <c r="F1087" s="20"/>
      <c r="G1087" s="89"/>
      <c r="H1087" s="17" t="s">
        <v>1818</v>
      </c>
      <c r="I1087" s="20" t="s">
        <v>40</v>
      </c>
      <c r="J1087" s="20">
        <v>8000</v>
      </c>
      <c r="K1087" s="89"/>
      <c r="L1087" s="20"/>
      <c r="M1087" s="20"/>
      <c r="N1087" s="20"/>
      <c r="O1087" s="8"/>
    </row>
    <row r="1088" spans="1:15" x14ac:dyDescent="0.25">
      <c r="A1088" s="89"/>
      <c r="B1088" s="89"/>
      <c r="C1088" s="6" t="e">
        <f>MATCH(D1088,[1]!Tabla1[Consignatario],0)</f>
        <v>#REF!</v>
      </c>
      <c r="D1088" s="54" t="s">
        <v>1529</v>
      </c>
      <c r="E1088" s="5"/>
      <c r="F1088" s="8"/>
      <c r="G1088" s="89"/>
      <c r="H1088" s="17" t="s">
        <v>1818</v>
      </c>
      <c r="I1088" s="8" t="s">
        <v>106</v>
      </c>
      <c r="J1088" s="8">
        <v>5000</v>
      </c>
      <c r="K1088" s="89"/>
      <c r="L1088" s="8"/>
      <c r="M1088" s="8"/>
      <c r="N1088" s="8"/>
      <c r="O1088" s="8"/>
    </row>
    <row r="1089" spans="1:15" ht="15" customHeight="1" x14ac:dyDescent="0.25">
      <c r="A1089" s="89" t="s">
        <v>837</v>
      </c>
      <c r="B1089" s="89"/>
      <c r="C1089" s="6" t="e">
        <f>MATCH(D1089,[1]!Tabla1[Consignatario],0)</f>
        <v>#REF!</v>
      </c>
      <c r="D1089" s="54" t="s">
        <v>1278</v>
      </c>
      <c r="E1089" s="5"/>
      <c r="F1089" s="9">
        <v>42712</v>
      </c>
      <c r="G1089" s="89" t="s">
        <v>19</v>
      </c>
      <c r="H1089" s="16" t="s">
        <v>1819</v>
      </c>
      <c r="I1089" s="8" t="s">
        <v>838</v>
      </c>
      <c r="J1089" s="8">
        <v>4226</v>
      </c>
      <c r="K1089" s="89">
        <v>10394</v>
      </c>
      <c r="L1089" s="8">
        <v>727</v>
      </c>
      <c r="M1089" s="8">
        <v>4</v>
      </c>
      <c r="N1089" s="8"/>
      <c r="O1089" s="8"/>
    </row>
    <row r="1090" spans="1:15" x14ac:dyDescent="0.25">
      <c r="A1090" s="89"/>
      <c r="B1090" s="89"/>
      <c r="C1090" s="6" t="e">
        <f>MATCH(D1090,[1]!Tabla1[Consignatario],0)</f>
        <v>#REF!</v>
      </c>
      <c r="D1090" s="54" t="s">
        <v>1278</v>
      </c>
      <c r="E1090" s="5"/>
      <c r="F1090" s="20"/>
      <c r="G1090" s="89"/>
      <c r="H1090" s="17" t="s">
        <v>1818</v>
      </c>
      <c r="I1090" s="20" t="s">
        <v>73</v>
      </c>
      <c r="J1090" s="20">
        <v>4000</v>
      </c>
      <c r="K1090" s="89"/>
      <c r="L1090" s="20"/>
      <c r="M1090" s="20"/>
      <c r="N1090" s="20"/>
      <c r="O1090" s="8"/>
    </row>
    <row r="1091" spans="1:15" x14ac:dyDescent="0.25">
      <c r="A1091" s="89"/>
      <c r="B1091" s="89"/>
      <c r="C1091" s="6" t="e">
        <f>MATCH(D1091,[1]!Tabla1[Consignatario],0)</f>
        <v>#REF!</v>
      </c>
      <c r="D1091" s="54" t="s">
        <v>1278</v>
      </c>
      <c r="E1091" s="5"/>
      <c r="F1091" s="8"/>
      <c r="G1091" s="89"/>
      <c r="H1091" s="6" t="s">
        <v>1820</v>
      </c>
      <c r="I1091" s="8" t="s">
        <v>839</v>
      </c>
      <c r="J1091" s="8">
        <v>2168</v>
      </c>
      <c r="K1091" s="89"/>
      <c r="L1091" s="8"/>
      <c r="M1091" s="8"/>
      <c r="N1091" s="8"/>
      <c r="O1091" s="8"/>
    </row>
    <row r="1092" spans="1:15" x14ac:dyDescent="0.25">
      <c r="A1092" s="5" t="s">
        <v>837</v>
      </c>
      <c r="B1092" s="5"/>
      <c r="C1092" s="6" t="e">
        <f>MATCH(D1092,[1]!Tabla1[Consignatario],0)</f>
        <v>#REF!</v>
      </c>
      <c r="D1092" s="5" t="s">
        <v>1758</v>
      </c>
      <c r="E1092" s="5"/>
      <c r="F1092" s="9">
        <v>42712</v>
      </c>
      <c r="G1092" s="5" t="s">
        <v>19</v>
      </c>
      <c r="H1092" s="17" t="s">
        <v>1818</v>
      </c>
      <c r="I1092" s="8" t="s">
        <v>840</v>
      </c>
      <c r="J1092" s="8">
        <v>2100</v>
      </c>
      <c r="K1092" s="5">
        <v>2100</v>
      </c>
      <c r="L1092" s="8">
        <v>147</v>
      </c>
      <c r="M1092" s="8"/>
      <c r="N1092" s="8"/>
      <c r="O1092" s="8"/>
    </row>
    <row r="1093" spans="1:15" ht="15" customHeight="1" x14ac:dyDescent="0.25">
      <c r="A1093" s="89" t="s">
        <v>837</v>
      </c>
      <c r="B1093" s="89"/>
      <c r="C1093" s="6" t="e">
        <f>MATCH(D1093,[1]!Tabla1[Consignatario],0)</f>
        <v>#REF!</v>
      </c>
      <c r="D1093" s="54" t="s">
        <v>1759</v>
      </c>
      <c r="E1093" s="5"/>
      <c r="F1093" s="21">
        <v>42712</v>
      </c>
      <c r="G1093" s="89" t="s">
        <v>19</v>
      </c>
      <c r="H1093" s="17" t="s">
        <v>1818</v>
      </c>
      <c r="I1093" s="20" t="s">
        <v>82</v>
      </c>
      <c r="J1093" s="20">
        <v>16000</v>
      </c>
      <c r="K1093" s="89">
        <v>16526</v>
      </c>
      <c r="L1093" s="20">
        <v>1156</v>
      </c>
      <c r="M1093" s="20">
        <v>7</v>
      </c>
      <c r="N1093" s="20"/>
      <c r="O1093" s="8"/>
    </row>
    <row r="1094" spans="1:15" x14ac:dyDescent="0.25">
      <c r="A1094" s="89"/>
      <c r="B1094" s="89"/>
      <c r="C1094" s="6" t="e">
        <f>MATCH(D1094,[1]!Tabla1[Consignatario],0)</f>
        <v>#REF!</v>
      </c>
      <c r="D1094" s="54" t="s">
        <v>1759</v>
      </c>
      <c r="E1094" s="5"/>
      <c r="F1094" s="8"/>
      <c r="G1094" s="89"/>
      <c r="H1094" s="6" t="s">
        <v>1820</v>
      </c>
      <c r="I1094" s="8" t="s">
        <v>374</v>
      </c>
      <c r="J1094" s="8">
        <v>526</v>
      </c>
      <c r="K1094" s="89"/>
      <c r="L1094" s="8"/>
      <c r="M1094" s="8"/>
      <c r="N1094" s="8"/>
      <c r="O1094" s="8"/>
    </row>
    <row r="1095" spans="1:15" ht="25.5" customHeight="1" x14ac:dyDescent="0.25">
      <c r="A1095" s="89" t="s">
        <v>841</v>
      </c>
      <c r="B1095" s="89"/>
      <c r="C1095" s="6" t="e">
        <f>MATCH(D1095,[1]!Tabla1[Consignatario],0)</f>
        <v>#REF!</v>
      </c>
      <c r="D1095" s="54" t="s">
        <v>1645</v>
      </c>
      <c r="E1095" s="5"/>
      <c r="F1095" s="21">
        <v>42712</v>
      </c>
      <c r="G1095" s="89" t="s">
        <v>1812</v>
      </c>
      <c r="H1095" s="17" t="s">
        <v>1818</v>
      </c>
      <c r="I1095" s="20" t="s">
        <v>40</v>
      </c>
      <c r="J1095" s="20">
        <v>8000</v>
      </c>
      <c r="K1095" s="89">
        <v>11770</v>
      </c>
      <c r="L1095" s="20">
        <v>824</v>
      </c>
      <c r="M1095" s="20"/>
      <c r="N1095" s="20"/>
      <c r="O1095" s="8"/>
    </row>
    <row r="1096" spans="1:15" ht="25.5" x14ac:dyDescent="0.25">
      <c r="A1096" s="89"/>
      <c r="B1096" s="89"/>
      <c r="C1096" s="6" t="e">
        <f>MATCH(D1096,[1]!Tabla1[Consignatario],0)</f>
        <v>#REF!</v>
      </c>
      <c r="D1096" s="54" t="s">
        <v>1645</v>
      </c>
      <c r="E1096" s="5"/>
      <c r="F1096" s="8"/>
      <c r="G1096" s="89"/>
      <c r="H1096" s="17" t="s">
        <v>1818</v>
      </c>
      <c r="I1096" s="8" t="s">
        <v>599</v>
      </c>
      <c r="J1096" s="8">
        <v>50</v>
      </c>
      <c r="K1096" s="89"/>
      <c r="L1096" s="8"/>
      <c r="M1096" s="8"/>
      <c r="N1096" s="8"/>
      <c r="O1096" s="8"/>
    </row>
    <row r="1097" spans="1:15" ht="25.5" x14ac:dyDescent="0.25">
      <c r="A1097" s="89"/>
      <c r="B1097" s="89"/>
      <c r="C1097" s="6" t="e">
        <f>MATCH(D1097,[1]!Tabla1[Consignatario],0)</f>
        <v>#REF!</v>
      </c>
      <c r="D1097" s="54" t="s">
        <v>1645</v>
      </c>
      <c r="E1097" s="5"/>
      <c r="F1097" s="8"/>
      <c r="G1097" s="89"/>
      <c r="H1097" s="17" t="s">
        <v>1818</v>
      </c>
      <c r="I1097" s="8" t="s">
        <v>842</v>
      </c>
      <c r="J1097" s="8">
        <v>1000</v>
      </c>
      <c r="K1097" s="89"/>
      <c r="L1097" s="8"/>
      <c r="M1097" s="8"/>
      <c r="N1097" s="8"/>
      <c r="O1097" s="8"/>
    </row>
    <row r="1098" spans="1:15" ht="25.5" x14ac:dyDescent="0.25">
      <c r="A1098" s="89"/>
      <c r="B1098" s="89"/>
      <c r="C1098" s="6" t="e">
        <f>MATCH(D1098,[1]!Tabla1[Consignatario],0)</f>
        <v>#REF!</v>
      </c>
      <c r="D1098" s="54" t="s">
        <v>1645</v>
      </c>
      <c r="E1098" s="5"/>
      <c r="F1098" s="8"/>
      <c r="G1098" s="89"/>
      <c r="H1098" s="6" t="s">
        <v>1820</v>
      </c>
      <c r="I1098" s="8" t="s">
        <v>212</v>
      </c>
      <c r="J1098" s="8">
        <v>1120</v>
      </c>
      <c r="K1098" s="89"/>
      <c r="L1098" s="8"/>
      <c r="M1098" s="8"/>
      <c r="N1098" s="8"/>
      <c r="O1098" s="8"/>
    </row>
    <row r="1099" spans="1:15" ht="25.5" x14ac:dyDescent="0.25">
      <c r="A1099" s="89"/>
      <c r="B1099" s="89"/>
      <c r="C1099" s="6" t="e">
        <f>MATCH(D1099,[1]!Tabla1[Consignatario],0)</f>
        <v>#REF!</v>
      </c>
      <c r="D1099" s="54" t="s">
        <v>1645</v>
      </c>
      <c r="E1099" s="5"/>
      <c r="F1099" s="8"/>
      <c r="G1099" s="89"/>
      <c r="H1099" s="6" t="s">
        <v>1820</v>
      </c>
      <c r="I1099" s="8" t="s">
        <v>26</v>
      </c>
      <c r="J1099" s="8">
        <v>1600</v>
      </c>
      <c r="K1099" s="89"/>
      <c r="L1099" s="8"/>
      <c r="M1099" s="8"/>
      <c r="N1099" s="8"/>
      <c r="O1099" s="8"/>
    </row>
    <row r="1100" spans="1:15" x14ac:dyDescent="0.25">
      <c r="A1100" s="5" t="s">
        <v>841</v>
      </c>
      <c r="B1100" s="5"/>
      <c r="C1100" s="6" t="e">
        <f>MATCH(D1100,[1]!Tabla1[Consignatario],0)</f>
        <v>#REF!</v>
      </c>
      <c r="D1100" s="5" t="s">
        <v>1530</v>
      </c>
      <c r="E1100" s="5"/>
      <c r="F1100" s="9">
        <v>42712</v>
      </c>
      <c r="G1100" s="5" t="s">
        <v>1812</v>
      </c>
      <c r="H1100" s="17" t="s">
        <v>1818</v>
      </c>
      <c r="I1100" s="8" t="s">
        <v>843</v>
      </c>
      <c r="J1100" s="8">
        <v>4050</v>
      </c>
      <c r="K1100" s="5">
        <v>4050</v>
      </c>
      <c r="L1100" s="8">
        <v>283</v>
      </c>
      <c r="M1100" s="8"/>
      <c r="N1100" s="8"/>
      <c r="O1100" s="8"/>
    </row>
    <row r="1101" spans="1:15" ht="15" customHeight="1" x14ac:dyDescent="0.25">
      <c r="A1101" s="89" t="s">
        <v>841</v>
      </c>
      <c r="B1101" s="89"/>
      <c r="C1101" s="6" t="e">
        <f>MATCH(D1101,[1]!Tabla1[Consignatario],0)</f>
        <v>#REF!</v>
      </c>
      <c r="D1101" s="54" t="s">
        <v>1692</v>
      </c>
      <c r="E1101" s="5"/>
      <c r="F1101" s="9">
        <v>42712</v>
      </c>
      <c r="G1101" s="89" t="s">
        <v>1812</v>
      </c>
      <c r="H1101" s="16" t="s">
        <v>1819</v>
      </c>
      <c r="I1101" s="8" t="s">
        <v>844</v>
      </c>
      <c r="J1101" s="8">
        <v>3477</v>
      </c>
      <c r="K1101" s="89">
        <v>12965</v>
      </c>
      <c r="L1101" s="8">
        <v>907</v>
      </c>
      <c r="M1101" s="8">
        <v>4</v>
      </c>
      <c r="N1101" s="8"/>
      <c r="O1101" s="8"/>
    </row>
    <row r="1102" spans="1:15" ht="25.5" x14ac:dyDescent="0.25">
      <c r="A1102" s="89"/>
      <c r="B1102" s="89"/>
      <c r="C1102" s="6" t="e">
        <f>MATCH(D1102,[1]!Tabla1[Consignatario],0)</f>
        <v>#REF!</v>
      </c>
      <c r="D1102" s="54" t="s">
        <v>1692</v>
      </c>
      <c r="E1102" s="5"/>
      <c r="F1102" s="20"/>
      <c r="G1102" s="89"/>
      <c r="H1102" s="17" t="s">
        <v>1818</v>
      </c>
      <c r="I1102" s="20" t="s">
        <v>40</v>
      </c>
      <c r="J1102" s="20">
        <v>8000</v>
      </c>
      <c r="K1102" s="89"/>
      <c r="L1102" s="20"/>
      <c r="M1102" s="20"/>
      <c r="N1102" s="20"/>
      <c r="O1102" s="8"/>
    </row>
    <row r="1103" spans="1:15" ht="25.5" x14ac:dyDescent="0.25">
      <c r="A1103" s="89"/>
      <c r="B1103" s="89"/>
      <c r="C1103" s="6" t="e">
        <f>MATCH(D1103,[1]!Tabla1[Consignatario],0)</f>
        <v>#REF!</v>
      </c>
      <c r="D1103" s="54" t="s">
        <v>1692</v>
      </c>
      <c r="E1103" s="5"/>
      <c r="F1103" s="8"/>
      <c r="G1103" s="89"/>
      <c r="H1103" s="6" t="s">
        <v>1820</v>
      </c>
      <c r="I1103" s="8" t="s">
        <v>406</v>
      </c>
      <c r="J1103" s="8">
        <v>1088</v>
      </c>
      <c r="K1103" s="89"/>
      <c r="L1103" s="8"/>
      <c r="M1103" s="8"/>
      <c r="N1103" s="8"/>
      <c r="O1103" s="8"/>
    </row>
    <row r="1104" spans="1:15" ht="25.5" x14ac:dyDescent="0.25">
      <c r="A1104" s="89"/>
      <c r="B1104" s="89"/>
      <c r="C1104" s="6" t="e">
        <f>MATCH(D1104,[1]!Tabla1[Consignatario],0)</f>
        <v>#REF!</v>
      </c>
      <c r="D1104" s="54" t="s">
        <v>1692</v>
      </c>
      <c r="E1104" s="5"/>
      <c r="F1104" s="8"/>
      <c r="G1104" s="89"/>
      <c r="H1104" s="17" t="s">
        <v>1818</v>
      </c>
      <c r="I1104" s="8" t="s">
        <v>599</v>
      </c>
      <c r="J1104" s="8">
        <v>400</v>
      </c>
      <c r="K1104" s="89"/>
      <c r="L1104" s="8"/>
      <c r="M1104" s="8"/>
      <c r="N1104" s="8"/>
      <c r="O1104" s="8"/>
    </row>
    <row r="1105" spans="1:15" ht="15" customHeight="1" x14ac:dyDescent="0.25">
      <c r="A1105" s="89" t="s">
        <v>845</v>
      </c>
      <c r="B1105" s="89"/>
      <c r="C1105" s="6" t="e">
        <f>MATCH(D1105,[1]!Tabla1[Consignatario],0)</f>
        <v>#REF!</v>
      </c>
      <c r="D1105" s="54" t="s">
        <v>1480</v>
      </c>
      <c r="E1105" s="5"/>
      <c r="F1105" s="9">
        <v>42713</v>
      </c>
      <c r="G1105" s="89" t="s">
        <v>139</v>
      </c>
      <c r="H1105" s="16" t="s">
        <v>1819</v>
      </c>
      <c r="I1105" s="8" t="s">
        <v>846</v>
      </c>
      <c r="J1105" s="8">
        <v>6353</v>
      </c>
      <c r="K1105" s="89">
        <v>21385</v>
      </c>
      <c r="L1105" s="8">
        <v>1497</v>
      </c>
      <c r="M1105" s="8"/>
      <c r="N1105" s="8"/>
      <c r="O1105" s="8"/>
    </row>
    <row r="1106" spans="1:15" ht="25.5" x14ac:dyDescent="0.25">
      <c r="A1106" s="89"/>
      <c r="B1106" s="89"/>
      <c r="C1106" s="6" t="e">
        <f>MATCH(D1106,[1]!Tabla1[Consignatario],0)</f>
        <v>#REF!</v>
      </c>
      <c r="D1106" s="54" t="s">
        <v>1480</v>
      </c>
      <c r="E1106" s="5"/>
      <c r="F1106" s="8"/>
      <c r="G1106" s="89"/>
      <c r="H1106" s="16" t="s">
        <v>1819</v>
      </c>
      <c r="I1106" s="8" t="s">
        <v>847</v>
      </c>
      <c r="J1106" s="8">
        <v>6232</v>
      </c>
      <c r="K1106" s="89"/>
      <c r="L1106" s="8"/>
      <c r="M1106" s="8"/>
      <c r="N1106" s="8"/>
      <c r="O1106" s="8"/>
    </row>
    <row r="1107" spans="1:15" ht="25.5" x14ac:dyDescent="0.25">
      <c r="A1107" s="89"/>
      <c r="B1107" s="89"/>
      <c r="C1107" s="6" t="e">
        <f>MATCH(D1107,[1]!Tabla1[Consignatario],0)</f>
        <v>#REF!</v>
      </c>
      <c r="D1107" s="54" t="s">
        <v>1480</v>
      </c>
      <c r="E1107" s="5"/>
      <c r="F1107" s="20"/>
      <c r="G1107" s="89"/>
      <c r="H1107" s="17" t="s">
        <v>1818</v>
      </c>
      <c r="I1107" s="20" t="s">
        <v>40</v>
      </c>
      <c r="J1107" s="20">
        <v>8000</v>
      </c>
      <c r="K1107" s="89"/>
      <c r="L1107" s="20"/>
      <c r="M1107" s="20"/>
      <c r="N1107" s="20"/>
      <c r="O1107" s="8"/>
    </row>
    <row r="1108" spans="1:15" ht="25.5" x14ac:dyDescent="0.25">
      <c r="A1108" s="89"/>
      <c r="B1108" s="89"/>
      <c r="C1108" s="6" t="e">
        <f>MATCH(D1108,[1]!Tabla1[Consignatario],0)</f>
        <v>#REF!</v>
      </c>
      <c r="D1108" s="54" t="s">
        <v>1480</v>
      </c>
      <c r="E1108" s="5"/>
      <c r="F1108" s="8"/>
      <c r="G1108" s="89"/>
      <c r="H1108" s="17" t="s">
        <v>1818</v>
      </c>
      <c r="I1108" s="8" t="s">
        <v>848</v>
      </c>
      <c r="J1108" s="8">
        <v>800</v>
      </c>
      <c r="K1108" s="89"/>
      <c r="L1108" s="8"/>
      <c r="M1108" s="8"/>
      <c r="N1108" s="8"/>
      <c r="O1108" s="8"/>
    </row>
    <row r="1109" spans="1:15" ht="15" customHeight="1" x14ac:dyDescent="0.25">
      <c r="A1109" s="89" t="s">
        <v>849</v>
      </c>
      <c r="B1109" s="89"/>
      <c r="C1109" s="6" t="e">
        <f>MATCH(D1109,[1]!Tabla1[Consignatario],0)</f>
        <v>#REF!</v>
      </c>
      <c r="D1109" s="54" t="s">
        <v>1502</v>
      </c>
      <c r="E1109" s="5"/>
      <c r="F1109" s="9">
        <v>42713</v>
      </c>
      <c r="G1109" s="89" t="s">
        <v>139</v>
      </c>
      <c r="H1109" s="6" t="s">
        <v>1820</v>
      </c>
      <c r="I1109" s="8" t="s">
        <v>850</v>
      </c>
      <c r="J1109" s="8">
        <v>1608</v>
      </c>
      <c r="K1109" s="89">
        <v>3818</v>
      </c>
      <c r="L1109" s="8">
        <v>267</v>
      </c>
      <c r="M1109" s="8">
        <v>2</v>
      </c>
      <c r="N1109" s="8"/>
      <c r="O1109" s="8"/>
    </row>
    <row r="1110" spans="1:15" x14ac:dyDescent="0.25">
      <c r="A1110" s="89"/>
      <c r="B1110" s="89"/>
      <c r="C1110" s="6" t="e">
        <f>MATCH(D1110,[1]!Tabla1[Consignatario],0)</f>
        <v>#REF!</v>
      </c>
      <c r="D1110" s="54" t="s">
        <v>1502</v>
      </c>
      <c r="E1110" s="5"/>
      <c r="F1110" s="8"/>
      <c r="G1110" s="89"/>
      <c r="H1110" s="17" t="s">
        <v>1818</v>
      </c>
      <c r="I1110" s="8" t="s">
        <v>599</v>
      </c>
      <c r="J1110" s="8">
        <v>2210</v>
      </c>
      <c r="K1110" s="89"/>
      <c r="L1110" s="8"/>
      <c r="M1110" s="8"/>
      <c r="N1110" s="8"/>
      <c r="O1110" s="8"/>
    </row>
    <row r="1111" spans="1:15" ht="15" customHeight="1" x14ac:dyDescent="0.25">
      <c r="A1111" s="89" t="s">
        <v>849</v>
      </c>
      <c r="B1111" s="89"/>
      <c r="C1111" s="6" t="e">
        <f>MATCH(D1111,[1]!Tabla1[Consignatario],0)</f>
        <v>#REF!</v>
      </c>
      <c r="D1111" s="54" t="s">
        <v>1350</v>
      </c>
      <c r="E1111" s="5"/>
      <c r="F1111" s="9">
        <v>42713</v>
      </c>
      <c r="G1111" s="89" t="s">
        <v>139</v>
      </c>
      <c r="H1111" s="16" t="s">
        <v>1819</v>
      </c>
      <c r="I1111" s="8" t="s">
        <v>851</v>
      </c>
      <c r="J1111" s="8">
        <v>32021</v>
      </c>
      <c r="K1111" s="89">
        <v>38898</v>
      </c>
      <c r="L1111" s="8">
        <v>2722</v>
      </c>
      <c r="M1111" s="8">
        <v>7</v>
      </c>
      <c r="N1111" s="8"/>
      <c r="O1111" s="8"/>
    </row>
    <row r="1112" spans="1:15" x14ac:dyDescent="0.25">
      <c r="A1112" s="89"/>
      <c r="B1112" s="89"/>
      <c r="C1112" s="6" t="e">
        <f>MATCH(D1112,[1]!Tabla1[Consignatario],0)</f>
        <v>#REF!</v>
      </c>
      <c r="D1112" s="54" t="s">
        <v>1350</v>
      </c>
      <c r="E1112" s="5"/>
      <c r="F1112" s="8"/>
      <c r="G1112" s="89"/>
      <c r="H1112" s="6" t="s">
        <v>1820</v>
      </c>
      <c r="I1112" s="8" t="s">
        <v>34</v>
      </c>
      <c r="J1112" s="8">
        <v>1670</v>
      </c>
      <c r="K1112" s="89"/>
      <c r="L1112" s="8"/>
      <c r="M1112" s="8"/>
      <c r="N1112" s="8"/>
      <c r="O1112" s="8"/>
    </row>
    <row r="1113" spans="1:15" x14ac:dyDescent="0.25">
      <c r="A1113" s="89"/>
      <c r="B1113" s="89"/>
      <c r="C1113" s="6" t="e">
        <f>MATCH(D1113,[1]!Tabla1[Consignatario],0)</f>
        <v>#REF!</v>
      </c>
      <c r="D1113" s="54" t="s">
        <v>1350</v>
      </c>
      <c r="E1113" s="5"/>
      <c r="F1113" s="8"/>
      <c r="G1113" s="89"/>
      <c r="H1113" s="6" t="s">
        <v>1820</v>
      </c>
      <c r="I1113" s="8" t="s">
        <v>53</v>
      </c>
      <c r="J1113" s="8">
        <v>3232</v>
      </c>
      <c r="K1113" s="89"/>
      <c r="L1113" s="8"/>
      <c r="M1113" s="8"/>
      <c r="N1113" s="8"/>
      <c r="O1113" s="8"/>
    </row>
    <row r="1114" spans="1:15" x14ac:dyDescent="0.25">
      <c r="A1114" s="89"/>
      <c r="B1114" s="89"/>
      <c r="C1114" s="6" t="e">
        <f>MATCH(D1114,[1]!Tabla1[Consignatario],0)</f>
        <v>#REF!</v>
      </c>
      <c r="D1114" s="54" t="s">
        <v>1350</v>
      </c>
      <c r="E1114" s="5"/>
      <c r="F1114" s="8"/>
      <c r="G1114" s="89"/>
      <c r="H1114" s="17" t="s">
        <v>1818</v>
      </c>
      <c r="I1114" s="8" t="s">
        <v>599</v>
      </c>
      <c r="J1114" s="8">
        <v>1975</v>
      </c>
      <c r="K1114" s="89"/>
      <c r="L1114" s="8"/>
      <c r="M1114" s="8"/>
      <c r="N1114" s="8"/>
      <c r="O1114" s="8"/>
    </row>
    <row r="1115" spans="1:15" ht="15" customHeight="1" x14ac:dyDescent="0.25">
      <c r="A1115" s="89" t="s">
        <v>849</v>
      </c>
      <c r="B1115" s="89"/>
      <c r="C1115" s="6" t="e">
        <f>MATCH(D1115,[1]!Tabla1[Consignatario],0)</f>
        <v>#REF!</v>
      </c>
      <c r="D1115" s="54" t="s">
        <v>1531</v>
      </c>
      <c r="E1115" s="5"/>
      <c r="F1115" s="9">
        <v>42713</v>
      </c>
      <c r="G1115" s="89" t="s">
        <v>1616</v>
      </c>
      <c r="H1115" s="16" t="s">
        <v>1819</v>
      </c>
      <c r="I1115" s="8" t="s">
        <v>852</v>
      </c>
      <c r="J1115" s="8">
        <v>48624</v>
      </c>
      <c r="K1115" s="89">
        <v>102160</v>
      </c>
      <c r="L1115" s="8">
        <v>7151</v>
      </c>
      <c r="M1115" s="8">
        <v>7</v>
      </c>
      <c r="N1115" s="8"/>
      <c r="O1115" s="8"/>
    </row>
    <row r="1116" spans="1:15" ht="25.5" x14ac:dyDescent="0.25">
      <c r="A1116" s="89"/>
      <c r="B1116" s="89"/>
      <c r="C1116" s="6" t="e">
        <f>MATCH(D1116,[1]!Tabla1[Consignatario],0)</f>
        <v>#REF!</v>
      </c>
      <c r="D1116" s="54" t="s">
        <v>1531</v>
      </c>
      <c r="E1116" s="5"/>
      <c r="F1116" s="8"/>
      <c r="G1116" s="89"/>
      <c r="H1116" s="6" t="s">
        <v>1820</v>
      </c>
      <c r="I1116" s="8" t="s">
        <v>853</v>
      </c>
      <c r="J1116" s="8">
        <v>5536</v>
      </c>
      <c r="K1116" s="89"/>
      <c r="L1116" s="8"/>
      <c r="M1116" s="8"/>
      <c r="N1116" s="8"/>
      <c r="O1116" s="8"/>
    </row>
    <row r="1117" spans="1:15" ht="25.5" x14ac:dyDescent="0.25">
      <c r="A1117" s="89"/>
      <c r="B1117" s="89"/>
      <c r="C1117" s="6" t="e">
        <f>MATCH(D1117,[1]!Tabla1[Consignatario],0)</f>
        <v>#REF!</v>
      </c>
      <c r="D1117" s="54" t="s">
        <v>1531</v>
      </c>
      <c r="E1117" s="5"/>
      <c r="F1117" s="20"/>
      <c r="G1117" s="89"/>
      <c r="H1117" s="17" t="s">
        <v>1818</v>
      </c>
      <c r="I1117" s="20" t="s">
        <v>854</v>
      </c>
      <c r="J1117" s="20">
        <v>48000</v>
      </c>
      <c r="K1117" s="89"/>
      <c r="L1117" s="20"/>
      <c r="M1117" s="20"/>
      <c r="N1117" s="20"/>
      <c r="O1117" s="8"/>
    </row>
    <row r="1118" spans="1:15" ht="15" customHeight="1" x14ac:dyDescent="0.25">
      <c r="A1118" s="89" t="s">
        <v>855</v>
      </c>
      <c r="B1118" s="89"/>
      <c r="C1118" s="6" t="e">
        <f>MATCH(D1118,[1]!Tabla1[Consignatario],0)</f>
        <v>#REF!</v>
      </c>
      <c r="D1118" s="54" t="s">
        <v>1351</v>
      </c>
      <c r="E1118" s="5"/>
      <c r="F1118" s="9">
        <v>42713</v>
      </c>
      <c r="G1118" s="89" t="s">
        <v>93</v>
      </c>
      <c r="H1118" s="16" t="s">
        <v>1819</v>
      </c>
      <c r="I1118" s="8" t="s">
        <v>856</v>
      </c>
      <c r="J1118" s="8">
        <v>91717</v>
      </c>
      <c r="K1118" s="89">
        <v>120284</v>
      </c>
      <c r="L1118" s="8">
        <v>8419</v>
      </c>
      <c r="M1118" s="8">
        <v>7</v>
      </c>
      <c r="N1118" s="8"/>
      <c r="O1118" s="8"/>
    </row>
    <row r="1119" spans="1:15" ht="25.5" x14ac:dyDescent="0.25">
      <c r="A1119" s="89"/>
      <c r="B1119" s="89"/>
      <c r="C1119" s="6" t="e">
        <f>MATCH(D1119,[1]!Tabla1[Consignatario],0)</f>
        <v>#REF!</v>
      </c>
      <c r="D1119" s="54" t="s">
        <v>1351</v>
      </c>
      <c r="E1119" s="5"/>
      <c r="F1119" s="8"/>
      <c r="G1119" s="89"/>
      <c r="H1119" s="6" t="s">
        <v>1820</v>
      </c>
      <c r="I1119" s="8" t="s">
        <v>857</v>
      </c>
      <c r="J1119" s="8">
        <v>24342</v>
      </c>
      <c r="K1119" s="89"/>
      <c r="L1119" s="8"/>
      <c r="M1119" s="8"/>
      <c r="N1119" s="8"/>
      <c r="O1119" s="8"/>
    </row>
    <row r="1120" spans="1:15" ht="25.5" x14ac:dyDescent="0.25">
      <c r="A1120" s="89"/>
      <c r="B1120" s="89"/>
      <c r="C1120" s="6" t="e">
        <f>MATCH(D1120,[1]!Tabla1[Consignatario],0)</f>
        <v>#REF!</v>
      </c>
      <c r="D1120" s="54" t="s">
        <v>1351</v>
      </c>
      <c r="E1120" s="5"/>
      <c r="F1120" s="20"/>
      <c r="G1120" s="89"/>
      <c r="H1120" s="17" t="s">
        <v>1818</v>
      </c>
      <c r="I1120" s="20" t="s">
        <v>73</v>
      </c>
      <c r="J1120" s="20">
        <v>4000</v>
      </c>
      <c r="K1120" s="89"/>
      <c r="L1120" s="20"/>
      <c r="M1120" s="20"/>
      <c r="N1120" s="20"/>
      <c r="O1120" s="8"/>
    </row>
    <row r="1121" spans="1:15" ht="25.5" x14ac:dyDescent="0.25">
      <c r="A1121" s="89"/>
      <c r="B1121" s="89"/>
      <c r="C1121" s="6" t="e">
        <f>MATCH(D1121,[1]!Tabla1[Consignatario],0)</f>
        <v>#REF!</v>
      </c>
      <c r="D1121" s="54" t="s">
        <v>1351</v>
      </c>
      <c r="E1121" s="5"/>
      <c r="F1121" s="8"/>
      <c r="G1121" s="89"/>
      <c r="H1121" s="3" t="s">
        <v>1423</v>
      </c>
      <c r="I1121" s="8" t="s">
        <v>858</v>
      </c>
      <c r="J1121" s="8">
        <v>225</v>
      </c>
      <c r="K1121" s="89"/>
      <c r="L1121" s="8"/>
      <c r="M1121" s="8"/>
      <c r="N1121" s="8"/>
      <c r="O1121" s="8"/>
    </row>
    <row r="1122" spans="1:15" ht="15" customHeight="1" x14ac:dyDescent="0.25">
      <c r="A1122" s="89" t="s">
        <v>855</v>
      </c>
      <c r="B1122" s="89"/>
      <c r="C1122" s="6" t="e">
        <f>MATCH(D1122,[1]!Tabla1[Consignatario],0)</f>
        <v>#REF!</v>
      </c>
      <c r="D1122" s="54" t="s">
        <v>1760</v>
      </c>
      <c r="E1122" s="5" t="s">
        <v>1761</v>
      </c>
      <c r="F1122" s="9">
        <v>42713</v>
      </c>
      <c r="G1122" s="89" t="s">
        <v>859</v>
      </c>
      <c r="H1122" s="16" t="s">
        <v>1819</v>
      </c>
      <c r="I1122" s="8" t="s">
        <v>860</v>
      </c>
      <c r="J1122" s="8">
        <v>32744</v>
      </c>
      <c r="K1122" s="89">
        <v>68976</v>
      </c>
      <c r="L1122" s="8">
        <v>4828</v>
      </c>
      <c r="M1122" s="8">
        <v>2</v>
      </c>
      <c r="N1122" s="8"/>
      <c r="O1122" s="8"/>
    </row>
    <row r="1123" spans="1:15" x14ac:dyDescent="0.25">
      <c r="A1123" s="89"/>
      <c r="B1123" s="89"/>
      <c r="C1123" s="6" t="e">
        <f>MATCH(D1123,[1]!Tabla1[Consignatario],0)</f>
        <v>#REF!</v>
      </c>
      <c r="D1123" s="54" t="s">
        <v>1760</v>
      </c>
      <c r="E1123" s="5" t="s">
        <v>1761</v>
      </c>
      <c r="F1123" s="20"/>
      <c r="G1123" s="89"/>
      <c r="H1123" s="17" t="s">
        <v>1818</v>
      </c>
      <c r="I1123" s="20" t="s">
        <v>861</v>
      </c>
      <c r="J1123" s="20">
        <v>36000</v>
      </c>
      <c r="K1123" s="89"/>
      <c r="L1123" s="20"/>
      <c r="M1123" s="20"/>
      <c r="N1123" s="20"/>
      <c r="O1123" s="8"/>
    </row>
    <row r="1124" spans="1:15" x14ac:dyDescent="0.25">
      <c r="A1124" s="89"/>
      <c r="B1124" s="89"/>
      <c r="C1124" s="6" t="e">
        <f>MATCH(D1124,[1]!Tabla1[Consignatario],0)</f>
        <v>#REF!</v>
      </c>
      <c r="D1124" s="54" t="s">
        <v>1760</v>
      </c>
      <c r="E1124" s="5" t="s">
        <v>1761</v>
      </c>
      <c r="F1124" s="8"/>
      <c r="G1124" s="89"/>
      <c r="H1124" s="17" t="s">
        <v>1818</v>
      </c>
      <c r="I1124" s="8" t="s">
        <v>599</v>
      </c>
      <c r="J1124" s="8">
        <v>232</v>
      </c>
      <c r="K1124" s="89"/>
      <c r="L1124" s="8"/>
      <c r="M1124" s="8"/>
      <c r="N1124" s="8"/>
      <c r="O1124" s="8"/>
    </row>
    <row r="1125" spans="1:15" x14ac:dyDescent="0.25">
      <c r="A1125" s="5" t="s">
        <v>855</v>
      </c>
      <c r="B1125" s="5"/>
      <c r="C1125" s="6" t="e">
        <f>MATCH(D1125,[1]!Tabla1[Consignatario],0)</f>
        <v>#REF!</v>
      </c>
      <c r="D1125" s="5" t="s">
        <v>1279</v>
      </c>
      <c r="E1125" s="5"/>
      <c r="F1125" s="9">
        <v>42713</v>
      </c>
      <c r="G1125" s="5" t="s">
        <v>1812</v>
      </c>
      <c r="H1125" s="17" t="s">
        <v>1818</v>
      </c>
      <c r="I1125" s="8" t="s">
        <v>862</v>
      </c>
      <c r="J1125" s="8">
        <v>1400</v>
      </c>
      <c r="K1125" s="5">
        <v>1400</v>
      </c>
      <c r="L1125" s="8">
        <v>98</v>
      </c>
      <c r="M1125" s="8"/>
      <c r="N1125" s="8"/>
      <c r="O1125" s="8"/>
    </row>
    <row r="1126" spans="1:15" ht="15" customHeight="1" x14ac:dyDescent="0.25">
      <c r="A1126" s="89" t="s">
        <v>863</v>
      </c>
      <c r="B1126" s="89"/>
      <c r="C1126" s="6" t="e">
        <f>MATCH(D1126,[1]!Tabla1[Consignatario],0)</f>
        <v>#REF!</v>
      </c>
      <c r="D1126" s="54" t="s">
        <v>1762</v>
      </c>
      <c r="E1126" s="5"/>
      <c r="F1126" s="9">
        <v>42714</v>
      </c>
      <c r="G1126" s="89" t="s">
        <v>19</v>
      </c>
      <c r="H1126" s="16" t="s">
        <v>1819</v>
      </c>
      <c r="I1126" s="8" t="s">
        <v>864</v>
      </c>
      <c r="J1126" s="8">
        <v>4946</v>
      </c>
      <c r="K1126" s="89">
        <v>26898</v>
      </c>
      <c r="L1126" s="8">
        <v>1882</v>
      </c>
      <c r="M1126" s="8">
        <v>7</v>
      </c>
      <c r="N1126" s="8"/>
      <c r="O1126" s="8"/>
    </row>
    <row r="1127" spans="1:15" ht="25.5" x14ac:dyDescent="0.25">
      <c r="A1127" s="89"/>
      <c r="B1127" s="89"/>
      <c r="C1127" s="6" t="e">
        <f>MATCH(D1127,[1]!Tabla1[Consignatario],0)</f>
        <v>#REF!</v>
      </c>
      <c r="D1127" s="54" t="s">
        <v>1762</v>
      </c>
      <c r="E1127" s="5"/>
      <c r="F1127" s="8"/>
      <c r="G1127" s="89"/>
      <c r="H1127" s="6" t="s">
        <v>1820</v>
      </c>
      <c r="I1127" s="8" t="s">
        <v>865</v>
      </c>
      <c r="J1127" s="8">
        <v>1952</v>
      </c>
      <c r="K1127" s="89"/>
      <c r="L1127" s="8"/>
      <c r="M1127" s="8"/>
      <c r="N1127" s="8"/>
      <c r="O1127" s="8"/>
    </row>
    <row r="1128" spans="1:15" ht="25.5" x14ac:dyDescent="0.25">
      <c r="A1128" s="89"/>
      <c r="B1128" s="89"/>
      <c r="C1128" s="6" t="e">
        <f>MATCH(D1128,[1]!Tabla1[Consignatario],0)</f>
        <v>#REF!</v>
      </c>
      <c r="D1128" s="54" t="s">
        <v>1762</v>
      </c>
      <c r="E1128" s="5"/>
      <c r="F1128" s="20"/>
      <c r="G1128" s="89"/>
      <c r="H1128" s="17" t="s">
        <v>1818</v>
      </c>
      <c r="I1128" s="20" t="s">
        <v>32</v>
      </c>
      <c r="J1128" s="20">
        <v>20000</v>
      </c>
      <c r="K1128" s="89"/>
      <c r="L1128" s="20"/>
      <c r="M1128" s="20"/>
      <c r="N1128" s="20"/>
      <c r="O1128" s="8"/>
    </row>
    <row r="1129" spans="1:15" ht="15" customHeight="1" x14ac:dyDescent="0.25">
      <c r="A1129" s="5" t="s">
        <v>863</v>
      </c>
      <c r="B1129" s="5"/>
      <c r="C1129" s="6" t="e">
        <f>MATCH(D1129,[1]!Tabla1[Consignatario],0)</f>
        <v>#REF!</v>
      </c>
      <c r="D1129" s="5" t="s">
        <v>1605</v>
      </c>
      <c r="E1129" s="5"/>
      <c r="F1129" s="9">
        <v>42714</v>
      </c>
      <c r="G1129" s="5" t="s">
        <v>1616</v>
      </c>
      <c r="H1129" s="6" t="s">
        <v>1820</v>
      </c>
      <c r="I1129" s="8" t="s">
        <v>275</v>
      </c>
      <c r="J1129" s="8">
        <v>480</v>
      </c>
      <c r="K1129" s="5">
        <v>480</v>
      </c>
      <c r="L1129" s="8">
        <v>33</v>
      </c>
      <c r="M1129" s="8">
        <v>6</v>
      </c>
      <c r="N1129" s="8"/>
      <c r="O1129" s="8"/>
    </row>
    <row r="1130" spans="1:15" ht="15" customHeight="1" x14ac:dyDescent="0.25">
      <c r="A1130" s="89" t="s">
        <v>863</v>
      </c>
      <c r="B1130" s="89"/>
      <c r="C1130" s="6" t="e">
        <f>MATCH(D1130,[1]!Tabla1[Consignatario],0)</f>
        <v>#REF!</v>
      </c>
      <c r="D1130" s="54" t="s">
        <v>1368</v>
      </c>
      <c r="E1130" s="5"/>
      <c r="F1130" s="21">
        <v>42714</v>
      </c>
      <c r="G1130" s="89" t="s">
        <v>1616</v>
      </c>
      <c r="H1130" s="17" t="s">
        <v>1818</v>
      </c>
      <c r="I1130" s="20" t="s">
        <v>73</v>
      </c>
      <c r="J1130" s="20">
        <v>4000</v>
      </c>
      <c r="K1130" s="89">
        <v>8400</v>
      </c>
      <c r="L1130" s="20">
        <v>588</v>
      </c>
      <c r="M1130" s="20"/>
      <c r="N1130" s="20"/>
      <c r="O1130" s="8"/>
    </row>
    <row r="1131" spans="1:15" x14ac:dyDescent="0.25">
      <c r="A1131" s="89"/>
      <c r="B1131" s="89"/>
      <c r="C1131" s="6" t="e">
        <f>MATCH(D1131,[1]!Tabla1[Consignatario],0)</f>
        <v>#REF!</v>
      </c>
      <c r="D1131" s="54" t="s">
        <v>1368</v>
      </c>
      <c r="E1131" s="5"/>
      <c r="F1131" s="8"/>
      <c r="G1131" s="89"/>
      <c r="H1131" s="16" t="s">
        <v>1819</v>
      </c>
      <c r="I1131" s="8" t="s">
        <v>866</v>
      </c>
      <c r="J1131" s="8">
        <v>1368</v>
      </c>
      <c r="K1131" s="89"/>
      <c r="L1131" s="8"/>
      <c r="M1131" s="8"/>
      <c r="N1131" s="8"/>
      <c r="O1131" s="8"/>
    </row>
    <row r="1132" spans="1:15" x14ac:dyDescent="0.25">
      <c r="A1132" s="89"/>
      <c r="B1132" s="89"/>
      <c r="C1132" s="6" t="e">
        <f>MATCH(D1132,[1]!Tabla1[Consignatario],0)</f>
        <v>#REF!</v>
      </c>
      <c r="D1132" s="54" t="s">
        <v>1368</v>
      </c>
      <c r="E1132" s="5"/>
      <c r="F1132" s="8"/>
      <c r="G1132" s="89"/>
      <c r="H1132" s="6" t="s">
        <v>1820</v>
      </c>
      <c r="I1132" s="8" t="s">
        <v>867</v>
      </c>
      <c r="J1132" s="8">
        <v>2288</v>
      </c>
      <c r="K1132" s="89"/>
      <c r="L1132" s="8"/>
      <c r="M1132" s="8"/>
      <c r="N1132" s="8"/>
      <c r="O1132" s="8"/>
    </row>
    <row r="1133" spans="1:15" x14ac:dyDescent="0.25">
      <c r="A1133" s="89"/>
      <c r="B1133" s="89"/>
      <c r="C1133" s="6" t="e">
        <f>MATCH(D1133,[1]!Tabla1[Consignatario],0)</f>
        <v>#REF!</v>
      </c>
      <c r="D1133" s="54" t="s">
        <v>1368</v>
      </c>
      <c r="E1133" s="5"/>
      <c r="F1133" s="8"/>
      <c r="G1133" s="89"/>
      <c r="H1133" s="17" t="s">
        <v>1818</v>
      </c>
      <c r="I1133" s="8" t="s">
        <v>599</v>
      </c>
      <c r="J1133" s="8">
        <v>544</v>
      </c>
      <c r="K1133" s="89"/>
      <c r="L1133" s="8"/>
      <c r="M1133" s="8"/>
      <c r="N1133" s="8"/>
      <c r="O1133" s="8"/>
    </row>
    <row r="1134" spans="1:15" x14ac:dyDescent="0.25">
      <c r="A1134" s="89"/>
      <c r="B1134" s="89"/>
      <c r="C1134" s="6" t="e">
        <f>MATCH(D1134,[1]!Tabla1[Consignatario],0)</f>
        <v>#REF!</v>
      </c>
      <c r="D1134" s="54" t="s">
        <v>1368</v>
      </c>
      <c r="E1134" s="5"/>
      <c r="F1134" s="8"/>
      <c r="G1134" s="89"/>
      <c r="H1134" s="6" t="s">
        <v>1820</v>
      </c>
      <c r="I1134" s="8" t="s">
        <v>868</v>
      </c>
      <c r="J1134" s="8">
        <v>200</v>
      </c>
      <c r="K1134" s="89"/>
      <c r="L1134" s="8"/>
      <c r="M1134" s="8"/>
      <c r="N1134" s="8"/>
      <c r="O1134" s="8"/>
    </row>
    <row r="1135" spans="1:15" ht="25.5" customHeight="1" x14ac:dyDescent="0.25">
      <c r="A1135" s="89" t="s">
        <v>869</v>
      </c>
      <c r="B1135" s="89"/>
      <c r="C1135" s="6" t="e">
        <f>MATCH(D1135,[1]!Tabla1[Consignatario],0)</f>
        <v>#REF!</v>
      </c>
      <c r="D1135" s="54" t="s">
        <v>1816</v>
      </c>
      <c r="E1135" s="5"/>
      <c r="F1135" s="21">
        <v>42714</v>
      </c>
      <c r="G1135" s="89" t="s">
        <v>1616</v>
      </c>
      <c r="H1135" s="17" t="s">
        <v>1818</v>
      </c>
      <c r="I1135" s="20" t="s">
        <v>82</v>
      </c>
      <c r="J1135" s="20">
        <v>16000</v>
      </c>
      <c r="K1135" s="89">
        <v>19000</v>
      </c>
      <c r="L1135" s="20">
        <v>1330</v>
      </c>
      <c r="M1135" s="20"/>
      <c r="N1135" s="20"/>
      <c r="O1135" s="8"/>
    </row>
    <row r="1136" spans="1:15" ht="25.5" x14ac:dyDescent="0.25">
      <c r="A1136" s="89"/>
      <c r="B1136" s="89"/>
      <c r="C1136" s="6" t="e">
        <f>MATCH(D1136,[1]!Tabla1[Consignatario],0)</f>
        <v>#REF!</v>
      </c>
      <c r="D1136" s="54" t="s">
        <v>1816</v>
      </c>
      <c r="E1136" s="5"/>
      <c r="F1136" s="8"/>
      <c r="G1136" s="89"/>
      <c r="H1136" s="6" t="s">
        <v>1820</v>
      </c>
      <c r="I1136" s="8" t="s">
        <v>504</v>
      </c>
      <c r="J1136" s="8">
        <v>2400</v>
      </c>
      <c r="K1136" s="89"/>
      <c r="L1136" s="8"/>
      <c r="M1136" s="8"/>
      <c r="N1136" s="8"/>
      <c r="O1136" s="8"/>
    </row>
    <row r="1137" spans="1:15" ht="25.5" x14ac:dyDescent="0.25">
      <c r="A1137" s="89"/>
      <c r="B1137" s="89"/>
      <c r="C1137" s="6" t="e">
        <f>MATCH(D1137,[1]!Tabla1[Consignatario],0)</f>
        <v>#REF!</v>
      </c>
      <c r="D1137" s="54" t="s">
        <v>1816</v>
      </c>
      <c r="E1137" s="5"/>
      <c r="F1137" s="8"/>
      <c r="G1137" s="89"/>
      <c r="H1137" s="17" t="s">
        <v>1818</v>
      </c>
      <c r="I1137" s="8" t="s">
        <v>599</v>
      </c>
      <c r="J1137" s="8">
        <v>600</v>
      </c>
      <c r="K1137" s="89"/>
      <c r="L1137" s="8"/>
      <c r="M1137" s="8"/>
      <c r="N1137" s="8"/>
      <c r="O1137" s="8"/>
    </row>
    <row r="1138" spans="1:15" x14ac:dyDescent="0.25">
      <c r="A1138" s="89" t="s">
        <v>869</v>
      </c>
      <c r="B1138" s="89" t="s">
        <v>870</v>
      </c>
      <c r="C1138" s="6" t="e">
        <f>MATCH(D1138,[1]!Tabla1[Consignatario],0)</f>
        <v>#REF!</v>
      </c>
      <c r="D1138" s="54" t="s">
        <v>1763</v>
      </c>
      <c r="E1138" s="5"/>
      <c r="F1138" s="21">
        <v>42714</v>
      </c>
      <c r="G1138" s="89" t="s">
        <v>1616</v>
      </c>
      <c r="H1138" s="17" t="s">
        <v>1818</v>
      </c>
      <c r="I1138" s="20" t="s">
        <v>73</v>
      </c>
      <c r="J1138" s="20">
        <v>4000</v>
      </c>
      <c r="K1138" s="89">
        <v>5713</v>
      </c>
      <c r="L1138" s="20">
        <v>400</v>
      </c>
      <c r="M1138" s="20"/>
      <c r="N1138" s="20"/>
      <c r="O1138" s="8"/>
    </row>
    <row r="1139" spans="1:15" x14ac:dyDescent="0.25">
      <c r="A1139" s="89"/>
      <c r="B1139" s="89"/>
      <c r="C1139" s="6" t="e">
        <f>MATCH(D1139,[1]!Tabla1[Consignatario],0)</f>
        <v>#REF!</v>
      </c>
      <c r="D1139" s="54" t="s">
        <v>1763</v>
      </c>
      <c r="E1139" s="5"/>
      <c r="F1139" s="8"/>
      <c r="G1139" s="89"/>
      <c r="H1139" s="16" t="s">
        <v>1819</v>
      </c>
      <c r="I1139" s="8" t="s">
        <v>871</v>
      </c>
      <c r="J1139" s="8">
        <v>1713</v>
      </c>
      <c r="K1139" s="89"/>
      <c r="L1139" s="8"/>
      <c r="M1139" s="8"/>
      <c r="N1139" s="8"/>
      <c r="O1139" s="8"/>
    </row>
    <row r="1140" spans="1:15" x14ac:dyDescent="0.25">
      <c r="A1140" s="5" t="s">
        <v>869</v>
      </c>
      <c r="B1140" s="5"/>
      <c r="C1140" s="6" t="e">
        <f>MATCH(D1140,[1]!Tabla1[Consignatario],0)</f>
        <v>#REF!</v>
      </c>
      <c r="D1140" s="5" t="s">
        <v>1764</v>
      </c>
      <c r="E1140" s="5"/>
      <c r="F1140" s="9">
        <v>42714</v>
      </c>
      <c r="G1140" s="5" t="s">
        <v>139</v>
      </c>
      <c r="H1140" s="16" t="s">
        <v>1819</v>
      </c>
      <c r="I1140" s="8" t="s">
        <v>872</v>
      </c>
      <c r="J1140" s="8">
        <v>15646</v>
      </c>
      <c r="K1140" s="5">
        <v>15646</v>
      </c>
      <c r="L1140" s="8">
        <v>1095</v>
      </c>
      <c r="M1140" s="8">
        <v>2</v>
      </c>
      <c r="N1140" s="8"/>
      <c r="O1140" s="8"/>
    </row>
    <row r="1141" spans="1:15" ht="15" customHeight="1" x14ac:dyDescent="0.25">
      <c r="A1141" s="5" t="s">
        <v>873</v>
      </c>
      <c r="B1141" s="5"/>
      <c r="C1141" s="6" t="e">
        <f>MATCH(D1141,[1]!Tabla1[Consignatario],0)</f>
        <v>#REF!</v>
      </c>
      <c r="D1141" s="5" t="s">
        <v>1352</v>
      </c>
      <c r="E1141" s="5"/>
      <c r="F1141" s="9">
        <v>42714</v>
      </c>
      <c r="G1141" s="5" t="s">
        <v>139</v>
      </c>
      <c r="H1141" s="17" t="s">
        <v>1818</v>
      </c>
      <c r="I1141" s="8" t="s">
        <v>599</v>
      </c>
      <c r="J1141" s="8">
        <v>1400</v>
      </c>
      <c r="K1141" s="5">
        <v>1400</v>
      </c>
      <c r="L1141" s="8">
        <v>98</v>
      </c>
      <c r="M1141" s="8"/>
      <c r="N1141" s="8"/>
      <c r="O1141" s="8"/>
    </row>
    <row r="1142" spans="1:15" ht="15" customHeight="1" x14ac:dyDescent="0.25">
      <c r="A1142" s="89" t="s">
        <v>873</v>
      </c>
      <c r="B1142" s="89" t="s">
        <v>835</v>
      </c>
      <c r="C1142" s="6" t="e">
        <f>MATCH(D1142,[1]!Tabla1[Consignatario],0)</f>
        <v>#REF!</v>
      </c>
      <c r="D1142" s="67" t="s">
        <v>1601</v>
      </c>
      <c r="E1142" s="5"/>
      <c r="F1142" s="9">
        <v>42714</v>
      </c>
      <c r="G1142" s="89" t="s">
        <v>1671</v>
      </c>
      <c r="H1142" s="16" t="s">
        <v>1819</v>
      </c>
      <c r="I1142" s="8" t="s">
        <v>874</v>
      </c>
      <c r="J1142" s="8">
        <v>4346</v>
      </c>
      <c r="K1142" s="89">
        <v>20346</v>
      </c>
      <c r="L1142" s="8">
        <v>1424</v>
      </c>
      <c r="M1142" s="8">
        <v>2</v>
      </c>
      <c r="N1142" s="8"/>
      <c r="O1142" s="8"/>
    </row>
    <row r="1143" spans="1:15" ht="25.5" x14ac:dyDescent="0.25">
      <c r="A1143" s="89"/>
      <c r="B1143" s="89"/>
      <c r="C1143" s="6" t="e">
        <f>MATCH(D1143,[1]!Tabla1[Consignatario],0)</f>
        <v>#REF!</v>
      </c>
      <c r="D1143" s="67" t="s">
        <v>1601</v>
      </c>
      <c r="E1143" s="5"/>
      <c r="F1143" s="20"/>
      <c r="G1143" s="89"/>
      <c r="H1143" s="17" t="s">
        <v>1818</v>
      </c>
      <c r="I1143" s="20" t="s">
        <v>82</v>
      </c>
      <c r="J1143" s="20">
        <v>16000</v>
      </c>
      <c r="K1143" s="89"/>
      <c r="L1143" s="20"/>
      <c r="M1143" s="20"/>
      <c r="N1143" s="20"/>
      <c r="O1143" s="8"/>
    </row>
    <row r="1144" spans="1:15" ht="15" customHeight="1" x14ac:dyDescent="0.25">
      <c r="A1144" s="89" t="s">
        <v>873</v>
      </c>
      <c r="B1144" s="89"/>
      <c r="C1144" s="6" t="e">
        <f>MATCH(D1144,[1]!Tabla1[Consignatario],0)</f>
        <v>#REF!</v>
      </c>
      <c r="D1144" s="5" t="s">
        <v>1764</v>
      </c>
      <c r="E1144" s="5"/>
      <c r="F1144" s="9">
        <v>42714</v>
      </c>
      <c r="G1144" s="89" t="s">
        <v>1671</v>
      </c>
      <c r="H1144" s="16" t="s">
        <v>1819</v>
      </c>
      <c r="I1144" s="8" t="s">
        <v>875</v>
      </c>
      <c r="J1144" s="8">
        <v>6181</v>
      </c>
      <c r="K1144" s="89">
        <v>6781</v>
      </c>
      <c r="L1144" s="8">
        <v>474</v>
      </c>
      <c r="M1144" s="8">
        <v>6</v>
      </c>
      <c r="N1144" s="8"/>
      <c r="O1144" s="8"/>
    </row>
    <row r="1145" spans="1:15" x14ac:dyDescent="0.25">
      <c r="A1145" s="89"/>
      <c r="B1145" s="89"/>
      <c r="C1145" s="6" t="e">
        <f>MATCH(D1145,[1]!Tabla1[Consignatario],0)</f>
        <v>#REF!</v>
      </c>
      <c r="D1145" s="5" t="s">
        <v>1764</v>
      </c>
      <c r="E1145" s="5"/>
      <c r="F1145" s="8"/>
      <c r="G1145" s="89"/>
      <c r="H1145" s="3" t="s">
        <v>1423</v>
      </c>
      <c r="I1145" s="8" t="s">
        <v>876</v>
      </c>
      <c r="J1145" s="8">
        <v>600</v>
      </c>
      <c r="K1145" s="89"/>
      <c r="L1145" s="8"/>
      <c r="M1145" s="8"/>
      <c r="N1145" s="8"/>
      <c r="O1145" s="8"/>
    </row>
    <row r="1146" spans="1:15" ht="15" customHeight="1" x14ac:dyDescent="0.25">
      <c r="A1146" s="89" t="s">
        <v>873</v>
      </c>
      <c r="B1146" s="89"/>
      <c r="C1146" s="6" t="e">
        <f>MATCH(D1146,[1]!Tabla1[Consignatario],0)</f>
        <v>#REF!</v>
      </c>
      <c r="D1146" s="54" t="s">
        <v>1353</v>
      </c>
      <c r="E1146" s="5"/>
      <c r="F1146" s="21">
        <v>42715</v>
      </c>
      <c r="G1146" s="89" t="s">
        <v>877</v>
      </c>
      <c r="H1146" s="17" t="s">
        <v>1818</v>
      </c>
      <c r="I1146" s="20" t="s">
        <v>73</v>
      </c>
      <c r="J1146" s="20">
        <v>4000</v>
      </c>
      <c r="K1146" s="89">
        <v>5360</v>
      </c>
      <c r="L1146" s="20">
        <v>375</v>
      </c>
      <c r="M1146" s="20">
        <v>2</v>
      </c>
      <c r="N1146" s="20"/>
      <c r="O1146" s="8"/>
    </row>
    <row r="1147" spans="1:15" x14ac:dyDescent="0.25">
      <c r="A1147" s="89"/>
      <c r="B1147" s="89"/>
      <c r="C1147" s="6" t="e">
        <f>MATCH(D1147,[1]!Tabla1[Consignatario],0)</f>
        <v>#REF!</v>
      </c>
      <c r="D1147" s="54" t="s">
        <v>1353</v>
      </c>
      <c r="E1147" s="5"/>
      <c r="F1147" s="8"/>
      <c r="G1147" s="89"/>
      <c r="H1147" s="6" t="s">
        <v>1820</v>
      </c>
      <c r="I1147" s="8" t="s">
        <v>878</v>
      </c>
      <c r="J1147" s="8">
        <v>1360</v>
      </c>
      <c r="K1147" s="89"/>
      <c r="L1147" s="8"/>
      <c r="M1147" s="8"/>
      <c r="N1147" s="8"/>
      <c r="O1147" s="8"/>
    </row>
    <row r="1148" spans="1:15" ht="15" customHeight="1" x14ac:dyDescent="0.25">
      <c r="A1148" s="89" t="s">
        <v>879</v>
      </c>
      <c r="B1148" s="89"/>
      <c r="C1148" s="6" t="e">
        <f>MATCH(D1148,[1]!Tabla1[Consignatario],0)</f>
        <v>#REF!</v>
      </c>
      <c r="D1148" s="54" t="s">
        <v>1765</v>
      </c>
      <c r="E1148" s="5"/>
      <c r="F1148" s="21">
        <v>42715</v>
      </c>
      <c r="G1148" s="89" t="s">
        <v>877</v>
      </c>
      <c r="H1148" s="17" t="s">
        <v>1818</v>
      </c>
      <c r="I1148" s="20" t="s">
        <v>73</v>
      </c>
      <c r="J1148" s="20">
        <v>4000</v>
      </c>
      <c r="K1148" s="89">
        <v>5160</v>
      </c>
      <c r="L1148" s="20">
        <v>361</v>
      </c>
      <c r="M1148" s="20">
        <v>2</v>
      </c>
      <c r="N1148" s="20"/>
      <c r="O1148" s="8"/>
    </row>
    <row r="1149" spans="1:15" x14ac:dyDescent="0.25">
      <c r="A1149" s="89"/>
      <c r="B1149" s="89"/>
      <c r="C1149" s="6" t="e">
        <f>MATCH(D1149,[1]!Tabla1[Consignatario],0)</f>
        <v>#REF!</v>
      </c>
      <c r="D1149" s="54" t="s">
        <v>1765</v>
      </c>
      <c r="E1149" s="5"/>
      <c r="F1149" s="8"/>
      <c r="G1149" s="89"/>
      <c r="H1149" s="17" t="s">
        <v>1818</v>
      </c>
      <c r="I1149" s="8" t="s">
        <v>599</v>
      </c>
      <c r="J1149" s="8">
        <v>1000</v>
      </c>
      <c r="K1149" s="89"/>
      <c r="L1149" s="8"/>
      <c r="M1149" s="8"/>
      <c r="N1149" s="8"/>
      <c r="O1149" s="8"/>
    </row>
    <row r="1150" spans="1:15" x14ac:dyDescent="0.25">
      <c r="A1150" s="89"/>
      <c r="B1150" s="89"/>
      <c r="C1150" s="6" t="e">
        <f>MATCH(D1150,[1]!Tabla1[Consignatario],0)</f>
        <v>#REF!</v>
      </c>
      <c r="D1150" s="54" t="s">
        <v>1765</v>
      </c>
      <c r="E1150" s="5"/>
      <c r="F1150" s="8"/>
      <c r="G1150" s="89"/>
      <c r="H1150" s="6" t="s">
        <v>1820</v>
      </c>
      <c r="I1150" s="8" t="s">
        <v>168</v>
      </c>
      <c r="J1150" s="8">
        <v>160</v>
      </c>
      <c r="K1150" s="89"/>
      <c r="L1150" s="8"/>
      <c r="M1150" s="8"/>
      <c r="N1150" s="8"/>
      <c r="O1150" s="8"/>
    </row>
    <row r="1151" spans="1:15" ht="15" customHeight="1" x14ac:dyDescent="0.25">
      <c r="A1151" s="89" t="s">
        <v>879</v>
      </c>
      <c r="B1151" s="89"/>
      <c r="C1151" s="6" t="e">
        <f>MATCH(D1151,[1]!Tabla1[Consignatario],0)</f>
        <v>#REF!</v>
      </c>
      <c r="D1151" s="54" t="s">
        <v>1766</v>
      </c>
      <c r="E1151" s="5"/>
      <c r="F1151" s="9">
        <v>42715</v>
      </c>
      <c r="G1151" s="89" t="s">
        <v>19</v>
      </c>
      <c r="H1151" s="6" t="s">
        <v>1820</v>
      </c>
      <c r="I1151" s="8" t="s">
        <v>255</v>
      </c>
      <c r="J1151" s="8">
        <v>3600</v>
      </c>
      <c r="K1151" s="89">
        <v>7600</v>
      </c>
      <c r="L1151" s="8">
        <v>532</v>
      </c>
      <c r="M1151" s="8"/>
      <c r="N1151" s="8"/>
      <c r="O1151" s="8"/>
    </row>
    <row r="1152" spans="1:15" x14ac:dyDescent="0.25">
      <c r="A1152" s="89"/>
      <c r="B1152" s="89"/>
      <c r="C1152" s="6" t="e">
        <f>MATCH(D1152,[1]!Tabla1[Consignatario],0)</f>
        <v>#REF!</v>
      </c>
      <c r="D1152" s="54" t="s">
        <v>1766</v>
      </c>
      <c r="E1152" s="5"/>
      <c r="F1152" s="20"/>
      <c r="G1152" s="89"/>
      <c r="H1152" s="17" t="s">
        <v>1818</v>
      </c>
      <c r="I1152" s="20" t="s">
        <v>73</v>
      </c>
      <c r="J1152" s="20">
        <v>4000</v>
      </c>
      <c r="K1152" s="89"/>
      <c r="L1152" s="20"/>
      <c r="M1152" s="20"/>
      <c r="N1152" s="20"/>
      <c r="O1152" s="8"/>
    </row>
    <row r="1153" spans="1:15" ht="15" customHeight="1" x14ac:dyDescent="0.25">
      <c r="A1153" s="89" t="s">
        <v>879</v>
      </c>
      <c r="B1153" s="89"/>
      <c r="C1153" s="6" t="e">
        <f>MATCH(D1153,[1]!Tabla1[Consignatario],0)</f>
        <v>#REF!</v>
      </c>
      <c r="D1153" s="54" t="s">
        <v>1456</v>
      </c>
      <c r="E1153" s="5"/>
      <c r="F1153" s="9">
        <v>42715</v>
      </c>
      <c r="G1153" s="89" t="s">
        <v>1616</v>
      </c>
      <c r="H1153" s="6" t="s">
        <v>1820</v>
      </c>
      <c r="I1153" s="8" t="s">
        <v>320</v>
      </c>
      <c r="J1153" s="8">
        <v>2880</v>
      </c>
      <c r="K1153" s="89">
        <v>8204</v>
      </c>
      <c r="L1153" s="8">
        <v>574</v>
      </c>
      <c r="M1153" s="8"/>
      <c r="N1153" s="8"/>
      <c r="O1153" s="8"/>
    </row>
    <row r="1154" spans="1:15" x14ac:dyDescent="0.25">
      <c r="A1154" s="89"/>
      <c r="B1154" s="89"/>
      <c r="C1154" s="6" t="e">
        <f>MATCH(D1154,[1]!Tabla1[Consignatario],0)</f>
        <v>#REF!</v>
      </c>
      <c r="D1154" s="54" t="s">
        <v>1456</v>
      </c>
      <c r="E1154" s="5"/>
      <c r="F1154" s="8"/>
      <c r="G1154" s="89"/>
      <c r="H1154" s="6" t="s">
        <v>1820</v>
      </c>
      <c r="I1154" s="8" t="s">
        <v>83</v>
      </c>
      <c r="J1154" s="8">
        <v>1280</v>
      </c>
      <c r="K1154" s="89"/>
      <c r="L1154" s="8"/>
      <c r="M1154" s="8"/>
      <c r="N1154" s="8"/>
      <c r="O1154" s="8"/>
    </row>
    <row r="1155" spans="1:15" x14ac:dyDescent="0.25">
      <c r="A1155" s="89"/>
      <c r="B1155" s="89"/>
      <c r="C1155" s="6" t="e">
        <f>MATCH(D1155,[1]!Tabla1[Consignatario],0)</f>
        <v>#REF!</v>
      </c>
      <c r="D1155" s="54" t="s">
        <v>1456</v>
      </c>
      <c r="E1155" s="5"/>
      <c r="F1155" s="8"/>
      <c r="G1155" s="89"/>
      <c r="H1155" s="17" t="s">
        <v>1818</v>
      </c>
      <c r="I1155" s="8" t="s">
        <v>599</v>
      </c>
      <c r="J1155" s="8">
        <v>500</v>
      </c>
      <c r="K1155" s="89"/>
      <c r="L1155" s="8"/>
      <c r="M1155" s="8"/>
      <c r="N1155" s="8"/>
      <c r="O1155" s="8"/>
    </row>
    <row r="1156" spans="1:15" x14ac:dyDescent="0.25">
      <c r="A1156" s="89"/>
      <c r="B1156" s="89"/>
      <c r="C1156" s="6" t="e">
        <f>MATCH(D1156,[1]!Tabla1[Consignatario],0)</f>
        <v>#REF!</v>
      </c>
      <c r="D1156" s="54" t="s">
        <v>1456</v>
      </c>
      <c r="E1156" s="5"/>
      <c r="F1156" s="8"/>
      <c r="G1156" s="89"/>
      <c r="H1156" s="17" t="s">
        <v>1818</v>
      </c>
      <c r="I1156" s="8" t="s">
        <v>113</v>
      </c>
      <c r="J1156" s="8">
        <v>2000</v>
      </c>
      <c r="K1156" s="89"/>
      <c r="L1156" s="8"/>
      <c r="M1156" s="8"/>
      <c r="N1156" s="8"/>
      <c r="O1156" s="8"/>
    </row>
    <row r="1157" spans="1:15" x14ac:dyDescent="0.25">
      <c r="A1157" s="89"/>
      <c r="B1157" s="89"/>
      <c r="C1157" s="6" t="e">
        <f>MATCH(D1157,[1]!Tabla1[Consignatario],0)</f>
        <v>#REF!</v>
      </c>
      <c r="D1157" s="54" t="s">
        <v>1456</v>
      </c>
      <c r="E1157" s="5"/>
      <c r="F1157" s="8"/>
      <c r="G1157" s="89"/>
      <c r="H1157" s="16" t="s">
        <v>1819</v>
      </c>
      <c r="I1157" s="8" t="s">
        <v>880</v>
      </c>
      <c r="J1157" s="8">
        <v>1544</v>
      </c>
      <c r="K1157" s="89"/>
      <c r="L1157" s="8"/>
      <c r="M1157" s="8"/>
      <c r="N1157" s="8"/>
      <c r="O1157" s="8"/>
    </row>
    <row r="1158" spans="1:15" ht="25.5" customHeight="1" x14ac:dyDescent="0.25">
      <c r="A1158" s="5" t="s">
        <v>881</v>
      </c>
      <c r="B1158" s="5"/>
      <c r="C1158" s="6" t="e">
        <f>MATCH(D1158,[1]!Tabla1[Consignatario],0)</f>
        <v>#REF!</v>
      </c>
      <c r="D1158" s="5" t="s">
        <v>1593</v>
      </c>
      <c r="E1158" s="5"/>
      <c r="F1158" s="9">
        <v>42716</v>
      </c>
      <c r="G1158" s="5" t="s">
        <v>882</v>
      </c>
      <c r="H1158" s="17" t="s">
        <v>1818</v>
      </c>
      <c r="I1158" s="8" t="s">
        <v>599</v>
      </c>
      <c r="J1158" s="8">
        <v>200</v>
      </c>
      <c r="K1158" s="5">
        <v>200</v>
      </c>
      <c r="L1158" s="8">
        <v>14</v>
      </c>
      <c r="M1158" s="8"/>
      <c r="N1158" s="8"/>
      <c r="O1158" s="8"/>
    </row>
    <row r="1159" spans="1:15" ht="15" customHeight="1" x14ac:dyDescent="0.25">
      <c r="A1159" s="5" t="s">
        <v>881</v>
      </c>
      <c r="B1159" s="5"/>
      <c r="C1159" s="6" t="e">
        <f>MATCH(D1159,[1]!Tabla1[Consignatario],0)</f>
        <v>#REF!</v>
      </c>
      <c r="D1159" s="5" t="s">
        <v>1702</v>
      </c>
      <c r="E1159" s="5"/>
      <c r="F1159" s="9">
        <v>42716</v>
      </c>
      <c r="G1159" s="5" t="s">
        <v>882</v>
      </c>
      <c r="H1159" s="17" t="s">
        <v>1818</v>
      </c>
      <c r="I1159" s="8" t="s">
        <v>599</v>
      </c>
      <c r="J1159" s="8">
        <v>400</v>
      </c>
      <c r="K1159" s="5">
        <v>400</v>
      </c>
      <c r="L1159" s="8">
        <v>28</v>
      </c>
      <c r="M1159" s="8"/>
      <c r="N1159" s="8"/>
      <c r="O1159" s="8"/>
    </row>
    <row r="1160" spans="1:15" x14ac:dyDescent="0.25">
      <c r="A1160" s="5" t="s">
        <v>881</v>
      </c>
      <c r="B1160" s="5"/>
      <c r="C1160" s="6" t="e">
        <f>MATCH(D1160,[1]!Tabla1[Consignatario],0)</f>
        <v>#REF!</v>
      </c>
      <c r="D1160" s="5" t="s">
        <v>1686</v>
      </c>
      <c r="E1160" s="5"/>
      <c r="F1160" s="9">
        <v>42716</v>
      </c>
      <c r="G1160" s="5" t="s">
        <v>882</v>
      </c>
      <c r="H1160" s="17" t="s">
        <v>1818</v>
      </c>
      <c r="I1160" s="8" t="s">
        <v>599</v>
      </c>
      <c r="J1160" s="8">
        <v>200</v>
      </c>
      <c r="K1160" s="5">
        <v>200</v>
      </c>
      <c r="L1160" s="8">
        <v>14</v>
      </c>
      <c r="M1160" s="8"/>
      <c r="N1160" s="8"/>
      <c r="O1160" s="8"/>
    </row>
    <row r="1161" spans="1:15" x14ac:dyDescent="0.25">
      <c r="A1161" s="5" t="s">
        <v>881</v>
      </c>
      <c r="B1161" s="5"/>
      <c r="C1161" s="6" t="e">
        <f>MATCH(D1161,[1]!Tabla1[Consignatario],0)</f>
        <v>#REF!</v>
      </c>
      <c r="D1161" s="5" t="s">
        <v>1532</v>
      </c>
      <c r="E1161" s="5"/>
      <c r="F1161" s="9">
        <v>42716</v>
      </c>
      <c r="G1161" s="5" t="s">
        <v>882</v>
      </c>
      <c r="H1161" s="17" t="s">
        <v>1818</v>
      </c>
      <c r="I1161" s="8" t="s">
        <v>599</v>
      </c>
      <c r="J1161" s="8">
        <v>500</v>
      </c>
      <c r="K1161" s="5">
        <v>500</v>
      </c>
      <c r="L1161" s="8">
        <v>35</v>
      </c>
      <c r="M1161" s="8"/>
      <c r="N1161" s="8"/>
      <c r="O1161" s="8"/>
    </row>
    <row r="1162" spans="1:15" ht="15" customHeight="1" x14ac:dyDescent="0.25">
      <c r="A1162" s="89" t="s">
        <v>883</v>
      </c>
      <c r="B1162" s="89"/>
      <c r="C1162" s="6" t="e">
        <f>MATCH(D1162,[1]!Tabla1[Consignatario],0)</f>
        <v>#REF!</v>
      </c>
      <c r="D1162" s="54" t="s">
        <v>1354</v>
      </c>
      <c r="E1162" s="5"/>
      <c r="F1162" s="9">
        <v>42717</v>
      </c>
      <c r="G1162" s="89" t="s">
        <v>1628</v>
      </c>
      <c r="H1162" s="16" t="s">
        <v>1819</v>
      </c>
      <c r="I1162" s="8" t="s">
        <v>884</v>
      </c>
      <c r="J1162" s="8">
        <v>16507</v>
      </c>
      <c r="K1162" s="89">
        <v>28187</v>
      </c>
      <c r="L1162" s="8">
        <v>1973</v>
      </c>
      <c r="M1162" s="8"/>
      <c r="N1162" s="8"/>
      <c r="O1162" s="8"/>
    </row>
    <row r="1163" spans="1:15" x14ac:dyDescent="0.25">
      <c r="A1163" s="89"/>
      <c r="B1163" s="89"/>
      <c r="C1163" s="6" t="e">
        <f>MATCH(D1163,[1]!Tabla1[Consignatario],0)</f>
        <v>#REF!</v>
      </c>
      <c r="D1163" s="54" t="s">
        <v>1354</v>
      </c>
      <c r="E1163" s="5"/>
      <c r="F1163" s="8"/>
      <c r="G1163" s="89"/>
      <c r="H1163" s="6" t="s">
        <v>1820</v>
      </c>
      <c r="I1163" s="8" t="s">
        <v>885</v>
      </c>
      <c r="J1163" s="8">
        <v>3680</v>
      </c>
      <c r="K1163" s="89"/>
      <c r="L1163" s="8"/>
      <c r="M1163" s="8"/>
      <c r="N1163" s="8"/>
      <c r="O1163" s="8"/>
    </row>
    <row r="1164" spans="1:15" x14ac:dyDescent="0.25">
      <c r="A1164" s="89"/>
      <c r="B1164" s="89"/>
      <c r="C1164" s="6" t="e">
        <f>MATCH(D1164,[1]!Tabla1[Consignatario],0)</f>
        <v>#REF!</v>
      </c>
      <c r="D1164" s="54" t="s">
        <v>1354</v>
      </c>
      <c r="E1164" s="5"/>
      <c r="F1164" s="20"/>
      <c r="G1164" s="89"/>
      <c r="H1164" s="17" t="s">
        <v>1818</v>
      </c>
      <c r="I1164" s="20" t="s">
        <v>40</v>
      </c>
      <c r="J1164" s="20">
        <v>8000</v>
      </c>
      <c r="K1164" s="89"/>
      <c r="L1164" s="20"/>
      <c r="M1164" s="20"/>
      <c r="N1164" s="20"/>
      <c r="O1164" s="8"/>
    </row>
    <row r="1165" spans="1:15" ht="15" customHeight="1" x14ac:dyDescent="0.25">
      <c r="A1165" s="89" t="s">
        <v>883</v>
      </c>
      <c r="B1165" s="89"/>
      <c r="C1165" s="6" t="e">
        <f>MATCH(D1165,[1]!Tabla1[Consignatario],0)</f>
        <v>#REF!</v>
      </c>
      <c r="D1165" s="54" t="s">
        <v>1652</v>
      </c>
      <c r="E1165" s="5"/>
      <c r="F1165" s="9">
        <v>42717</v>
      </c>
      <c r="G1165" s="89" t="s">
        <v>1628</v>
      </c>
      <c r="H1165" s="6" t="s">
        <v>1820</v>
      </c>
      <c r="I1165" s="8" t="s">
        <v>886</v>
      </c>
      <c r="J1165" s="8">
        <v>1000</v>
      </c>
      <c r="K1165" s="89">
        <v>2300</v>
      </c>
      <c r="L1165" s="8">
        <v>161</v>
      </c>
      <c r="M1165" s="8"/>
      <c r="N1165" s="8"/>
      <c r="O1165" s="8"/>
    </row>
    <row r="1166" spans="1:15" x14ac:dyDescent="0.25">
      <c r="A1166" s="89"/>
      <c r="B1166" s="89"/>
      <c r="C1166" s="6" t="e">
        <f>MATCH(D1166,[1]!Tabla1[Consignatario],0)</f>
        <v>#REF!</v>
      </c>
      <c r="D1166" s="54" t="s">
        <v>1652</v>
      </c>
      <c r="E1166" s="5"/>
      <c r="F1166" s="8"/>
      <c r="G1166" s="89"/>
      <c r="H1166" s="17" t="s">
        <v>1818</v>
      </c>
      <c r="I1166" s="8" t="s">
        <v>1703</v>
      </c>
      <c r="J1166" s="8">
        <v>1300</v>
      </c>
      <c r="K1166" s="89"/>
      <c r="L1166" s="8"/>
      <c r="M1166" s="8"/>
      <c r="N1166" s="8"/>
      <c r="O1166" s="8"/>
    </row>
    <row r="1167" spans="1:15" ht="25.5" customHeight="1" x14ac:dyDescent="0.25">
      <c r="A1167" s="5" t="s">
        <v>883</v>
      </c>
      <c r="B1167" s="5"/>
      <c r="C1167" s="6" t="e">
        <f>MATCH(D1167,[1]!Tabla1[Consignatario],0)</f>
        <v>#REF!</v>
      </c>
      <c r="D1167" s="5" t="s">
        <v>1753</v>
      </c>
      <c r="E1167" s="5"/>
      <c r="F1167" s="9">
        <v>42717</v>
      </c>
      <c r="G1167" s="5" t="s">
        <v>1628</v>
      </c>
      <c r="H1167" s="16" t="s">
        <v>1819</v>
      </c>
      <c r="I1167" s="8" t="s">
        <v>887</v>
      </c>
      <c r="J1167" s="8">
        <v>9366</v>
      </c>
      <c r="K1167" s="5">
        <v>9366</v>
      </c>
      <c r="L1167" s="8">
        <v>655</v>
      </c>
      <c r="M1167" s="8">
        <v>6</v>
      </c>
      <c r="N1167" s="8"/>
      <c r="O1167" s="8"/>
    </row>
    <row r="1168" spans="1:15" ht="15" customHeight="1" x14ac:dyDescent="0.25">
      <c r="A1168" s="89" t="s">
        <v>888</v>
      </c>
      <c r="B1168" s="89"/>
      <c r="C1168" s="6" t="e">
        <f>MATCH(D1168,[1]!Tabla1[Consignatario],0)</f>
        <v>#REF!</v>
      </c>
      <c r="D1168" s="54" t="s">
        <v>1767</v>
      </c>
      <c r="E1168" s="5"/>
      <c r="F1168" s="9">
        <v>42717</v>
      </c>
      <c r="G1168" s="89" t="s">
        <v>1628</v>
      </c>
      <c r="H1168" s="6" t="s">
        <v>1820</v>
      </c>
      <c r="I1168" s="8" t="s">
        <v>889</v>
      </c>
      <c r="J1168" s="8">
        <v>768</v>
      </c>
      <c r="K1168" s="89">
        <v>1468</v>
      </c>
      <c r="L1168" s="8">
        <v>102</v>
      </c>
      <c r="M1168" s="8">
        <v>7</v>
      </c>
      <c r="N1168" s="8"/>
      <c r="O1168" s="8"/>
    </row>
    <row r="1169" spans="1:15" x14ac:dyDescent="0.25">
      <c r="A1169" s="89"/>
      <c r="B1169" s="89"/>
      <c r="C1169" s="6" t="e">
        <f>MATCH(D1169,[1]!Tabla1[Consignatario],0)</f>
        <v>#REF!</v>
      </c>
      <c r="D1169" s="54" t="s">
        <v>1767</v>
      </c>
      <c r="E1169" s="5"/>
      <c r="F1169" s="8"/>
      <c r="G1169" s="89"/>
      <c r="H1169" s="17" t="s">
        <v>1818</v>
      </c>
      <c r="I1169" s="8" t="s">
        <v>890</v>
      </c>
      <c r="J1169" s="8">
        <v>700</v>
      </c>
      <c r="K1169" s="89"/>
      <c r="L1169" s="8"/>
      <c r="M1169" s="8"/>
      <c r="N1169" s="8"/>
      <c r="O1169" s="8"/>
    </row>
    <row r="1170" spans="1:15" ht="15" customHeight="1" x14ac:dyDescent="0.25">
      <c r="A1170" s="89" t="s">
        <v>888</v>
      </c>
      <c r="B1170" s="89"/>
      <c r="C1170" s="6" t="e">
        <f>MATCH(D1170,[1]!Tabla1[Consignatario],0)</f>
        <v>#REF!</v>
      </c>
      <c r="D1170" s="54" t="s">
        <v>1807</v>
      </c>
      <c r="E1170" s="5"/>
      <c r="F1170" s="9">
        <v>42717</v>
      </c>
      <c r="G1170" s="89" t="s">
        <v>1628</v>
      </c>
      <c r="H1170" s="6" t="s">
        <v>1820</v>
      </c>
      <c r="I1170" s="8" t="s">
        <v>168</v>
      </c>
      <c r="J1170" s="8">
        <v>160</v>
      </c>
      <c r="K1170" s="89">
        <v>860</v>
      </c>
      <c r="L1170" s="8">
        <v>60</v>
      </c>
      <c r="M1170" s="8">
        <v>2</v>
      </c>
      <c r="N1170" s="8"/>
      <c r="O1170" s="8"/>
    </row>
    <row r="1171" spans="1:15" ht="25.5" x14ac:dyDescent="0.25">
      <c r="A1171" s="89"/>
      <c r="B1171" s="89"/>
      <c r="C1171" s="6" t="e">
        <f>MATCH(D1171,[1]!Tabla1[Consignatario],0)</f>
        <v>#REF!</v>
      </c>
      <c r="D1171" s="54" t="s">
        <v>1807</v>
      </c>
      <c r="E1171" s="5"/>
      <c r="F1171" s="8"/>
      <c r="G1171" s="89"/>
      <c r="H1171" s="17" t="s">
        <v>1818</v>
      </c>
      <c r="I1171" s="8" t="s">
        <v>599</v>
      </c>
      <c r="J1171" s="8">
        <v>700</v>
      </c>
      <c r="K1171" s="89"/>
      <c r="L1171" s="8"/>
      <c r="M1171" s="8"/>
      <c r="N1171" s="8"/>
      <c r="O1171" s="8"/>
    </row>
    <row r="1172" spans="1:15" ht="51" customHeight="1" x14ac:dyDescent="0.25">
      <c r="A1172" s="5" t="s">
        <v>888</v>
      </c>
      <c r="B1172" s="5" t="s">
        <v>891</v>
      </c>
      <c r="C1172" s="6" t="e">
        <f>MATCH(D1172,[1]!Tabla1[Consignatario],0)</f>
        <v>#REF!</v>
      </c>
      <c r="D1172" s="5" t="s">
        <v>1355</v>
      </c>
      <c r="E1172" s="5"/>
      <c r="F1172" s="9">
        <v>42717</v>
      </c>
      <c r="G1172" s="5" t="s">
        <v>1628</v>
      </c>
      <c r="H1172" s="17" t="s">
        <v>1818</v>
      </c>
      <c r="I1172" s="8" t="s">
        <v>892</v>
      </c>
      <c r="J1172" s="8">
        <v>280</v>
      </c>
      <c r="K1172" s="5">
        <v>280</v>
      </c>
      <c r="L1172" s="8">
        <v>19</v>
      </c>
      <c r="M1172" s="8">
        <v>6</v>
      </c>
      <c r="N1172" s="8"/>
      <c r="O1172" s="8"/>
    </row>
    <row r="1173" spans="1:15" ht="15" customHeight="1" x14ac:dyDescent="0.25">
      <c r="A1173" s="5" t="s">
        <v>893</v>
      </c>
      <c r="B1173" s="5"/>
      <c r="C1173" s="6" t="e">
        <f>MATCH(D1173,[1]!Tabla1[Consignatario],0)</f>
        <v>#REF!</v>
      </c>
      <c r="D1173" s="5" t="s">
        <v>1356</v>
      </c>
      <c r="E1173" s="5"/>
      <c r="F1173" s="9">
        <v>42717</v>
      </c>
      <c r="G1173" s="5" t="s">
        <v>1628</v>
      </c>
      <c r="H1173" s="6" t="s">
        <v>1820</v>
      </c>
      <c r="I1173" s="8" t="s">
        <v>108</v>
      </c>
      <c r="J1173" s="8">
        <v>320</v>
      </c>
      <c r="K1173" s="5">
        <v>320</v>
      </c>
      <c r="L1173" s="8">
        <v>127</v>
      </c>
      <c r="M1173" s="8">
        <v>3</v>
      </c>
      <c r="N1173" s="8"/>
      <c r="O1173" s="8"/>
    </row>
    <row r="1174" spans="1:15" x14ac:dyDescent="0.25">
      <c r="A1174" s="5" t="s">
        <v>893</v>
      </c>
      <c r="B1174" s="5"/>
      <c r="C1174" s="6" t="e">
        <f>MATCH(D1174,[1]!Tabla1[Consignatario],0)</f>
        <v>#REF!</v>
      </c>
      <c r="D1174" s="5" t="s">
        <v>1768</v>
      </c>
      <c r="E1174" s="5"/>
      <c r="F1174" s="9">
        <v>42717</v>
      </c>
      <c r="G1174" s="5" t="s">
        <v>1628</v>
      </c>
      <c r="H1174" s="17" t="s">
        <v>1818</v>
      </c>
      <c r="I1174" s="8" t="s">
        <v>599</v>
      </c>
      <c r="J1174" s="8">
        <v>800</v>
      </c>
      <c r="K1174" s="5">
        <v>800</v>
      </c>
      <c r="L1174" s="8">
        <v>56</v>
      </c>
      <c r="M1174" s="8"/>
      <c r="N1174" s="8"/>
      <c r="O1174" s="8"/>
    </row>
    <row r="1175" spans="1:15" ht="25.5" customHeight="1" x14ac:dyDescent="0.25">
      <c r="A1175" s="5" t="s">
        <v>893</v>
      </c>
      <c r="B1175" s="5" t="s">
        <v>894</v>
      </c>
      <c r="C1175" s="6" t="e">
        <f>MATCH(D1175,[1]!Tabla1[Consignatario],0)</f>
        <v>#REF!</v>
      </c>
      <c r="D1175" s="5" t="s">
        <v>1348</v>
      </c>
      <c r="E1175" s="5"/>
      <c r="F1175" s="9">
        <v>42717</v>
      </c>
      <c r="G1175" s="5" t="s">
        <v>1628</v>
      </c>
      <c r="H1175" s="16" t="s">
        <v>1819</v>
      </c>
      <c r="I1175" s="8" t="s">
        <v>895</v>
      </c>
      <c r="J1175" s="8">
        <v>79285</v>
      </c>
      <c r="K1175" s="5">
        <v>79285</v>
      </c>
      <c r="L1175" s="8">
        <v>5550</v>
      </c>
      <c r="M1175" s="8"/>
      <c r="N1175" s="8"/>
      <c r="O1175" s="8"/>
    </row>
    <row r="1176" spans="1:15" ht="25.5" customHeight="1" x14ac:dyDescent="0.25">
      <c r="A1176" s="5" t="s">
        <v>893</v>
      </c>
      <c r="B1176" s="5"/>
      <c r="C1176" s="6" t="e">
        <f>MATCH(D1176,[1]!Tabla1[Consignatario],0)</f>
        <v>#REF!</v>
      </c>
      <c r="D1176" s="5" t="s">
        <v>1533</v>
      </c>
      <c r="E1176" s="5"/>
      <c r="F1176" s="21">
        <v>42717</v>
      </c>
      <c r="G1176" s="5" t="s">
        <v>1812</v>
      </c>
      <c r="H1176" s="17" t="s">
        <v>1818</v>
      </c>
      <c r="I1176" s="20" t="s">
        <v>82</v>
      </c>
      <c r="J1176" s="20">
        <v>16000</v>
      </c>
      <c r="K1176" s="5">
        <v>16000</v>
      </c>
      <c r="L1176" s="20">
        <v>1120</v>
      </c>
      <c r="M1176" s="20"/>
      <c r="N1176" s="20"/>
      <c r="O1176" s="8"/>
    </row>
    <row r="1177" spans="1:15" ht="15" customHeight="1" x14ac:dyDescent="0.25">
      <c r="A1177" s="89" t="s">
        <v>896</v>
      </c>
      <c r="B1177" s="89"/>
      <c r="C1177" s="6" t="e">
        <f>MATCH(D1177,[1]!Tabla1[Consignatario],0)</f>
        <v>#REF!</v>
      </c>
      <c r="D1177" s="54" t="s">
        <v>1718</v>
      </c>
      <c r="E1177" s="5"/>
      <c r="F1177" s="9">
        <v>42717</v>
      </c>
      <c r="G1177" s="89" t="s">
        <v>1812</v>
      </c>
      <c r="H1177" s="17" t="s">
        <v>1818</v>
      </c>
      <c r="I1177" s="8" t="s">
        <v>106</v>
      </c>
      <c r="J1177" s="8">
        <v>5000</v>
      </c>
      <c r="K1177" s="89">
        <v>15056</v>
      </c>
      <c r="L1177" s="8">
        <v>1054</v>
      </c>
      <c r="M1177" s="8"/>
      <c r="N1177" s="8"/>
      <c r="O1177" s="8"/>
    </row>
    <row r="1178" spans="1:15" ht="25.5" x14ac:dyDescent="0.25">
      <c r="A1178" s="89"/>
      <c r="B1178" s="89"/>
      <c r="C1178" s="6" t="e">
        <f>MATCH(D1178,[1]!Tabla1[Consignatario],0)</f>
        <v>#REF!</v>
      </c>
      <c r="D1178" s="54" t="s">
        <v>1718</v>
      </c>
      <c r="E1178" s="5"/>
      <c r="F1178" s="20"/>
      <c r="G1178" s="89"/>
      <c r="H1178" s="17" t="s">
        <v>1818</v>
      </c>
      <c r="I1178" s="20" t="s">
        <v>73</v>
      </c>
      <c r="J1178" s="20">
        <v>4000</v>
      </c>
      <c r="K1178" s="89"/>
      <c r="L1178" s="20"/>
      <c r="M1178" s="20"/>
      <c r="N1178" s="20"/>
      <c r="O1178" s="8"/>
    </row>
    <row r="1179" spans="1:15" ht="25.5" x14ac:dyDescent="0.25">
      <c r="A1179" s="89"/>
      <c r="B1179" s="89"/>
      <c r="C1179" s="6" t="e">
        <f>MATCH(D1179,[1]!Tabla1[Consignatario],0)</f>
        <v>#REF!</v>
      </c>
      <c r="D1179" s="54" t="s">
        <v>1718</v>
      </c>
      <c r="E1179" s="5"/>
      <c r="F1179" s="8"/>
      <c r="G1179" s="89"/>
      <c r="H1179" s="6" t="s">
        <v>1820</v>
      </c>
      <c r="I1179" s="8" t="s">
        <v>26</v>
      </c>
      <c r="J1179" s="8">
        <v>1600</v>
      </c>
      <c r="K1179" s="89"/>
      <c r="L1179" s="8"/>
      <c r="M1179" s="8"/>
      <c r="N1179" s="8"/>
      <c r="O1179" s="8"/>
    </row>
    <row r="1180" spans="1:15" ht="25.5" x14ac:dyDescent="0.25">
      <c r="A1180" s="89"/>
      <c r="B1180" s="89"/>
      <c r="C1180" s="6" t="e">
        <f>MATCH(D1180,[1]!Tabla1[Consignatario],0)</f>
        <v>#REF!</v>
      </c>
      <c r="D1180" s="54" t="s">
        <v>1718</v>
      </c>
      <c r="E1180" s="5"/>
      <c r="F1180" s="8"/>
      <c r="G1180" s="89"/>
      <c r="H1180" s="16" t="s">
        <v>1819</v>
      </c>
      <c r="I1180" s="8" t="s">
        <v>897</v>
      </c>
      <c r="J1180" s="8">
        <v>1256</v>
      </c>
      <c r="K1180" s="89"/>
      <c r="L1180" s="8"/>
      <c r="M1180" s="8"/>
      <c r="N1180" s="8"/>
      <c r="O1180" s="8"/>
    </row>
    <row r="1181" spans="1:15" ht="25.5" x14ac:dyDescent="0.25">
      <c r="A1181" s="89"/>
      <c r="B1181" s="89"/>
      <c r="C1181" s="6" t="e">
        <f>MATCH(D1181,[1]!Tabla1[Consignatario],0)</f>
        <v>#REF!</v>
      </c>
      <c r="D1181" s="54" t="s">
        <v>1718</v>
      </c>
      <c r="E1181" s="5"/>
      <c r="F1181" s="8"/>
      <c r="G1181" s="89"/>
      <c r="H1181" s="6" t="s">
        <v>1820</v>
      </c>
      <c r="I1181" s="8" t="s">
        <v>26</v>
      </c>
      <c r="J1181" s="8">
        <v>1600</v>
      </c>
      <c r="K1181" s="89"/>
      <c r="L1181" s="8"/>
      <c r="M1181" s="8"/>
      <c r="N1181" s="8"/>
      <c r="O1181" s="8"/>
    </row>
    <row r="1182" spans="1:15" ht="25.5" x14ac:dyDescent="0.25">
      <c r="A1182" s="89"/>
      <c r="B1182" s="89"/>
      <c r="C1182" s="6" t="e">
        <f>MATCH(D1182,[1]!Tabla1[Consignatario],0)</f>
        <v>#REF!</v>
      </c>
      <c r="D1182" s="54" t="s">
        <v>1718</v>
      </c>
      <c r="E1182" s="5"/>
      <c r="F1182" s="8"/>
      <c r="G1182" s="89"/>
      <c r="H1182" s="16" t="s">
        <v>1819</v>
      </c>
      <c r="I1182" s="8" t="s">
        <v>635</v>
      </c>
      <c r="J1182" s="8">
        <v>1600</v>
      </c>
      <c r="K1182" s="89"/>
      <c r="L1182" s="8"/>
      <c r="M1182" s="8"/>
      <c r="N1182" s="8"/>
      <c r="O1182" s="8"/>
    </row>
    <row r="1183" spans="1:15" x14ac:dyDescent="0.25">
      <c r="A1183" s="5" t="s">
        <v>896</v>
      </c>
      <c r="B1183" s="5"/>
      <c r="C1183" s="6" t="e">
        <f>MATCH(D1183,[1]!Tabla1[Consignatario],0)</f>
        <v>#REF!</v>
      </c>
      <c r="D1183" s="5" t="s">
        <v>1652</v>
      </c>
      <c r="E1183" s="5"/>
      <c r="F1183" s="9">
        <v>42717</v>
      </c>
      <c r="G1183" s="5" t="s">
        <v>1812</v>
      </c>
      <c r="H1183" s="5" t="s">
        <v>1255</v>
      </c>
      <c r="I1183" s="8" t="s">
        <v>898</v>
      </c>
      <c r="J1183" s="8">
        <v>840</v>
      </c>
      <c r="K1183" s="5">
        <v>840</v>
      </c>
      <c r="L1183" s="8">
        <v>58</v>
      </c>
      <c r="M1183" s="8">
        <v>7</v>
      </c>
      <c r="N1183" s="8"/>
      <c r="O1183" s="8"/>
    </row>
    <row r="1184" spans="1:15" ht="15" customHeight="1" x14ac:dyDescent="0.25">
      <c r="A1184" s="89" t="s">
        <v>896</v>
      </c>
      <c r="B1184" s="89"/>
      <c r="C1184" s="6" t="e">
        <f>MATCH(D1184,[1]!Tabla1[Consignatario],0)</f>
        <v>#REF!</v>
      </c>
      <c r="D1184" s="54" t="s">
        <v>1343</v>
      </c>
      <c r="E1184" s="5"/>
      <c r="F1184" s="9">
        <v>42717</v>
      </c>
      <c r="G1184" s="89" t="s">
        <v>556</v>
      </c>
      <c r="H1184" s="16" t="s">
        <v>1819</v>
      </c>
      <c r="I1184" s="8" t="s">
        <v>899</v>
      </c>
      <c r="J1184" s="8">
        <v>43193</v>
      </c>
      <c r="K1184" s="89">
        <v>54290</v>
      </c>
      <c r="L1184" s="8">
        <v>3800</v>
      </c>
      <c r="M1184" s="8">
        <v>2</v>
      </c>
      <c r="N1184" s="8"/>
      <c r="O1184" s="8"/>
    </row>
    <row r="1185" spans="1:15" ht="25.5" x14ac:dyDescent="0.25">
      <c r="A1185" s="89"/>
      <c r="B1185" s="89"/>
      <c r="C1185" s="6" t="e">
        <f>MATCH(D1185,[1]!Tabla1[Consignatario],0)</f>
        <v>#REF!</v>
      </c>
      <c r="D1185" s="54" t="s">
        <v>1343</v>
      </c>
      <c r="E1185" s="5"/>
      <c r="F1185" s="8"/>
      <c r="G1185" s="89"/>
      <c r="H1185" s="6" t="s">
        <v>1820</v>
      </c>
      <c r="I1185" s="8" t="s">
        <v>793</v>
      </c>
      <c r="J1185" s="8">
        <v>1462</v>
      </c>
      <c r="K1185" s="89"/>
      <c r="L1185" s="8"/>
      <c r="M1185" s="8"/>
      <c r="N1185" s="8"/>
      <c r="O1185" s="8"/>
    </row>
    <row r="1186" spans="1:15" ht="25.5" x14ac:dyDescent="0.25">
      <c r="A1186" s="89"/>
      <c r="B1186" s="89"/>
      <c r="C1186" s="6" t="e">
        <f>MATCH(D1186,[1]!Tabla1[Consignatario],0)</f>
        <v>#REF!</v>
      </c>
      <c r="D1186" s="54" t="s">
        <v>1343</v>
      </c>
      <c r="E1186" s="5"/>
      <c r="F1186" s="8"/>
      <c r="G1186" s="89"/>
      <c r="H1186" s="6" t="s">
        <v>1820</v>
      </c>
      <c r="I1186" s="8" t="s">
        <v>168</v>
      </c>
      <c r="J1186" s="8">
        <v>160</v>
      </c>
      <c r="K1186" s="89"/>
      <c r="L1186" s="8"/>
      <c r="M1186" s="8"/>
      <c r="N1186" s="8"/>
      <c r="O1186" s="8"/>
    </row>
    <row r="1187" spans="1:15" ht="25.5" x14ac:dyDescent="0.25">
      <c r="A1187" s="89"/>
      <c r="B1187" s="89"/>
      <c r="C1187" s="6" t="e">
        <f>MATCH(D1187,[1]!Tabla1[Consignatario],0)</f>
        <v>#REF!</v>
      </c>
      <c r="D1187" s="54" t="s">
        <v>1343</v>
      </c>
      <c r="E1187" s="5"/>
      <c r="F1187" s="8"/>
      <c r="G1187" s="89"/>
      <c r="H1187" s="3" t="s">
        <v>1423</v>
      </c>
      <c r="I1187" s="8" t="s">
        <v>900</v>
      </c>
      <c r="J1187" s="8">
        <v>2475</v>
      </c>
      <c r="K1187" s="89"/>
      <c r="L1187" s="8"/>
      <c r="M1187" s="8"/>
      <c r="N1187" s="8"/>
      <c r="O1187" s="8"/>
    </row>
    <row r="1188" spans="1:15" ht="25.5" x14ac:dyDescent="0.25">
      <c r="A1188" s="89"/>
      <c r="B1188" s="89"/>
      <c r="C1188" s="6" t="e">
        <f>MATCH(D1188,[1]!Tabla1[Consignatario],0)</f>
        <v>#REF!</v>
      </c>
      <c r="D1188" s="54" t="s">
        <v>1343</v>
      </c>
      <c r="E1188" s="5"/>
      <c r="F1188" s="8"/>
      <c r="G1188" s="89"/>
      <c r="H1188" s="17" t="s">
        <v>1818</v>
      </c>
      <c r="I1188" s="8" t="s">
        <v>106</v>
      </c>
      <c r="J1188" s="8">
        <v>5000</v>
      </c>
      <c r="K1188" s="89"/>
      <c r="L1188" s="8"/>
      <c r="M1188" s="8"/>
      <c r="N1188" s="8"/>
      <c r="O1188" s="8"/>
    </row>
    <row r="1189" spans="1:15" ht="25.5" x14ac:dyDescent="0.25">
      <c r="A1189" s="89"/>
      <c r="B1189" s="89"/>
      <c r="C1189" s="6" t="e">
        <f>MATCH(D1189,[1]!Tabla1[Consignatario],0)</f>
        <v>#REF!</v>
      </c>
      <c r="D1189" s="54" t="s">
        <v>1343</v>
      </c>
      <c r="E1189" s="5"/>
      <c r="F1189" s="8"/>
      <c r="G1189" s="89"/>
      <c r="H1189" s="17" t="s">
        <v>1818</v>
      </c>
      <c r="I1189" s="8" t="s">
        <v>113</v>
      </c>
      <c r="J1189" s="8">
        <v>2000</v>
      </c>
      <c r="K1189" s="89"/>
      <c r="L1189" s="8"/>
      <c r="M1189" s="8"/>
      <c r="N1189" s="8"/>
      <c r="O1189" s="8"/>
    </row>
    <row r="1190" spans="1:15" ht="25.5" x14ac:dyDescent="0.25">
      <c r="A1190" s="5" t="s">
        <v>901</v>
      </c>
      <c r="B1190" s="5"/>
      <c r="C1190" s="6" t="e">
        <f>MATCH(D1190,[1]!Tabla1[Consignatario],0)</f>
        <v>#REF!</v>
      </c>
      <c r="D1190" s="5" t="s">
        <v>1519</v>
      </c>
      <c r="E1190" s="5"/>
      <c r="F1190" s="9">
        <v>42717</v>
      </c>
      <c r="G1190" s="5" t="s">
        <v>288</v>
      </c>
      <c r="H1190" s="17" t="s">
        <v>1818</v>
      </c>
      <c r="I1190" s="8" t="s">
        <v>599</v>
      </c>
      <c r="J1190" s="8">
        <v>500</v>
      </c>
      <c r="K1190" s="5">
        <v>500</v>
      </c>
      <c r="L1190" s="8">
        <v>35</v>
      </c>
      <c r="M1190" s="8"/>
      <c r="N1190" s="8"/>
      <c r="O1190" s="8"/>
    </row>
    <row r="1191" spans="1:15" ht="25.5" x14ac:dyDescent="0.25">
      <c r="A1191" s="5" t="s">
        <v>901</v>
      </c>
      <c r="B1191" s="5"/>
      <c r="C1191" s="6" t="e">
        <f>MATCH(D1191,[1]!Tabla1[Consignatario],0)</f>
        <v>#REF!</v>
      </c>
      <c r="D1191" s="5" t="s">
        <v>1653</v>
      </c>
      <c r="E1191" s="5"/>
      <c r="F1191" s="9">
        <v>42717</v>
      </c>
      <c r="G1191" s="5" t="s">
        <v>75</v>
      </c>
      <c r="H1191" s="16" t="s">
        <v>1819</v>
      </c>
      <c r="I1191" s="8" t="s">
        <v>902</v>
      </c>
      <c r="J1191" s="8">
        <v>18943</v>
      </c>
      <c r="K1191" s="5">
        <v>18943</v>
      </c>
      <c r="L1191" s="8">
        <v>1326</v>
      </c>
      <c r="M1191" s="8"/>
      <c r="N1191" s="8"/>
      <c r="O1191" s="8"/>
    </row>
    <row r="1192" spans="1:15" ht="25.5" x14ac:dyDescent="0.25">
      <c r="A1192" s="5" t="s">
        <v>901</v>
      </c>
      <c r="B1192" s="5"/>
      <c r="C1192" s="6" t="e">
        <f>MATCH(D1192,[1]!Tabla1[Consignatario],0)</f>
        <v>#REF!</v>
      </c>
      <c r="D1192" s="5" t="s">
        <v>1769</v>
      </c>
      <c r="E1192" s="5"/>
      <c r="F1192" s="9">
        <v>42717</v>
      </c>
      <c r="G1192" s="5" t="s">
        <v>75</v>
      </c>
      <c r="H1192" s="6" t="s">
        <v>1820</v>
      </c>
      <c r="I1192" s="8" t="s">
        <v>656</v>
      </c>
      <c r="J1192" s="8">
        <v>720</v>
      </c>
      <c r="K1192" s="5">
        <v>720</v>
      </c>
      <c r="L1192" s="8">
        <v>50</v>
      </c>
      <c r="M1192" s="8"/>
      <c r="N1192" s="8"/>
      <c r="O1192" s="8"/>
    </row>
    <row r="1193" spans="1:15" ht="25.5" customHeight="1" x14ac:dyDescent="0.25">
      <c r="A1193" s="89" t="s">
        <v>901</v>
      </c>
      <c r="B1193" s="89" t="s">
        <v>894</v>
      </c>
      <c r="C1193" s="6" t="e">
        <f>MATCH(D1193,[1]!Tabla1[Consignatario],0)</f>
        <v>#REF!</v>
      </c>
      <c r="D1193" s="54" t="s">
        <v>1348</v>
      </c>
      <c r="E1193" s="5"/>
      <c r="F1193" s="21">
        <v>42717</v>
      </c>
      <c r="G1193" s="89" t="s">
        <v>556</v>
      </c>
      <c r="H1193" s="17" t="s">
        <v>1818</v>
      </c>
      <c r="I1193" s="20" t="s">
        <v>427</v>
      </c>
      <c r="J1193" s="20">
        <v>46000</v>
      </c>
      <c r="K1193" s="89">
        <v>54000</v>
      </c>
      <c r="L1193" s="20">
        <v>3780</v>
      </c>
      <c r="M1193" s="20"/>
      <c r="N1193" s="20"/>
      <c r="O1193" s="8"/>
    </row>
    <row r="1194" spans="1:15" ht="25.5" x14ac:dyDescent="0.25">
      <c r="A1194" s="89"/>
      <c r="B1194" s="89"/>
      <c r="C1194" s="6" t="e">
        <f>MATCH(D1194,[1]!Tabla1[Consignatario],0)</f>
        <v>#REF!</v>
      </c>
      <c r="D1194" s="54" t="s">
        <v>1348</v>
      </c>
      <c r="E1194" s="5"/>
      <c r="F1194" s="8"/>
      <c r="G1194" s="89"/>
      <c r="H1194" s="6" t="s">
        <v>1820</v>
      </c>
      <c r="I1194" s="8" t="s">
        <v>451</v>
      </c>
      <c r="J1194" s="8">
        <v>8000</v>
      </c>
      <c r="K1194" s="89"/>
      <c r="L1194" s="8"/>
      <c r="M1194" s="8"/>
      <c r="N1194" s="8"/>
      <c r="O1194" s="8"/>
    </row>
    <row r="1195" spans="1:15" ht="15" customHeight="1" x14ac:dyDescent="0.25">
      <c r="A1195" s="89" t="s">
        <v>903</v>
      </c>
      <c r="B1195" s="89" t="s">
        <v>894</v>
      </c>
      <c r="C1195" s="6" t="e">
        <f>MATCH(D1195,[1]!Tabla1[Consignatario],0)</f>
        <v>#REF!</v>
      </c>
      <c r="D1195" s="54" t="s">
        <v>1348</v>
      </c>
      <c r="E1195" s="5"/>
      <c r="F1195" s="9">
        <v>42718</v>
      </c>
      <c r="G1195" s="89" t="s">
        <v>1635</v>
      </c>
      <c r="H1195" s="16" t="s">
        <v>1819</v>
      </c>
      <c r="I1195" s="8" t="s">
        <v>904</v>
      </c>
      <c r="J1195" s="8">
        <v>1017</v>
      </c>
      <c r="K1195" s="89">
        <v>1721</v>
      </c>
      <c r="L1195" s="8">
        <v>120</v>
      </c>
      <c r="M1195" s="8">
        <v>4</v>
      </c>
      <c r="N1195" s="8"/>
      <c r="O1195" s="8"/>
    </row>
    <row r="1196" spans="1:15" ht="25.5" x14ac:dyDescent="0.25">
      <c r="A1196" s="89"/>
      <c r="B1196" s="89"/>
      <c r="C1196" s="6" t="e">
        <f>MATCH(D1196,[1]!Tabla1[Consignatario],0)</f>
        <v>#REF!</v>
      </c>
      <c r="D1196" s="54" t="s">
        <v>1348</v>
      </c>
      <c r="E1196" s="5"/>
      <c r="F1196" s="8"/>
      <c r="G1196" s="89"/>
      <c r="H1196" s="6" t="s">
        <v>1820</v>
      </c>
      <c r="I1196" s="8" t="s">
        <v>905</v>
      </c>
      <c r="J1196" s="8">
        <v>704</v>
      </c>
      <c r="K1196" s="89"/>
      <c r="L1196" s="8"/>
      <c r="M1196" s="8"/>
      <c r="N1196" s="8"/>
      <c r="O1196" s="8"/>
    </row>
    <row r="1197" spans="1:15" ht="25.5" customHeight="1" x14ac:dyDescent="0.25">
      <c r="A1197" s="5" t="s">
        <v>903</v>
      </c>
      <c r="B1197" s="5"/>
      <c r="C1197" s="6" t="e">
        <f>MATCH(D1197,[1]!Tabla1[Consignatario],0)</f>
        <v>#REF!</v>
      </c>
      <c r="D1197" s="5" t="s">
        <v>1770</v>
      </c>
      <c r="E1197" s="5"/>
      <c r="F1197" s="9">
        <v>42718</v>
      </c>
      <c r="G1197" s="5" t="s">
        <v>139</v>
      </c>
      <c r="H1197" s="17" t="s">
        <v>1818</v>
      </c>
      <c r="I1197" s="8" t="s">
        <v>599</v>
      </c>
      <c r="J1197" s="8">
        <v>300</v>
      </c>
      <c r="K1197" s="5">
        <v>300</v>
      </c>
      <c r="L1197" s="8">
        <v>21</v>
      </c>
      <c r="M1197" s="8"/>
      <c r="N1197" s="8"/>
      <c r="O1197" s="8"/>
    </row>
    <row r="1198" spans="1:15" ht="15" customHeight="1" x14ac:dyDescent="0.25">
      <c r="A1198" s="89" t="s">
        <v>903</v>
      </c>
      <c r="B1198" s="89"/>
      <c r="C1198" s="6" t="e">
        <f>MATCH(D1198,[1]!Tabla1[Consignatario],0)</f>
        <v>#REF!</v>
      </c>
      <c r="D1198" s="54" t="s">
        <v>1771</v>
      </c>
      <c r="E1198" s="5"/>
      <c r="F1198" s="21">
        <v>42718</v>
      </c>
      <c r="G1198" s="89" t="s">
        <v>139</v>
      </c>
      <c r="H1198" s="17" t="s">
        <v>1818</v>
      </c>
      <c r="I1198" s="20" t="s">
        <v>322</v>
      </c>
      <c r="J1198" s="20">
        <v>10000</v>
      </c>
      <c r="K1198" s="89">
        <v>16284</v>
      </c>
      <c r="L1198" s="20">
        <v>1139</v>
      </c>
      <c r="M1198" s="20">
        <v>7</v>
      </c>
      <c r="N1198" s="20"/>
      <c r="O1198" s="8"/>
    </row>
    <row r="1199" spans="1:15" x14ac:dyDescent="0.25">
      <c r="A1199" s="89"/>
      <c r="B1199" s="89"/>
      <c r="C1199" s="6" t="e">
        <f>MATCH(D1199,[1]!Tabla1[Consignatario],0)</f>
        <v>#REF!</v>
      </c>
      <c r="D1199" s="54" t="s">
        <v>1771</v>
      </c>
      <c r="E1199" s="5"/>
      <c r="F1199" s="8"/>
      <c r="G1199" s="89"/>
      <c r="H1199" s="16" t="s">
        <v>1819</v>
      </c>
      <c r="I1199" s="8" t="s">
        <v>906</v>
      </c>
      <c r="J1199" s="8">
        <v>3332</v>
      </c>
      <c r="K1199" s="89"/>
      <c r="L1199" s="8"/>
      <c r="M1199" s="8"/>
      <c r="N1199" s="8"/>
      <c r="O1199" s="8"/>
    </row>
    <row r="1200" spans="1:15" x14ac:dyDescent="0.25">
      <c r="A1200" s="89"/>
      <c r="B1200" s="89"/>
      <c r="C1200" s="6" t="e">
        <f>MATCH(D1200,[1]!Tabla1[Consignatario],0)</f>
        <v>#REF!</v>
      </c>
      <c r="D1200" s="54" t="s">
        <v>1771</v>
      </c>
      <c r="E1200" s="5"/>
      <c r="F1200" s="8"/>
      <c r="G1200" s="89"/>
      <c r="H1200" s="6" t="s">
        <v>1820</v>
      </c>
      <c r="I1200" s="8" t="s">
        <v>907</v>
      </c>
      <c r="J1200" s="8">
        <v>2752</v>
      </c>
      <c r="K1200" s="89"/>
      <c r="L1200" s="8"/>
      <c r="M1200" s="8"/>
      <c r="N1200" s="8"/>
      <c r="O1200" s="8"/>
    </row>
    <row r="1201" spans="1:15" x14ac:dyDescent="0.25">
      <c r="A1201" s="89"/>
      <c r="B1201" s="89"/>
      <c r="C1201" s="6" t="e">
        <f>MATCH(D1201,[1]!Tabla1[Consignatario],0)</f>
        <v>#REF!</v>
      </c>
      <c r="D1201" s="54" t="s">
        <v>1771</v>
      </c>
      <c r="E1201" s="5"/>
      <c r="F1201" s="8"/>
      <c r="G1201" s="89"/>
      <c r="H1201" s="17" t="s">
        <v>1818</v>
      </c>
      <c r="I1201" s="8" t="s">
        <v>599</v>
      </c>
      <c r="J1201" s="8">
        <v>200</v>
      </c>
      <c r="K1201" s="89"/>
      <c r="L1201" s="8"/>
      <c r="M1201" s="8"/>
      <c r="N1201" s="8"/>
      <c r="O1201" s="8"/>
    </row>
    <row r="1202" spans="1:15" ht="15" customHeight="1" x14ac:dyDescent="0.25">
      <c r="A1202" s="89" t="s">
        <v>908</v>
      </c>
      <c r="B1202" s="89"/>
      <c r="C1202" s="6" t="e">
        <f>MATCH(D1202,[1]!Tabla1[Consignatario],0)</f>
        <v>#REF!</v>
      </c>
      <c r="D1202" s="54" t="s">
        <v>1265</v>
      </c>
      <c r="E1202" s="5"/>
      <c r="F1202" s="9">
        <v>42718</v>
      </c>
      <c r="G1202" s="89" t="s">
        <v>139</v>
      </c>
      <c r="H1202" s="16" t="s">
        <v>1819</v>
      </c>
      <c r="I1202" s="8" t="s">
        <v>909</v>
      </c>
      <c r="J1202" s="8">
        <v>6792</v>
      </c>
      <c r="K1202" s="89">
        <v>8792</v>
      </c>
      <c r="L1202" s="8">
        <v>615</v>
      </c>
      <c r="M1202" s="8"/>
      <c r="N1202" s="8"/>
      <c r="O1202" s="8"/>
    </row>
    <row r="1203" spans="1:15" ht="25.5" x14ac:dyDescent="0.25">
      <c r="A1203" s="89"/>
      <c r="B1203" s="89"/>
      <c r="C1203" s="6" t="e">
        <f>MATCH(D1203,[1]!Tabla1[Consignatario],0)</f>
        <v>#REF!</v>
      </c>
      <c r="D1203" s="54" t="s">
        <v>1265</v>
      </c>
      <c r="E1203" s="5"/>
      <c r="F1203" s="8"/>
      <c r="G1203" s="89"/>
      <c r="H1203" s="17" t="s">
        <v>1818</v>
      </c>
      <c r="I1203" s="8" t="s">
        <v>113</v>
      </c>
      <c r="J1203" s="8">
        <v>2000</v>
      </c>
      <c r="K1203" s="89"/>
      <c r="L1203" s="8"/>
      <c r="M1203" s="8"/>
      <c r="N1203" s="8"/>
      <c r="O1203" s="8"/>
    </row>
    <row r="1204" spans="1:15" ht="15" customHeight="1" x14ac:dyDescent="0.25">
      <c r="A1204" s="89" t="s">
        <v>908</v>
      </c>
      <c r="B1204" s="89"/>
      <c r="C1204" s="6" t="e">
        <f>MATCH(D1204,[1]!Tabla1[Consignatario],0)</f>
        <v>#REF!</v>
      </c>
      <c r="D1204" s="54" t="s">
        <v>1593</v>
      </c>
      <c r="E1204" s="5"/>
      <c r="F1204" s="9">
        <v>42718</v>
      </c>
      <c r="G1204" s="89" t="s">
        <v>139</v>
      </c>
      <c r="H1204" s="16" t="s">
        <v>1819</v>
      </c>
      <c r="I1204" s="8" t="s">
        <v>910</v>
      </c>
      <c r="J1204" s="8">
        <v>29948</v>
      </c>
      <c r="K1204" s="89">
        <v>60620</v>
      </c>
      <c r="L1204" s="8">
        <v>4243</v>
      </c>
      <c r="M1204" s="8">
        <v>3</v>
      </c>
      <c r="N1204" s="8"/>
      <c r="O1204" s="8"/>
    </row>
    <row r="1205" spans="1:15" ht="25.5" x14ac:dyDescent="0.25">
      <c r="A1205" s="89"/>
      <c r="B1205" s="89"/>
      <c r="C1205" s="6" t="e">
        <f>MATCH(D1205,[1]!Tabla1[Consignatario],0)</f>
        <v>#REF!</v>
      </c>
      <c r="D1205" s="54" t="s">
        <v>1593</v>
      </c>
      <c r="E1205" s="5"/>
      <c r="F1205" s="20"/>
      <c r="G1205" s="89"/>
      <c r="H1205" s="17" t="s">
        <v>1818</v>
      </c>
      <c r="I1205" s="20" t="s">
        <v>69</v>
      </c>
      <c r="J1205" s="20">
        <v>24000</v>
      </c>
      <c r="K1205" s="89"/>
      <c r="L1205" s="20"/>
      <c r="M1205" s="20"/>
      <c r="N1205" s="20"/>
      <c r="O1205" s="8"/>
    </row>
    <row r="1206" spans="1:15" ht="25.5" x14ac:dyDescent="0.25">
      <c r="A1206" s="89"/>
      <c r="B1206" s="89"/>
      <c r="C1206" s="6" t="e">
        <f>MATCH(D1206,[1]!Tabla1[Consignatario],0)</f>
        <v>#REF!</v>
      </c>
      <c r="D1206" s="54" t="s">
        <v>1593</v>
      </c>
      <c r="E1206" s="5"/>
      <c r="F1206" s="8"/>
      <c r="G1206" s="89"/>
      <c r="H1206" s="6" t="s">
        <v>1820</v>
      </c>
      <c r="I1206" s="8" t="s">
        <v>70</v>
      </c>
      <c r="J1206" s="8">
        <v>3200</v>
      </c>
      <c r="K1206" s="89"/>
      <c r="L1206" s="8"/>
      <c r="M1206" s="8"/>
      <c r="N1206" s="8"/>
      <c r="O1206" s="8"/>
    </row>
    <row r="1207" spans="1:15" ht="25.5" x14ac:dyDescent="0.25">
      <c r="A1207" s="89"/>
      <c r="B1207" s="89"/>
      <c r="C1207" s="6" t="e">
        <f>MATCH(D1207,[1]!Tabla1[Consignatario],0)</f>
        <v>#REF!</v>
      </c>
      <c r="D1207" s="54" t="s">
        <v>1593</v>
      </c>
      <c r="E1207" s="5"/>
      <c r="F1207" s="8"/>
      <c r="G1207" s="89"/>
      <c r="H1207" s="3" t="s">
        <v>1423</v>
      </c>
      <c r="I1207" s="8" t="s">
        <v>911</v>
      </c>
      <c r="J1207" s="8">
        <v>450</v>
      </c>
      <c r="K1207" s="89"/>
      <c r="L1207" s="8"/>
      <c r="M1207" s="8"/>
      <c r="N1207" s="8"/>
      <c r="O1207" s="8"/>
    </row>
    <row r="1208" spans="1:15" ht="25.5" x14ac:dyDescent="0.25">
      <c r="A1208" s="89"/>
      <c r="B1208" s="89"/>
      <c r="C1208" s="6" t="e">
        <f>MATCH(D1208,[1]!Tabla1[Consignatario],0)</f>
        <v>#REF!</v>
      </c>
      <c r="D1208" s="54" t="s">
        <v>1593</v>
      </c>
      <c r="E1208" s="5"/>
      <c r="F1208" s="8"/>
      <c r="G1208" s="89"/>
      <c r="H1208" s="16" t="s">
        <v>1819</v>
      </c>
      <c r="I1208" s="8" t="s">
        <v>1620</v>
      </c>
      <c r="J1208" s="8">
        <v>1388</v>
      </c>
      <c r="K1208" s="89"/>
      <c r="L1208" s="8"/>
      <c r="M1208" s="8"/>
      <c r="N1208" s="8"/>
      <c r="O1208" s="8"/>
    </row>
    <row r="1209" spans="1:15" ht="25.5" x14ac:dyDescent="0.25">
      <c r="A1209" s="89"/>
      <c r="B1209" s="89"/>
      <c r="C1209" s="6" t="e">
        <f>MATCH(D1209,[1]!Tabla1[Consignatario],0)</f>
        <v>#REF!</v>
      </c>
      <c r="D1209" s="54" t="s">
        <v>1593</v>
      </c>
      <c r="E1209" s="5"/>
      <c r="F1209" s="8"/>
      <c r="G1209" s="89"/>
      <c r="H1209" s="6" t="s">
        <v>1820</v>
      </c>
      <c r="I1209" s="8" t="s">
        <v>1621</v>
      </c>
      <c r="J1209" s="8">
        <v>1376</v>
      </c>
      <c r="K1209" s="89"/>
      <c r="L1209" s="8"/>
      <c r="M1209" s="8"/>
      <c r="N1209" s="8"/>
      <c r="O1209" s="8"/>
    </row>
    <row r="1210" spans="1:15" ht="25.5" x14ac:dyDescent="0.25">
      <c r="A1210" s="89"/>
      <c r="B1210" s="89"/>
      <c r="C1210" s="6" t="e">
        <f>MATCH(D1210,[1]!Tabla1[Consignatario],0)</f>
        <v>#REF!</v>
      </c>
      <c r="D1210" s="54" t="s">
        <v>1593</v>
      </c>
      <c r="E1210" s="5"/>
      <c r="F1210" s="8"/>
      <c r="G1210" s="89"/>
      <c r="H1210" s="17" t="s">
        <v>1818</v>
      </c>
      <c r="I1210" s="8" t="s">
        <v>599</v>
      </c>
      <c r="J1210" s="8">
        <v>210</v>
      </c>
      <c r="K1210" s="89"/>
      <c r="L1210" s="8"/>
      <c r="M1210" s="8"/>
      <c r="N1210" s="8"/>
      <c r="O1210" s="8"/>
    </row>
    <row r="1211" spans="1:15" ht="25.5" x14ac:dyDescent="0.25">
      <c r="A1211" s="89"/>
      <c r="B1211" s="89"/>
      <c r="C1211" s="6" t="e">
        <f>MATCH(D1211,[1]!Tabla1[Consignatario],0)</f>
        <v>#REF!</v>
      </c>
      <c r="D1211" s="54" t="s">
        <v>1593</v>
      </c>
      <c r="E1211" s="5"/>
      <c r="F1211" s="8"/>
      <c r="G1211" s="89"/>
      <c r="H1211" s="6" t="s">
        <v>1820</v>
      </c>
      <c r="I1211" s="8" t="s">
        <v>341</v>
      </c>
      <c r="J1211" s="8">
        <v>48</v>
      </c>
      <c r="K1211" s="89"/>
      <c r="L1211" s="8"/>
      <c r="M1211" s="8"/>
      <c r="N1211" s="8"/>
      <c r="O1211" s="8"/>
    </row>
    <row r="1212" spans="1:15" ht="15" customHeight="1" x14ac:dyDescent="0.25">
      <c r="A1212" s="89" t="s">
        <v>912</v>
      </c>
      <c r="B1212" s="89"/>
      <c r="C1212" s="6" t="e">
        <f>MATCH(D1212,[1]!Tabla1[Consignatario],0)</f>
        <v>#REF!</v>
      </c>
      <c r="D1212" s="54" t="s">
        <v>1654</v>
      </c>
      <c r="E1212" s="5"/>
      <c r="F1212" s="9">
        <v>42718</v>
      </c>
      <c r="G1212" s="89" t="s">
        <v>270</v>
      </c>
      <c r="H1212" s="17" t="s">
        <v>1818</v>
      </c>
      <c r="I1212" s="8" t="s">
        <v>106</v>
      </c>
      <c r="J1212" s="8">
        <v>5000</v>
      </c>
      <c r="K1212" s="89">
        <v>5160</v>
      </c>
      <c r="L1212" s="8">
        <v>361</v>
      </c>
      <c r="M1212" s="8">
        <v>2</v>
      </c>
      <c r="N1212" s="8"/>
      <c r="O1212" s="8"/>
    </row>
    <row r="1213" spans="1:15" ht="25.5" x14ac:dyDescent="0.25">
      <c r="A1213" s="89"/>
      <c r="B1213" s="89"/>
      <c r="C1213" s="6" t="e">
        <f>MATCH(D1213,[1]!Tabla1[Consignatario],0)</f>
        <v>#REF!</v>
      </c>
      <c r="D1213" s="54" t="s">
        <v>1654</v>
      </c>
      <c r="E1213" s="5"/>
      <c r="F1213" s="8"/>
      <c r="G1213" s="89"/>
      <c r="H1213" s="6" t="s">
        <v>1820</v>
      </c>
      <c r="I1213" s="8" t="s">
        <v>168</v>
      </c>
      <c r="J1213" s="8">
        <v>160</v>
      </c>
      <c r="K1213" s="89"/>
      <c r="L1213" s="8"/>
      <c r="M1213" s="8"/>
      <c r="N1213" s="8"/>
      <c r="O1213" s="8"/>
    </row>
    <row r="1214" spans="1:15" ht="15" customHeight="1" x14ac:dyDescent="0.25">
      <c r="A1214" s="89" t="s">
        <v>912</v>
      </c>
      <c r="B1214" s="89"/>
      <c r="C1214" s="6" t="e">
        <f>MATCH(D1214,[1]!Tabla1[Consignatario],0)</f>
        <v>#REF!</v>
      </c>
      <c r="D1214" s="54" t="s">
        <v>1808</v>
      </c>
      <c r="E1214" s="5"/>
      <c r="F1214" s="9">
        <v>42718</v>
      </c>
      <c r="G1214" s="89" t="s">
        <v>270</v>
      </c>
      <c r="H1214" s="17" t="s">
        <v>1818</v>
      </c>
      <c r="I1214" s="8" t="s">
        <v>913</v>
      </c>
      <c r="J1214" s="8">
        <v>2300</v>
      </c>
      <c r="K1214" s="89">
        <v>3673</v>
      </c>
      <c r="L1214" s="8">
        <v>257</v>
      </c>
      <c r="M1214" s="8">
        <v>1</v>
      </c>
      <c r="N1214" s="8"/>
      <c r="O1214" s="8"/>
    </row>
    <row r="1215" spans="1:15" ht="25.5" x14ac:dyDescent="0.25">
      <c r="A1215" s="89"/>
      <c r="B1215" s="89"/>
      <c r="C1215" s="6" t="e">
        <f>MATCH(D1215,[1]!Tabla1[Consignatario],0)</f>
        <v>#REF!</v>
      </c>
      <c r="D1215" s="54" t="s">
        <v>1808</v>
      </c>
      <c r="E1215" s="5"/>
      <c r="F1215" s="8"/>
      <c r="G1215" s="89"/>
      <c r="H1215" s="6" t="s">
        <v>1820</v>
      </c>
      <c r="I1215" s="8" t="s">
        <v>914</v>
      </c>
      <c r="J1215" s="8">
        <v>336</v>
      </c>
      <c r="K1215" s="89"/>
      <c r="L1215" s="8"/>
      <c r="M1215" s="8"/>
      <c r="N1215" s="8"/>
      <c r="O1215" s="8"/>
    </row>
    <row r="1216" spans="1:15" ht="25.5" x14ac:dyDescent="0.25">
      <c r="A1216" s="89"/>
      <c r="B1216" s="89"/>
      <c r="C1216" s="6" t="e">
        <f>MATCH(D1216,[1]!Tabla1[Consignatario],0)</f>
        <v>#REF!</v>
      </c>
      <c r="D1216" s="54" t="s">
        <v>1808</v>
      </c>
      <c r="E1216" s="5"/>
      <c r="F1216" s="8"/>
      <c r="G1216" s="89"/>
      <c r="H1216" s="16" t="s">
        <v>1819</v>
      </c>
      <c r="I1216" s="8" t="s">
        <v>915</v>
      </c>
      <c r="J1216" s="8">
        <v>797</v>
      </c>
      <c r="K1216" s="89"/>
      <c r="L1216" s="8"/>
      <c r="M1216" s="8"/>
      <c r="N1216" s="8"/>
      <c r="O1216" s="8"/>
    </row>
    <row r="1217" spans="1:15" ht="25.5" x14ac:dyDescent="0.25">
      <c r="A1217" s="89"/>
      <c r="B1217" s="89"/>
      <c r="C1217" s="6" t="e">
        <f>MATCH(D1217,[1]!Tabla1[Consignatario],0)</f>
        <v>#REF!</v>
      </c>
      <c r="D1217" s="54" t="s">
        <v>1808</v>
      </c>
      <c r="E1217" s="5"/>
      <c r="F1217" s="8"/>
      <c r="G1217" s="89"/>
      <c r="H1217" s="6" t="s">
        <v>1820</v>
      </c>
      <c r="I1217" s="8" t="s">
        <v>674</v>
      </c>
      <c r="J1217" s="8">
        <v>40</v>
      </c>
      <c r="K1217" s="89"/>
      <c r="L1217" s="8"/>
      <c r="M1217" s="8"/>
      <c r="N1217" s="8"/>
      <c r="O1217" s="8"/>
    </row>
    <row r="1218" spans="1:15" ht="25.5" x14ac:dyDescent="0.25">
      <c r="A1218" s="89"/>
      <c r="B1218" s="89"/>
      <c r="C1218" s="6" t="e">
        <f>MATCH(D1218,[1]!Tabla1[Consignatario],0)</f>
        <v>#REF!</v>
      </c>
      <c r="D1218" s="54" t="s">
        <v>1808</v>
      </c>
      <c r="E1218" s="5"/>
      <c r="F1218" s="8"/>
      <c r="G1218" s="89"/>
      <c r="H1218" s="17" t="s">
        <v>1818</v>
      </c>
      <c r="I1218" s="8" t="s">
        <v>599</v>
      </c>
      <c r="J1218" s="8">
        <v>200</v>
      </c>
      <c r="K1218" s="89"/>
      <c r="L1218" s="8"/>
      <c r="M1218" s="8"/>
      <c r="N1218" s="8"/>
      <c r="O1218" s="8"/>
    </row>
    <row r="1219" spans="1:15" ht="25.5" x14ac:dyDescent="0.25">
      <c r="A1219" s="5" t="s">
        <v>912</v>
      </c>
      <c r="B1219" s="5"/>
      <c r="C1219" s="6" t="e">
        <f>MATCH(D1219,[1]!Tabla1[Consignatario],0)</f>
        <v>#REF!</v>
      </c>
      <c r="D1219" s="5" t="s">
        <v>1343</v>
      </c>
      <c r="E1219" s="5"/>
      <c r="F1219" s="9">
        <v>42718</v>
      </c>
      <c r="G1219" s="5" t="s">
        <v>270</v>
      </c>
      <c r="H1219" s="6" t="s">
        <v>1820</v>
      </c>
      <c r="I1219" s="8" t="s">
        <v>916</v>
      </c>
      <c r="J1219" s="8">
        <v>80</v>
      </c>
      <c r="K1219" s="5">
        <v>80</v>
      </c>
      <c r="L1219" s="8">
        <v>5</v>
      </c>
      <c r="M1219" s="8">
        <v>6</v>
      </c>
      <c r="N1219" s="8"/>
      <c r="O1219" s="8"/>
    </row>
    <row r="1220" spans="1:15" ht="15" customHeight="1" x14ac:dyDescent="0.25">
      <c r="A1220" s="89" t="s">
        <v>917</v>
      </c>
      <c r="B1220" s="89"/>
      <c r="C1220" s="6" t="e">
        <f>MATCH(D1220,[1]!Tabla1[Consignatario],0)</f>
        <v>#REF!</v>
      </c>
      <c r="D1220" s="54" t="s">
        <v>1534</v>
      </c>
      <c r="E1220" s="5"/>
      <c r="F1220" s="9">
        <v>42718</v>
      </c>
      <c r="G1220" s="89" t="s">
        <v>270</v>
      </c>
      <c r="H1220" s="16" t="s">
        <v>1819</v>
      </c>
      <c r="I1220" s="8" t="s">
        <v>918</v>
      </c>
      <c r="J1220" s="8">
        <v>14425</v>
      </c>
      <c r="K1220" s="89">
        <v>30441</v>
      </c>
      <c r="L1220" s="8">
        <v>2130</v>
      </c>
      <c r="M1220" s="8">
        <v>7</v>
      </c>
      <c r="N1220" s="8"/>
      <c r="O1220" s="8"/>
    </row>
    <row r="1221" spans="1:15" ht="25.5" x14ac:dyDescent="0.25">
      <c r="A1221" s="89"/>
      <c r="B1221" s="89"/>
      <c r="C1221" s="6" t="e">
        <f>MATCH(D1221,[1]!Tabla1[Consignatario],0)</f>
        <v>#REF!</v>
      </c>
      <c r="D1221" s="54" t="s">
        <v>1534</v>
      </c>
      <c r="E1221" s="5"/>
      <c r="F1221" s="8"/>
      <c r="G1221" s="89"/>
      <c r="H1221" s="17" t="s">
        <v>1818</v>
      </c>
      <c r="I1221" s="8" t="s">
        <v>312</v>
      </c>
      <c r="J1221" s="8">
        <v>15000</v>
      </c>
      <c r="K1221" s="89"/>
      <c r="L1221" s="8"/>
      <c r="M1221" s="8"/>
      <c r="N1221" s="8"/>
      <c r="O1221" s="8"/>
    </row>
    <row r="1222" spans="1:15" ht="25.5" x14ac:dyDescent="0.25">
      <c r="A1222" s="89"/>
      <c r="B1222" s="89"/>
      <c r="C1222" s="6" t="e">
        <f>MATCH(D1222,[1]!Tabla1[Consignatario],0)</f>
        <v>#REF!</v>
      </c>
      <c r="D1222" s="54" t="s">
        <v>1534</v>
      </c>
      <c r="E1222" s="5"/>
      <c r="F1222" s="8"/>
      <c r="G1222" s="89"/>
      <c r="H1222" s="6" t="s">
        <v>1820</v>
      </c>
      <c r="I1222" s="8" t="s">
        <v>919</v>
      </c>
      <c r="J1222" s="8">
        <v>816</v>
      </c>
      <c r="K1222" s="89"/>
      <c r="L1222" s="8"/>
      <c r="M1222" s="8"/>
      <c r="N1222" s="8"/>
      <c r="O1222" s="8"/>
    </row>
    <row r="1223" spans="1:15" ht="25.5" x14ac:dyDescent="0.25">
      <c r="A1223" s="89"/>
      <c r="B1223" s="89"/>
      <c r="C1223" s="6" t="e">
        <f>MATCH(D1223,[1]!Tabla1[Consignatario],0)</f>
        <v>#REF!</v>
      </c>
      <c r="D1223" s="54" t="s">
        <v>1534</v>
      </c>
      <c r="E1223" s="5"/>
      <c r="F1223" s="8"/>
      <c r="G1223" s="89"/>
      <c r="H1223" s="17" t="s">
        <v>1818</v>
      </c>
      <c r="I1223" s="8" t="s">
        <v>599</v>
      </c>
      <c r="J1223" s="8">
        <v>200</v>
      </c>
      <c r="K1223" s="89"/>
      <c r="L1223" s="8"/>
      <c r="M1223" s="8"/>
      <c r="N1223" s="8"/>
      <c r="O1223" s="8"/>
    </row>
    <row r="1224" spans="1:15" ht="15" customHeight="1" x14ac:dyDescent="0.25">
      <c r="A1224" s="89" t="s">
        <v>917</v>
      </c>
      <c r="B1224" s="89"/>
      <c r="C1224" s="6" t="e">
        <f>MATCH(D1224,[1]!Tabla1[Consignatario],0)</f>
        <v>#REF!</v>
      </c>
      <c r="D1224" s="54" t="s">
        <v>1535</v>
      </c>
      <c r="E1224" s="5"/>
      <c r="F1224" s="21">
        <v>42719</v>
      </c>
      <c r="G1224" s="89" t="s">
        <v>1671</v>
      </c>
      <c r="H1224" s="17" t="s">
        <v>1818</v>
      </c>
      <c r="I1224" s="20" t="s">
        <v>73</v>
      </c>
      <c r="J1224" s="20">
        <v>4000</v>
      </c>
      <c r="K1224" s="89">
        <v>9288</v>
      </c>
      <c r="L1224" s="20">
        <v>650</v>
      </c>
      <c r="M1224" s="20">
        <v>1</v>
      </c>
      <c r="N1224" s="20"/>
      <c r="O1224" s="8"/>
    </row>
    <row r="1225" spans="1:15" x14ac:dyDescent="0.25">
      <c r="A1225" s="89"/>
      <c r="B1225" s="89"/>
      <c r="C1225" s="6" t="e">
        <f>MATCH(D1225,[1]!Tabla1[Consignatario],0)</f>
        <v>#REF!</v>
      </c>
      <c r="D1225" s="54" t="s">
        <v>1535</v>
      </c>
      <c r="E1225" s="5"/>
      <c r="F1225" s="8"/>
      <c r="G1225" s="89"/>
      <c r="H1225" s="6" t="s">
        <v>1820</v>
      </c>
      <c r="I1225" s="8" t="s">
        <v>920</v>
      </c>
      <c r="J1225" s="8">
        <v>5288</v>
      </c>
      <c r="K1225" s="89"/>
      <c r="L1225" s="8"/>
      <c r="M1225" s="8"/>
      <c r="N1225" s="8"/>
      <c r="O1225" s="8"/>
    </row>
    <row r="1226" spans="1:15" ht="15" customHeight="1" x14ac:dyDescent="0.25">
      <c r="A1226" s="89" t="s">
        <v>917</v>
      </c>
      <c r="B1226" s="89"/>
      <c r="C1226" s="6" t="e">
        <f>MATCH(D1226,[1]!Tabla1[Consignatario],0)</f>
        <v>#REF!</v>
      </c>
      <c r="D1226" s="54" t="s">
        <v>1357</v>
      </c>
      <c r="E1226" s="5"/>
      <c r="F1226" s="9">
        <v>42719</v>
      </c>
      <c r="G1226" s="89" t="s">
        <v>1671</v>
      </c>
      <c r="H1226" s="16" t="s">
        <v>1819</v>
      </c>
      <c r="I1226" s="8" t="s">
        <v>921</v>
      </c>
      <c r="J1226" s="8">
        <v>18816</v>
      </c>
      <c r="K1226" s="89">
        <v>37816</v>
      </c>
      <c r="L1226" s="8">
        <v>2647</v>
      </c>
      <c r="M1226" s="8">
        <v>1</v>
      </c>
      <c r="N1226" s="8"/>
      <c r="O1226" s="8"/>
    </row>
    <row r="1227" spans="1:15" x14ac:dyDescent="0.25">
      <c r="A1227" s="89"/>
      <c r="B1227" s="89"/>
      <c r="C1227" s="6" t="e">
        <f>MATCH(D1227,[1]!Tabla1[Consignatario],0)</f>
        <v>#REF!</v>
      </c>
      <c r="D1227" s="54" t="s">
        <v>1357</v>
      </c>
      <c r="E1227" s="5"/>
      <c r="F1227" s="20"/>
      <c r="G1227" s="89"/>
      <c r="H1227" s="17" t="s">
        <v>1818</v>
      </c>
      <c r="I1227" s="20" t="s">
        <v>82</v>
      </c>
      <c r="J1227" s="20">
        <v>16000</v>
      </c>
      <c r="K1227" s="89"/>
      <c r="L1227" s="20"/>
      <c r="M1227" s="20"/>
      <c r="N1227" s="20"/>
      <c r="O1227" s="8"/>
    </row>
    <row r="1228" spans="1:15" x14ac:dyDescent="0.25">
      <c r="A1228" s="89"/>
      <c r="B1228" s="89"/>
      <c r="C1228" s="6" t="e">
        <f>MATCH(D1228,[1]!Tabla1[Consignatario],0)</f>
        <v>#REF!</v>
      </c>
      <c r="D1228" s="54" t="s">
        <v>1357</v>
      </c>
      <c r="E1228" s="5"/>
      <c r="F1228" s="8"/>
      <c r="G1228" s="89"/>
      <c r="H1228" s="6" t="s">
        <v>1820</v>
      </c>
      <c r="I1228" s="8" t="s">
        <v>134</v>
      </c>
      <c r="J1228" s="8">
        <v>1840</v>
      </c>
      <c r="K1228" s="89"/>
      <c r="L1228" s="8"/>
      <c r="M1228" s="8"/>
      <c r="N1228" s="8"/>
      <c r="O1228" s="8"/>
    </row>
    <row r="1229" spans="1:15" x14ac:dyDescent="0.25">
      <c r="A1229" s="89"/>
      <c r="B1229" s="89"/>
      <c r="C1229" s="6" t="e">
        <f>MATCH(D1229,[1]!Tabla1[Consignatario],0)</f>
        <v>#REF!</v>
      </c>
      <c r="D1229" s="54" t="s">
        <v>1357</v>
      </c>
      <c r="E1229" s="5"/>
      <c r="F1229" s="8"/>
      <c r="G1229" s="89"/>
      <c r="H1229" s="17" t="s">
        <v>1818</v>
      </c>
      <c r="I1229" s="8" t="s">
        <v>599</v>
      </c>
      <c r="J1229" s="8">
        <v>1000</v>
      </c>
      <c r="K1229" s="89"/>
      <c r="L1229" s="8"/>
      <c r="M1229" s="8"/>
      <c r="N1229" s="8"/>
      <c r="O1229" s="8"/>
    </row>
    <row r="1230" spans="1:15" x14ac:dyDescent="0.25">
      <c r="A1230" s="89"/>
      <c r="B1230" s="89"/>
      <c r="C1230" s="6" t="e">
        <f>MATCH(D1230,[1]!Tabla1[Consignatario],0)</f>
        <v>#REF!</v>
      </c>
      <c r="D1230" s="54" t="s">
        <v>1357</v>
      </c>
      <c r="E1230" s="5"/>
      <c r="F1230" s="8"/>
      <c r="G1230" s="89"/>
      <c r="H1230" s="6" t="s">
        <v>1820</v>
      </c>
      <c r="I1230" s="8" t="s">
        <v>168</v>
      </c>
      <c r="J1230" s="8">
        <v>160</v>
      </c>
      <c r="K1230" s="89"/>
      <c r="L1230" s="8"/>
      <c r="M1230" s="8"/>
      <c r="N1230" s="8"/>
      <c r="O1230" s="8"/>
    </row>
    <row r="1231" spans="1:15" ht="15" customHeight="1" x14ac:dyDescent="0.25">
      <c r="A1231" s="89" t="s">
        <v>922</v>
      </c>
      <c r="B1231" s="89"/>
      <c r="C1231" s="6" t="e">
        <f>MATCH(D1231,[1]!Tabla1[Consignatario],0)</f>
        <v>#REF!</v>
      </c>
      <c r="D1231" s="54" t="s">
        <v>1733</v>
      </c>
      <c r="E1231" s="5"/>
      <c r="F1231" s="9">
        <v>42719</v>
      </c>
      <c r="G1231" s="89" t="s">
        <v>1671</v>
      </c>
      <c r="H1231" s="17" t="s">
        <v>1818</v>
      </c>
      <c r="I1231" s="8" t="s">
        <v>923</v>
      </c>
      <c r="J1231" s="8">
        <v>25000</v>
      </c>
      <c r="K1231" s="89">
        <v>33876</v>
      </c>
      <c r="L1231" s="8">
        <v>2371</v>
      </c>
      <c r="M1231" s="8">
        <v>2</v>
      </c>
      <c r="N1231" s="8" t="s">
        <v>1815</v>
      </c>
      <c r="O1231" s="8"/>
    </row>
    <row r="1232" spans="1:15" ht="25.5" x14ac:dyDescent="0.25">
      <c r="A1232" s="89"/>
      <c r="B1232" s="89"/>
      <c r="C1232" s="6" t="e">
        <f>MATCH(D1232,[1]!Tabla1[Consignatario],0)</f>
        <v>#REF!</v>
      </c>
      <c r="D1232" s="54" t="s">
        <v>1733</v>
      </c>
      <c r="E1232" s="5"/>
      <c r="F1232" s="8"/>
      <c r="G1232" s="89"/>
      <c r="H1232" s="17" t="s">
        <v>1818</v>
      </c>
      <c r="I1232" s="8" t="s">
        <v>926</v>
      </c>
      <c r="J1232" s="8">
        <v>1700</v>
      </c>
      <c r="K1232" s="89"/>
      <c r="L1232" s="8"/>
      <c r="M1232" s="8"/>
      <c r="N1232" s="8"/>
      <c r="O1232" s="8"/>
    </row>
    <row r="1233" spans="1:15" ht="25.5" x14ac:dyDescent="0.25">
      <c r="A1233" s="89"/>
      <c r="B1233" s="89"/>
      <c r="C1233" s="6" t="e">
        <f>MATCH(D1233,[1]!Tabla1[Consignatario],0)</f>
        <v>#REF!</v>
      </c>
      <c r="D1233" s="54" t="s">
        <v>1733</v>
      </c>
      <c r="E1233" s="5"/>
      <c r="F1233" s="8"/>
      <c r="G1233" s="89"/>
      <c r="H1233" s="17" t="s">
        <v>1818</v>
      </c>
      <c r="I1233" s="8" t="s">
        <v>113</v>
      </c>
      <c r="J1233" s="8">
        <v>2000</v>
      </c>
      <c r="K1233" s="89"/>
      <c r="L1233" s="8"/>
      <c r="M1233" s="8"/>
      <c r="N1233" s="8"/>
      <c r="O1233" s="8"/>
    </row>
    <row r="1234" spans="1:15" ht="25.5" x14ac:dyDescent="0.25">
      <c r="A1234" s="89"/>
      <c r="B1234" s="89"/>
      <c r="C1234" s="6" t="e">
        <f>MATCH(D1234,[1]!Tabla1[Consignatario],0)</f>
        <v>#REF!</v>
      </c>
      <c r="D1234" s="54" t="s">
        <v>1733</v>
      </c>
      <c r="E1234" s="5"/>
      <c r="F1234" s="8"/>
      <c r="G1234" s="89"/>
      <c r="H1234" s="17" t="s">
        <v>1818</v>
      </c>
      <c r="I1234" s="8" t="s">
        <v>924</v>
      </c>
      <c r="J1234" s="8">
        <v>1416</v>
      </c>
      <c r="K1234" s="89"/>
      <c r="L1234" s="8"/>
      <c r="M1234" s="8"/>
      <c r="N1234" s="8"/>
      <c r="O1234" s="8"/>
    </row>
    <row r="1235" spans="1:15" ht="25.5" x14ac:dyDescent="0.25">
      <c r="A1235" s="89"/>
      <c r="B1235" s="89"/>
      <c r="C1235" s="6" t="e">
        <f>MATCH(D1235,[1]!Tabla1[Consignatario],0)</f>
        <v>#REF!</v>
      </c>
      <c r="D1235" s="54" t="s">
        <v>1733</v>
      </c>
      <c r="E1235" s="5"/>
      <c r="F1235" s="8"/>
      <c r="G1235" s="89"/>
      <c r="H1235" s="6" t="s">
        <v>1820</v>
      </c>
      <c r="I1235" s="8" t="s">
        <v>925</v>
      </c>
      <c r="J1235" s="8">
        <v>584</v>
      </c>
      <c r="K1235" s="89"/>
      <c r="L1235" s="8"/>
      <c r="M1235" s="8"/>
      <c r="N1235" s="8"/>
      <c r="O1235" s="8"/>
    </row>
    <row r="1236" spans="1:15" ht="25.5" x14ac:dyDescent="0.25">
      <c r="A1236" s="89"/>
      <c r="B1236" s="89"/>
      <c r="C1236" s="6" t="e">
        <f>MATCH(D1236,[1]!Tabla1[Consignatario],0)</f>
        <v>#REF!</v>
      </c>
      <c r="D1236" s="54" t="s">
        <v>1733</v>
      </c>
      <c r="E1236" s="5"/>
      <c r="F1236" s="8"/>
      <c r="G1236" s="89"/>
      <c r="H1236" s="6" t="s">
        <v>1820</v>
      </c>
      <c r="I1236" s="8" t="s">
        <v>239</v>
      </c>
      <c r="J1236" s="8">
        <v>3176</v>
      </c>
      <c r="K1236" s="89"/>
      <c r="L1236" s="8"/>
      <c r="M1236" s="8"/>
      <c r="N1236" s="8"/>
      <c r="O1236" s="8"/>
    </row>
    <row r="1237" spans="1:15" ht="15" customHeight="1" x14ac:dyDescent="0.25">
      <c r="A1237" s="89" t="s">
        <v>922</v>
      </c>
      <c r="B1237" s="89"/>
      <c r="C1237" s="6" t="e">
        <f>MATCH(D1237,[1]!Tabla1[Consignatario],0)</f>
        <v>#REF!</v>
      </c>
      <c r="D1237" s="54" t="s">
        <v>1351</v>
      </c>
      <c r="E1237" s="5"/>
      <c r="F1237" s="9">
        <v>42719</v>
      </c>
      <c r="G1237" s="89" t="s">
        <v>1635</v>
      </c>
      <c r="H1237" s="6" t="s">
        <v>1820</v>
      </c>
      <c r="I1237" s="8" t="s">
        <v>421</v>
      </c>
      <c r="J1237" s="8">
        <v>1200</v>
      </c>
      <c r="K1237" s="89">
        <v>3200</v>
      </c>
      <c r="L1237" s="8">
        <v>224</v>
      </c>
      <c r="M1237" s="8"/>
      <c r="N1237" s="8"/>
      <c r="O1237" s="8"/>
    </row>
    <row r="1238" spans="1:15" ht="25.5" x14ac:dyDescent="0.25">
      <c r="A1238" s="89"/>
      <c r="B1238" s="89"/>
      <c r="C1238" s="6" t="e">
        <f>MATCH(D1238,[1]!Tabla1[Consignatario],0)</f>
        <v>#REF!</v>
      </c>
      <c r="D1238" s="54" t="s">
        <v>1351</v>
      </c>
      <c r="E1238" s="5"/>
      <c r="F1238" s="8"/>
      <c r="G1238" s="89"/>
      <c r="H1238" s="17" t="s">
        <v>1818</v>
      </c>
      <c r="I1238" s="8" t="s">
        <v>113</v>
      </c>
      <c r="J1238" s="8">
        <v>2000</v>
      </c>
      <c r="K1238" s="89"/>
      <c r="L1238" s="8"/>
      <c r="M1238" s="8"/>
      <c r="N1238" s="8"/>
      <c r="O1238" s="8"/>
    </row>
    <row r="1239" spans="1:15" ht="90" x14ac:dyDescent="0.25">
      <c r="A1239" s="89" t="s">
        <v>927</v>
      </c>
      <c r="B1239" s="89"/>
      <c r="C1239" s="6" t="e">
        <f>MATCH(D1239,[1]!Tabla1[Consignatario],0)</f>
        <v>#REF!</v>
      </c>
      <c r="D1239" s="54" t="s">
        <v>1662</v>
      </c>
      <c r="E1239" s="5"/>
      <c r="F1239" s="21">
        <v>42719</v>
      </c>
      <c r="G1239" s="89" t="s">
        <v>1635</v>
      </c>
      <c r="H1239" s="17" t="s">
        <v>1818</v>
      </c>
      <c r="I1239" s="20" t="s">
        <v>427</v>
      </c>
      <c r="J1239" s="20">
        <v>38300</v>
      </c>
      <c r="K1239" s="89">
        <v>54373</v>
      </c>
      <c r="L1239" s="20">
        <v>3806</v>
      </c>
      <c r="M1239" s="20">
        <v>1</v>
      </c>
      <c r="N1239" s="20" t="s">
        <v>929</v>
      </c>
      <c r="O1239" s="8"/>
    </row>
    <row r="1240" spans="1:15" x14ac:dyDescent="0.25">
      <c r="A1240" s="89"/>
      <c r="B1240" s="89"/>
      <c r="C1240" s="6" t="e">
        <f>MATCH(D1240,[1]!Tabla1[Consignatario],0)</f>
        <v>#REF!</v>
      </c>
      <c r="D1240" s="54" t="s">
        <v>1662</v>
      </c>
      <c r="E1240" s="5"/>
      <c r="F1240" s="8"/>
      <c r="G1240" s="89"/>
      <c r="H1240" s="16" t="s">
        <v>1819</v>
      </c>
      <c r="I1240" s="8" t="s">
        <v>928</v>
      </c>
      <c r="J1240" s="8">
        <v>9648</v>
      </c>
      <c r="K1240" s="89"/>
      <c r="L1240" s="8"/>
      <c r="M1240" s="8"/>
      <c r="N1240" s="8"/>
      <c r="O1240" s="8"/>
    </row>
    <row r="1241" spans="1:15" x14ac:dyDescent="0.25">
      <c r="A1241" s="89"/>
      <c r="B1241" s="89"/>
      <c r="C1241" s="6" t="e">
        <f>MATCH(D1241,[1]!Tabla1[Consignatario],0)</f>
        <v>#REF!</v>
      </c>
      <c r="D1241" s="54" t="s">
        <v>1662</v>
      </c>
      <c r="E1241" s="5"/>
      <c r="F1241" s="8"/>
      <c r="G1241" s="89"/>
      <c r="H1241" s="17" t="s">
        <v>1818</v>
      </c>
      <c r="I1241" s="8" t="s">
        <v>599</v>
      </c>
      <c r="J1241" s="8">
        <v>300</v>
      </c>
      <c r="K1241" s="89"/>
      <c r="L1241" s="8"/>
      <c r="M1241" s="8"/>
      <c r="N1241" s="8"/>
      <c r="O1241" s="8"/>
    </row>
    <row r="1242" spans="1:15" x14ac:dyDescent="0.25">
      <c r="A1242" s="89"/>
      <c r="B1242" s="89"/>
      <c r="C1242" s="6" t="e">
        <f>MATCH(D1242,[1]!Tabla1[Consignatario],0)</f>
        <v>#REF!</v>
      </c>
      <c r="D1242" s="54" t="s">
        <v>1662</v>
      </c>
      <c r="E1242" s="5"/>
      <c r="F1242" s="8"/>
      <c r="G1242" s="89"/>
      <c r="H1242" s="6" t="s">
        <v>1820</v>
      </c>
      <c r="I1242" s="8" t="s">
        <v>660</v>
      </c>
      <c r="J1242" s="8">
        <v>5600</v>
      </c>
      <c r="K1242" s="89"/>
      <c r="L1242" s="8"/>
      <c r="M1242" s="8"/>
      <c r="N1242" s="8"/>
      <c r="O1242" s="8"/>
    </row>
    <row r="1243" spans="1:15" x14ac:dyDescent="0.25">
      <c r="A1243" s="89"/>
      <c r="B1243" s="89"/>
      <c r="C1243" s="6" t="e">
        <f>MATCH(D1243,[1]!Tabla1[Consignatario],0)</f>
        <v>#REF!</v>
      </c>
      <c r="D1243" s="54" t="s">
        <v>1662</v>
      </c>
      <c r="E1243" s="5"/>
      <c r="F1243" s="8"/>
      <c r="G1243" s="89"/>
      <c r="H1243" s="3" t="s">
        <v>1423</v>
      </c>
      <c r="I1243" s="8" t="s">
        <v>911</v>
      </c>
      <c r="J1243" s="8">
        <v>525</v>
      </c>
      <c r="K1243" s="89"/>
      <c r="L1243" s="8"/>
      <c r="M1243" s="8"/>
      <c r="N1243" s="8"/>
      <c r="O1243" s="8"/>
    </row>
    <row r="1244" spans="1:15" ht="15" customHeight="1" x14ac:dyDescent="0.25">
      <c r="A1244" s="5" t="s">
        <v>927</v>
      </c>
      <c r="B1244" s="5"/>
      <c r="C1244" s="6" t="e">
        <f>MATCH(D1244,[1]!Tabla1[Consignatario],0)</f>
        <v>#REF!</v>
      </c>
      <c r="D1244" s="5" t="s">
        <v>1358</v>
      </c>
      <c r="E1244" s="5"/>
      <c r="F1244" s="9">
        <v>42719</v>
      </c>
      <c r="G1244" s="5" t="s">
        <v>882</v>
      </c>
      <c r="H1244" s="17" t="s">
        <v>1818</v>
      </c>
      <c r="I1244" s="8" t="s">
        <v>599</v>
      </c>
      <c r="J1244" s="8">
        <v>400</v>
      </c>
      <c r="K1244" s="5">
        <v>400</v>
      </c>
      <c r="L1244" s="8">
        <v>28</v>
      </c>
      <c r="M1244" s="8"/>
      <c r="N1244" s="8"/>
      <c r="O1244" s="8"/>
    </row>
    <row r="1245" spans="1:15" ht="15" customHeight="1" x14ac:dyDescent="0.25">
      <c r="A1245" s="5" t="s">
        <v>930</v>
      </c>
      <c r="B1245" s="5"/>
      <c r="C1245" s="6" t="e">
        <f>MATCH(D1245,[1]!Tabla1[Consignatario],0)</f>
        <v>#REF!</v>
      </c>
      <c r="D1245" s="5" t="s">
        <v>1290</v>
      </c>
      <c r="E1245" s="5"/>
      <c r="F1245" s="9">
        <v>42719</v>
      </c>
      <c r="G1245" s="5" t="s">
        <v>556</v>
      </c>
      <c r="H1245" s="6" t="s">
        <v>1820</v>
      </c>
      <c r="I1245" s="8" t="s">
        <v>504</v>
      </c>
      <c r="J1245" s="8">
        <v>2400</v>
      </c>
      <c r="K1245" s="5">
        <v>2400</v>
      </c>
      <c r="L1245" s="8">
        <v>168</v>
      </c>
      <c r="M1245" s="8"/>
      <c r="N1245" s="8"/>
      <c r="O1245" s="8"/>
    </row>
    <row r="1246" spans="1:15" ht="15" customHeight="1" x14ac:dyDescent="0.25">
      <c r="A1246" s="89" t="s">
        <v>930</v>
      </c>
      <c r="B1246" s="89"/>
      <c r="C1246" s="6" t="e">
        <f>MATCH(D1246,[1]!Tabla1[Consignatario],0)</f>
        <v>#REF!</v>
      </c>
      <c r="D1246" s="54" t="s">
        <v>1693</v>
      </c>
      <c r="E1246" s="5"/>
      <c r="F1246" s="21">
        <v>42719</v>
      </c>
      <c r="G1246" s="89" t="s">
        <v>556</v>
      </c>
      <c r="H1246" s="17" t="s">
        <v>1818</v>
      </c>
      <c r="I1246" s="20" t="s">
        <v>24</v>
      </c>
      <c r="J1246" s="20">
        <v>12000</v>
      </c>
      <c r="K1246" s="89">
        <v>19760</v>
      </c>
      <c r="L1246" s="20">
        <v>1383</v>
      </c>
      <c r="M1246" s="20">
        <v>2</v>
      </c>
      <c r="N1246" s="20"/>
      <c r="O1246" s="8"/>
    </row>
    <row r="1247" spans="1:15" x14ac:dyDescent="0.25">
      <c r="A1247" s="89"/>
      <c r="B1247" s="89"/>
      <c r="C1247" s="6" t="e">
        <f>MATCH(D1247,[1]!Tabla1[Consignatario],0)</f>
        <v>#REF!</v>
      </c>
      <c r="D1247" s="54" t="s">
        <v>1693</v>
      </c>
      <c r="E1247" s="5"/>
      <c r="F1247" s="8"/>
      <c r="G1247" s="89"/>
      <c r="H1247" s="17" t="s">
        <v>1818</v>
      </c>
      <c r="I1247" s="8" t="s">
        <v>931</v>
      </c>
      <c r="J1247" s="8">
        <v>4400</v>
      </c>
      <c r="K1247" s="89"/>
      <c r="L1247" s="8"/>
      <c r="M1247" s="8"/>
      <c r="N1247" s="8"/>
      <c r="O1247" s="8"/>
    </row>
    <row r="1248" spans="1:15" x14ac:dyDescent="0.25">
      <c r="A1248" s="89"/>
      <c r="B1248" s="89"/>
      <c r="C1248" s="6" t="e">
        <f>MATCH(D1248,[1]!Tabla1[Consignatario],0)</f>
        <v>#REF!</v>
      </c>
      <c r="D1248" s="54" t="s">
        <v>1693</v>
      </c>
      <c r="E1248" s="5"/>
      <c r="F1248" s="8"/>
      <c r="G1248" s="89"/>
      <c r="H1248" s="6" t="s">
        <v>1820</v>
      </c>
      <c r="I1248" s="8" t="s">
        <v>932</v>
      </c>
      <c r="J1248" s="8">
        <v>3360</v>
      </c>
      <c r="K1248" s="89"/>
      <c r="L1248" s="8"/>
      <c r="M1248" s="8"/>
      <c r="N1248" s="8"/>
      <c r="O1248" s="8"/>
    </row>
    <row r="1249" spans="1:15" ht="15" customHeight="1" x14ac:dyDescent="0.25">
      <c r="A1249" s="89" t="s">
        <v>930</v>
      </c>
      <c r="B1249" s="89"/>
      <c r="C1249" s="6" t="e">
        <f>MATCH(D1249,[1]!Tabla1[Consignatario],0)</f>
        <v>#REF!</v>
      </c>
      <c r="D1249" s="54" t="s">
        <v>1655</v>
      </c>
      <c r="E1249" s="5"/>
      <c r="F1249" s="9">
        <v>42719</v>
      </c>
      <c r="G1249" s="89" t="s">
        <v>556</v>
      </c>
      <c r="H1249" s="17" t="s">
        <v>1818</v>
      </c>
      <c r="I1249" s="8" t="s">
        <v>599</v>
      </c>
      <c r="J1249" s="8">
        <v>3417</v>
      </c>
      <c r="K1249" s="89">
        <v>4155</v>
      </c>
      <c r="L1249" s="8">
        <v>290</v>
      </c>
      <c r="M1249" s="8">
        <v>7</v>
      </c>
      <c r="N1249" s="8"/>
      <c r="O1249" s="8"/>
    </row>
    <row r="1250" spans="1:15" ht="25.5" x14ac:dyDescent="0.25">
      <c r="A1250" s="89"/>
      <c r="B1250" s="89"/>
      <c r="C1250" s="6" t="e">
        <f>MATCH(D1250,[1]!Tabla1[Consignatario],0)</f>
        <v>#REF!</v>
      </c>
      <c r="D1250" s="54" t="s">
        <v>1655</v>
      </c>
      <c r="E1250" s="5"/>
      <c r="F1250" s="8"/>
      <c r="G1250" s="89"/>
      <c r="H1250" s="6" t="s">
        <v>1820</v>
      </c>
      <c r="I1250" s="8" t="s">
        <v>933</v>
      </c>
      <c r="J1250" s="8">
        <v>738</v>
      </c>
      <c r="K1250" s="89"/>
      <c r="L1250" s="8"/>
      <c r="M1250" s="8"/>
      <c r="N1250" s="8"/>
      <c r="O1250" s="8"/>
    </row>
    <row r="1251" spans="1:15" ht="25.5" x14ac:dyDescent="0.25">
      <c r="A1251" s="5" t="s">
        <v>934</v>
      </c>
      <c r="B1251" s="5"/>
      <c r="C1251" s="6" t="e">
        <f>MATCH(D1251,[1]!Tabla1[Consignatario],0)</f>
        <v>#REF!</v>
      </c>
      <c r="D1251" s="5" t="s">
        <v>1536</v>
      </c>
      <c r="E1251" s="5"/>
      <c r="F1251" s="9">
        <v>42720</v>
      </c>
      <c r="G1251" s="5" t="s">
        <v>935</v>
      </c>
      <c r="H1251" s="17" t="s">
        <v>1818</v>
      </c>
      <c r="I1251" s="8" t="s">
        <v>599</v>
      </c>
      <c r="J1251" s="8">
        <v>500</v>
      </c>
      <c r="K1251" s="5">
        <v>500</v>
      </c>
      <c r="L1251" s="8">
        <v>35</v>
      </c>
      <c r="M1251" s="8"/>
      <c r="N1251" s="8"/>
      <c r="O1251" s="8"/>
    </row>
    <row r="1252" spans="1:15" ht="25.5" x14ac:dyDescent="0.25">
      <c r="A1252" s="5" t="s">
        <v>934</v>
      </c>
      <c r="B1252" s="5"/>
      <c r="C1252" s="6" t="e">
        <f>MATCH(D1252,[1]!Tabla1[Consignatario],0)</f>
        <v>#REF!</v>
      </c>
      <c r="D1252" s="5" t="s">
        <v>1523</v>
      </c>
      <c r="E1252" s="5"/>
      <c r="F1252" s="9">
        <v>42720</v>
      </c>
      <c r="G1252" s="5" t="s">
        <v>935</v>
      </c>
      <c r="H1252" s="17" t="s">
        <v>1818</v>
      </c>
      <c r="I1252" s="8" t="s">
        <v>599</v>
      </c>
      <c r="J1252" s="8">
        <v>300</v>
      </c>
      <c r="K1252" s="5">
        <v>300</v>
      </c>
      <c r="L1252" s="8">
        <v>21</v>
      </c>
      <c r="M1252" s="8"/>
      <c r="N1252" s="8"/>
      <c r="O1252" s="8"/>
    </row>
    <row r="1253" spans="1:15" ht="15" customHeight="1" x14ac:dyDescent="0.25">
      <c r="A1253" s="89" t="s">
        <v>934</v>
      </c>
      <c r="B1253" s="89"/>
      <c r="C1253" s="6" t="e">
        <f>MATCH(D1253,[1]!Tabla1[Consignatario],0)</f>
        <v>#REF!</v>
      </c>
      <c r="D1253" s="54" t="s">
        <v>1299</v>
      </c>
      <c r="E1253" s="5"/>
      <c r="F1253" s="9">
        <v>42720</v>
      </c>
      <c r="G1253" s="89" t="s">
        <v>935</v>
      </c>
      <c r="H1253" s="16" t="s">
        <v>1819</v>
      </c>
      <c r="I1253" s="8" t="s">
        <v>936</v>
      </c>
      <c r="J1253" s="8">
        <v>2519</v>
      </c>
      <c r="K1253" s="89">
        <v>3301</v>
      </c>
      <c r="L1253" s="8">
        <v>231</v>
      </c>
      <c r="M1253" s="8"/>
      <c r="N1253" s="8"/>
      <c r="O1253" s="8"/>
    </row>
    <row r="1254" spans="1:15" x14ac:dyDescent="0.25">
      <c r="A1254" s="89"/>
      <c r="B1254" s="89"/>
      <c r="C1254" s="6" t="e">
        <f>MATCH(D1254,[1]!Tabla1[Consignatario],0)</f>
        <v>#REF!</v>
      </c>
      <c r="D1254" s="54" t="s">
        <v>1299</v>
      </c>
      <c r="E1254" s="5"/>
      <c r="F1254" s="8"/>
      <c r="G1254" s="89"/>
      <c r="H1254" s="16" t="s">
        <v>1819</v>
      </c>
      <c r="I1254" s="8" t="s">
        <v>937</v>
      </c>
      <c r="J1254" s="8">
        <v>782</v>
      </c>
      <c r="K1254" s="89"/>
      <c r="L1254" s="8"/>
      <c r="M1254" s="8"/>
      <c r="N1254" s="8"/>
      <c r="O1254" s="8"/>
    </row>
    <row r="1255" spans="1:15" ht="15" customHeight="1" x14ac:dyDescent="0.25">
      <c r="A1255" s="5" t="s">
        <v>934</v>
      </c>
      <c r="B1255" s="5"/>
      <c r="C1255" s="6" t="e">
        <f>MATCH(D1255,[1]!Tabla1[Consignatario],0)</f>
        <v>#REF!</v>
      </c>
      <c r="D1255" s="5" t="s">
        <v>1774</v>
      </c>
      <c r="E1255" s="5"/>
      <c r="F1255" s="9">
        <v>42720</v>
      </c>
      <c r="G1255" s="5" t="s">
        <v>882</v>
      </c>
      <c r="H1255" s="17" t="s">
        <v>1818</v>
      </c>
      <c r="I1255" s="8" t="s">
        <v>599</v>
      </c>
      <c r="J1255" s="8">
        <v>500</v>
      </c>
      <c r="K1255" s="5">
        <v>500</v>
      </c>
      <c r="L1255" s="8">
        <v>35</v>
      </c>
      <c r="M1255" s="8"/>
      <c r="N1255" s="8"/>
      <c r="O1255" s="8"/>
    </row>
    <row r="1256" spans="1:15" ht="15" customHeight="1" x14ac:dyDescent="0.25">
      <c r="A1256" s="89" t="s">
        <v>938</v>
      </c>
      <c r="B1256" s="89"/>
      <c r="C1256" s="6" t="e">
        <f>MATCH(D1256,[1]!Tabla1[Consignatario],0)</f>
        <v>#REF!</v>
      </c>
      <c r="D1256" s="54" t="s">
        <v>1595</v>
      </c>
      <c r="E1256" s="5"/>
      <c r="F1256" s="9">
        <v>42720</v>
      </c>
      <c r="G1256" s="89" t="s">
        <v>1606</v>
      </c>
      <c r="H1256" s="16" t="s">
        <v>1819</v>
      </c>
      <c r="I1256" s="8" t="s">
        <v>939</v>
      </c>
      <c r="J1256" s="8">
        <v>872</v>
      </c>
      <c r="K1256" s="89">
        <v>2712</v>
      </c>
      <c r="L1256" s="8">
        <v>189</v>
      </c>
      <c r="M1256" s="8">
        <v>7</v>
      </c>
      <c r="N1256" s="8"/>
      <c r="O1256" s="8"/>
    </row>
    <row r="1257" spans="1:15" x14ac:dyDescent="0.25">
      <c r="A1257" s="89"/>
      <c r="B1257" s="89"/>
      <c r="C1257" s="6" t="e">
        <f>MATCH(D1257,[1]!Tabla1[Consignatario],0)</f>
        <v>#REF!</v>
      </c>
      <c r="D1257" s="54" t="s">
        <v>1595</v>
      </c>
      <c r="E1257" s="5"/>
      <c r="F1257" s="8"/>
      <c r="G1257" s="89"/>
      <c r="H1257" s="17" t="s">
        <v>1818</v>
      </c>
      <c r="I1257" s="8" t="s">
        <v>599</v>
      </c>
      <c r="J1257" s="8">
        <v>400</v>
      </c>
      <c r="K1257" s="89"/>
      <c r="L1257" s="8"/>
      <c r="M1257" s="8"/>
      <c r="N1257" s="8"/>
      <c r="O1257" s="8"/>
    </row>
    <row r="1258" spans="1:15" x14ac:dyDescent="0.25">
      <c r="A1258" s="89"/>
      <c r="B1258" s="89"/>
      <c r="C1258" s="6" t="e">
        <f>MATCH(D1258,[1]!Tabla1[Consignatario],0)</f>
        <v>#REF!</v>
      </c>
      <c r="D1258" s="54" t="s">
        <v>1595</v>
      </c>
      <c r="E1258" s="5"/>
      <c r="F1258" s="8"/>
      <c r="G1258" s="89"/>
      <c r="H1258" s="6" t="s">
        <v>1820</v>
      </c>
      <c r="I1258" s="8" t="s">
        <v>71</v>
      </c>
      <c r="J1258" s="8">
        <v>1440</v>
      </c>
      <c r="K1258" s="89"/>
      <c r="L1258" s="8"/>
      <c r="M1258" s="8"/>
      <c r="N1258" s="8"/>
      <c r="O1258" s="8"/>
    </row>
    <row r="1259" spans="1:15" x14ac:dyDescent="0.25">
      <c r="A1259" s="89" t="s">
        <v>938</v>
      </c>
      <c r="B1259" s="89"/>
      <c r="C1259" s="6" t="e">
        <f>MATCH(D1259,[1]!Tabla1[Consignatario],0)</f>
        <v>#REF!</v>
      </c>
      <c r="D1259" s="54" t="s">
        <v>1656</v>
      </c>
      <c r="E1259" s="5"/>
      <c r="F1259" s="9">
        <v>42720</v>
      </c>
      <c r="G1259" s="89" t="s">
        <v>1606</v>
      </c>
      <c r="H1259" s="16" t="s">
        <v>1819</v>
      </c>
      <c r="I1259" s="8" t="s">
        <v>940</v>
      </c>
      <c r="J1259" s="8">
        <v>3679</v>
      </c>
      <c r="K1259" s="89">
        <v>7383</v>
      </c>
      <c r="L1259" s="8">
        <v>516</v>
      </c>
      <c r="M1259" s="8">
        <v>7</v>
      </c>
      <c r="N1259" s="8"/>
      <c r="O1259" s="8"/>
    </row>
    <row r="1260" spans="1:15" x14ac:dyDescent="0.25">
      <c r="A1260" s="89"/>
      <c r="B1260" s="89"/>
      <c r="C1260" s="6" t="e">
        <f>MATCH(D1260,[1]!Tabla1[Consignatario],0)</f>
        <v>#REF!</v>
      </c>
      <c r="D1260" s="54" t="s">
        <v>1656</v>
      </c>
      <c r="E1260" s="5"/>
      <c r="F1260" s="8"/>
      <c r="G1260" s="89"/>
      <c r="H1260" s="17" t="s">
        <v>1818</v>
      </c>
      <c r="I1260" s="8" t="s">
        <v>599</v>
      </c>
      <c r="J1260" s="8">
        <v>1500</v>
      </c>
      <c r="K1260" s="89"/>
      <c r="L1260" s="8"/>
      <c r="M1260" s="8"/>
      <c r="N1260" s="8"/>
      <c r="O1260" s="8"/>
    </row>
    <row r="1261" spans="1:15" x14ac:dyDescent="0.25">
      <c r="A1261" s="89"/>
      <c r="B1261" s="89"/>
      <c r="C1261" s="6" t="e">
        <f>MATCH(D1261,[1]!Tabla1[Consignatario],0)</f>
        <v>#REF!</v>
      </c>
      <c r="D1261" s="54" t="s">
        <v>1656</v>
      </c>
      <c r="E1261" s="5"/>
      <c r="F1261" s="8"/>
      <c r="G1261" s="89"/>
      <c r="H1261" s="6" t="s">
        <v>1820</v>
      </c>
      <c r="I1261" s="8" t="s">
        <v>941</v>
      </c>
      <c r="J1261" s="8">
        <v>2204</v>
      </c>
      <c r="K1261" s="89"/>
      <c r="L1261" s="8"/>
      <c r="M1261" s="8"/>
      <c r="N1261" s="8"/>
      <c r="O1261" s="8"/>
    </row>
    <row r="1262" spans="1:15" ht="15" customHeight="1" x14ac:dyDescent="0.25">
      <c r="A1262" s="89" t="s">
        <v>938</v>
      </c>
      <c r="B1262" s="89"/>
      <c r="C1262" s="6" t="e">
        <f>MATCH(D1262,[1]!Tabla1[Consignatario],0)</f>
        <v>#REF!</v>
      </c>
      <c r="D1262" s="54" t="s">
        <v>1775</v>
      </c>
      <c r="E1262" s="5"/>
      <c r="F1262" s="9">
        <v>42720</v>
      </c>
      <c r="G1262" s="89" t="s">
        <v>1671</v>
      </c>
      <c r="H1262" s="5" t="s">
        <v>1255</v>
      </c>
      <c r="I1262" s="8" t="s">
        <v>942</v>
      </c>
      <c r="J1262" s="8">
        <v>780</v>
      </c>
      <c r="K1262" s="89">
        <v>882</v>
      </c>
      <c r="L1262" s="8">
        <v>61</v>
      </c>
      <c r="M1262" s="8">
        <v>6</v>
      </c>
      <c r="N1262" s="8"/>
      <c r="O1262" s="8"/>
    </row>
    <row r="1263" spans="1:15" ht="25.5" x14ac:dyDescent="0.25">
      <c r="A1263" s="89"/>
      <c r="B1263" s="89"/>
      <c r="C1263" s="6" t="e">
        <f>MATCH(D1263,[1]!Tabla1[Consignatario],0)</f>
        <v>#REF!</v>
      </c>
      <c r="D1263" s="54" t="s">
        <v>1775</v>
      </c>
      <c r="E1263" s="5"/>
      <c r="F1263" s="8"/>
      <c r="G1263" s="89"/>
      <c r="H1263" s="5" t="s">
        <v>1254</v>
      </c>
      <c r="I1263" s="8" t="s">
        <v>943</v>
      </c>
      <c r="J1263" s="8">
        <v>102</v>
      </c>
      <c r="K1263" s="89"/>
      <c r="L1263" s="8"/>
      <c r="M1263" s="8"/>
      <c r="N1263" s="8"/>
      <c r="O1263" s="8"/>
    </row>
    <row r="1264" spans="1:15" ht="25.5" x14ac:dyDescent="0.25">
      <c r="A1264" s="5" t="s">
        <v>938</v>
      </c>
      <c r="B1264" s="5"/>
      <c r="C1264" s="6" t="e">
        <f>MATCH(D1264,[1]!Tabla1[Consignatario],0)</f>
        <v>#REF!</v>
      </c>
      <c r="D1264" s="5" t="s">
        <v>1537</v>
      </c>
      <c r="E1264" s="5"/>
      <c r="F1264" s="9">
        <v>42720</v>
      </c>
      <c r="G1264" s="5" t="s">
        <v>288</v>
      </c>
      <c r="H1264" s="6" t="s">
        <v>1820</v>
      </c>
      <c r="I1264" s="8" t="s">
        <v>944</v>
      </c>
      <c r="J1264" s="8">
        <v>880</v>
      </c>
      <c r="K1264" s="5">
        <v>880</v>
      </c>
      <c r="L1264" s="8">
        <v>61</v>
      </c>
      <c r="M1264" s="8">
        <v>5</v>
      </c>
      <c r="N1264" s="8"/>
      <c r="O1264" s="8"/>
    </row>
    <row r="1265" spans="1:15" ht="15" customHeight="1" x14ac:dyDescent="0.25">
      <c r="A1265" s="89" t="s">
        <v>945</v>
      </c>
      <c r="B1265" s="89"/>
      <c r="C1265" s="6" t="e">
        <f>MATCH(D1265,[1]!Tabla1[Consignatario],0)</f>
        <v>#REF!</v>
      </c>
      <c r="D1265" s="54" t="s">
        <v>1776</v>
      </c>
      <c r="E1265" s="5"/>
      <c r="F1265" s="9">
        <v>42720</v>
      </c>
      <c r="G1265" s="89" t="s">
        <v>935</v>
      </c>
      <c r="H1265" s="16" t="s">
        <v>1819</v>
      </c>
      <c r="I1265" s="8" t="s">
        <v>946</v>
      </c>
      <c r="J1265" s="8">
        <v>13817</v>
      </c>
      <c r="K1265" s="89">
        <v>17817</v>
      </c>
      <c r="L1265" s="8">
        <v>1247</v>
      </c>
      <c r="M1265" s="8">
        <v>1</v>
      </c>
      <c r="N1265" s="8"/>
      <c r="O1265" s="8"/>
    </row>
    <row r="1266" spans="1:15" ht="25.5" x14ac:dyDescent="0.25">
      <c r="A1266" s="89"/>
      <c r="B1266" s="89"/>
      <c r="C1266" s="6" t="e">
        <f>MATCH(D1266,[1]!Tabla1[Consignatario],0)</f>
        <v>#REF!</v>
      </c>
      <c r="D1266" s="54" t="s">
        <v>1776</v>
      </c>
      <c r="E1266" s="5"/>
      <c r="F1266" s="8"/>
      <c r="G1266" s="89"/>
      <c r="H1266" s="6" t="s">
        <v>1820</v>
      </c>
      <c r="I1266" s="8" t="s">
        <v>128</v>
      </c>
      <c r="J1266" s="8">
        <v>4000</v>
      </c>
      <c r="K1266" s="89"/>
      <c r="L1266" s="8"/>
      <c r="M1266" s="8"/>
      <c r="N1266" s="8"/>
      <c r="O1266" s="8"/>
    </row>
    <row r="1267" spans="1:15" ht="15" customHeight="1" x14ac:dyDescent="0.25">
      <c r="A1267" s="89" t="s">
        <v>945</v>
      </c>
      <c r="B1267" s="89"/>
      <c r="C1267" s="6" t="e">
        <f>MATCH(D1267,[1]!Tabla1[Consignatario],0)</f>
        <v>#REF!</v>
      </c>
      <c r="D1267" s="54" t="s">
        <v>1777</v>
      </c>
      <c r="E1267" s="5"/>
      <c r="F1267" s="9">
        <v>42720</v>
      </c>
      <c r="G1267" s="89" t="s">
        <v>935</v>
      </c>
      <c r="H1267" s="17" t="s">
        <v>1818</v>
      </c>
      <c r="I1267" s="8" t="s">
        <v>113</v>
      </c>
      <c r="J1267" s="8">
        <v>2000</v>
      </c>
      <c r="K1267" s="89">
        <v>2448</v>
      </c>
      <c r="L1267" s="8">
        <v>171</v>
      </c>
      <c r="M1267" s="8">
        <v>3</v>
      </c>
      <c r="N1267" s="8"/>
      <c r="O1267" s="8"/>
    </row>
    <row r="1268" spans="1:15" x14ac:dyDescent="0.25">
      <c r="A1268" s="89"/>
      <c r="B1268" s="89"/>
      <c r="C1268" s="6" t="e">
        <f>MATCH(D1268,[1]!Tabla1[Consignatario],0)</f>
        <v>#REF!</v>
      </c>
      <c r="D1268" s="54" t="s">
        <v>1777</v>
      </c>
      <c r="E1268" s="5"/>
      <c r="F1268" s="8"/>
      <c r="G1268" s="89"/>
      <c r="H1268" s="6" t="s">
        <v>1820</v>
      </c>
      <c r="I1268" s="8" t="s">
        <v>947</v>
      </c>
      <c r="J1268" s="8">
        <v>448</v>
      </c>
      <c r="K1268" s="89"/>
      <c r="L1268" s="8"/>
      <c r="M1268" s="8"/>
      <c r="N1268" s="8"/>
      <c r="O1268" s="8"/>
    </row>
    <row r="1269" spans="1:15" ht="15" customHeight="1" x14ac:dyDescent="0.25">
      <c r="A1269" s="89" t="s">
        <v>945</v>
      </c>
      <c r="B1269" s="89"/>
      <c r="C1269" s="6" t="e">
        <f>MATCH(D1269,[1]!Tabla1[Consignatario],0)</f>
        <v>#REF!</v>
      </c>
      <c r="D1269" s="54" t="s">
        <v>1682</v>
      </c>
      <c r="E1269" s="5"/>
      <c r="F1269" s="9">
        <v>42720</v>
      </c>
      <c r="G1269" s="89" t="s">
        <v>935</v>
      </c>
      <c r="H1269" s="16" t="s">
        <v>1819</v>
      </c>
      <c r="I1269" s="8" t="s">
        <v>948</v>
      </c>
      <c r="J1269" s="8">
        <v>5256</v>
      </c>
      <c r="K1269" s="89">
        <v>23776</v>
      </c>
      <c r="L1269" s="8">
        <v>1664</v>
      </c>
      <c r="M1269" s="8">
        <v>2</v>
      </c>
      <c r="N1269" s="8"/>
      <c r="O1269" s="8"/>
    </row>
    <row r="1270" spans="1:15" ht="25.5" x14ac:dyDescent="0.25">
      <c r="A1270" s="89"/>
      <c r="B1270" s="89"/>
      <c r="C1270" s="6" t="e">
        <f>MATCH(D1270,[1]!Tabla1[Consignatario],0)</f>
        <v>#REF!</v>
      </c>
      <c r="D1270" s="54" t="s">
        <v>1682</v>
      </c>
      <c r="E1270" s="5"/>
      <c r="F1270" s="8"/>
      <c r="G1270" s="89"/>
      <c r="H1270" s="6" t="s">
        <v>1820</v>
      </c>
      <c r="I1270" s="8" t="s">
        <v>949</v>
      </c>
      <c r="J1270" s="8">
        <v>2520</v>
      </c>
      <c r="K1270" s="89"/>
      <c r="L1270" s="8"/>
      <c r="M1270" s="8"/>
      <c r="N1270" s="8"/>
      <c r="O1270" s="8"/>
    </row>
    <row r="1271" spans="1:15" ht="25.5" x14ac:dyDescent="0.25">
      <c r="A1271" s="89"/>
      <c r="B1271" s="89"/>
      <c r="C1271" s="6" t="e">
        <f>MATCH(D1271,[1]!Tabla1[Consignatario],0)</f>
        <v>#REF!</v>
      </c>
      <c r="D1271" s="54" t="s">
        <v>1682</v>
      </c>
      <c r="E1271" s="5"/>
      <c r="F1271" s="20"/>
      <c r="G1271" s="89"/>
      <c r="H1271" s="17" t="s">
        <v>1818</v>
      </c>
      <c r="I1271" s="20" t="s">
        <v>82</v>
      </c>
      <c r="J1271" s="20">
        <v>16000</v>
      </c>
      <c r="K1271" s="89"/>
      <c r="L1271" s="20"/>
      <c r="M1271" s="20"/>
      <c r="N1271" s="20"/>
      <c r="O1271" s="8"/>
    </row>
    <row r="1272" spans="1:15" ht="15" customHeight="1" x14ac:dyDescent="0.25">
      <c r="A1272" s="5" t="s">
        <v>950</v>
      </c>
      <c r="B1272" s="5"/>
      <c r="C1272" s="6" t="e">
        <f>MATCH(D1272,[1]!Tabla1[Consignatario],0)</f>
        <v>#REF!</v>
      </c>
      <c r="D1272" s="5" t="s">
        <v>1707</v>
      </c>
      <c r="E1272" s="5"/>
      <c r="F1272" s="21">
        <v>42721</v>
      </c>
      <c r="G1272" s="5" t="s">
        <v>1671</v>
      </c>
      <c r="H1272" s="17" t="s">
        <v>1818</v>
      </c>
      <c r="I1272" s="20" t="s">
        <v>73</v>
      </c>
      <c r="J1272" s="20">
        <v>4000</v>
      </c>
      <c r="K1272" s="5">
        <v>4000</v>
      </c>
      <c r="L1272" s="20">
        <v>280</v>
      </c>
      <c r="M1272" s="20"/>
      <c r="N1272" s="20"/>
      <c r="O1272" s="8"/>
    </row>
    <row r="1273" spans="1:15" x14ac:dyDescent="0.25">
      <c r="A1273" s="5" t="s">
        <v>950</v>
      </c>
      <c r="B1273" s="5"/>
      <c r="C1273" s="6" t="e">
        <f>MATCH(D1273,[1]!Tabla1[Consignatario],0)</f>
        <v>#REF!</v>
      </c>
      <c r="D1273" s="5" t="s">
        <v>1596</v>
      </c>
      <c r="E1273" s="5"/>
      <c r="F1273" s="9">
        <v>42721</v>
      </c>
      <c r="G1273" s="5" t="s">
        <v>1671</v>
      </c>
      <c r="H1273" s="17" t="s">
        <v>1818</v>
      </c>
      <c r="I1273" s="8" t="s">
        <v>599</v>
      </c>
      <c r="J1273" s="8">
        <v>2100</v>
      </c>
      <c r="K1273" s="5">
        <v>2100</v>
      </c>
      <c r="L1273" s="8">
        <v>147</v>
      </c>
      <c r="M1273" s="8"/>
      <c r="N1273" s="8"/>
      <c r="O1273" s="8"/>
    </row>
    <row r="1274" spans="1:15" ht="25.5" customHeight="1" x14ac:dyDescent="0.25">
      <c r="A1274" s="5" t="s">
        <v>950</v>
      </c>
      <c r="B1274" s="5"/>
      <c r="C1274" s="6" t="e">
        <f>MATCH(D1274,[1]!Tabla1[Consignatario],0)</f>
        <v>#REF!</v>
      </c>
      <c r="D1274" s="5" t="s">
        <v>1657</v>
      </c>
      <c r="E1274" s="5"/>
      <c r="F1274" s="21">
        <v>42721</v>
      </c>
      <c r="G1274" s="5" t="s">
        <v>1671</v>
      </c>
      <c r="H1274" s="17" t="s">
        <v>1818</v>
      </c>
      <c r="I1274" s="20" t="s">
        <v>73</v>
      </c>
      <c r="J1274" s="20">
        <v>4000</v>
      </c>
      <c r="K1274" s="5">
        <v>4000</v>
      </c>
      <c r="L1274" s="20">
        <v>280</v>
      </c>
      <c r="M1274" s="20"/>
      <c r="N1274" s="20"/>
      <c r="O1274" s="8"/>
    </row>
    <row r="1275" spans="1:15" ht="15" customHeight="1" x14ac:dyDescent="0.25">
      <c r="A1275" s="89" t="s">
        <v>950</v>
      </c>
      <c r="B1275" s="89" t="s">
        <v>894</v>
      </c>
      <c r="C1275" s="6" t="e">
        <f>MATCH(D1275,[1]!Tabla1[Consignatario],0)</f>
        <v>#REF!</v>
      </c>
      <c r="D1275" s="54" t="s">
        <v>1348</v>
      </c>
      <c r="E1275" s="5"/>
      <c r="F1275" s="9">
        <v>42721</v>
      </c>
      <c r="G1275" s="89" t="s">
        <v>201</v>
      </c>
      <c r="H1275" s="16" t="s">
        <v>1819</v>
      </c>
      <c r="I1275" s="8" t="s">
        <v>952</v>
      </c>
      <c r="J1275" s="8">
        <v>15115</v>
      </c>
      <c r="K1275" s="89">
        <v>103115</v>
      </c>
      <c r="L1275" s="8">
        <v>7218</v>
      </c>
      <c r="M1275" s="8"/>
      <c r="N1275" s="8"/>
      <c r="O1275" s="8"/>
    </row>
    <row r="1276" spans="1:15" ht="25.5" x14ac:dyDescent="0.25">
      <c r="A1276" s="89"/>
      <c r="B1276" s="89"/>
      <c r="C1276" s="6" t="e">
        <f>MATCH(D1276,[1]!Tabla1[Consignatario],0)</f>
        <v>#REF!</v>
      </c>
      <c r="D1276" s="54" t="s">
        <v>1348</v>
      </c>
      <c r="E1276" s="5"/>
      <c r="F1276" s="20"/>
      <c r="G1276" s="89"/>
      <c r="H1276" s="17" t="s">
        <v>1818</v>
      </c>
      <c r="I1276" s="20" t="s">
        <v>82</v>
      </c>
      <c r="J1276" s="20">
        <v>16000</v>
      </c>
      <c r="K1276" s="89"/>
      <c r="L1276" s="20"/>
      <c r="M1276" s="20"/>
      <c r="N1276" s="20"/>
      <c r="O1276" s="8"/>
    </row>
    <row r="1277" spans="1:15" ht="25.5" x14ac:dyDescent="0.25">
      <c r="A1277" s="89"/>
      <c r="B1277" s="89"/>
      <c r="C1277" s="6" t="e">
        <f>MATCH(D1277,[1]!Tabla1[Consignatario],0)</f>
        <v>#REF!</v>
      </c>
      <c r="D1277" s="54" t="s">
        <v>1348</v>
      </c>
      <c r="E1277" s="5"/>
      <c r="F1277" s="20"/>
      <c r="G1277" s="89"/>
      <c r="H1277" s="17" t="s">
        <v>1818</v>
      </c>
      <c r="I1277" s="20" t="s">
        <v>953</v>
      </c>
      <c r="J1277" s="20">
        <v>72000</v>
      </c>
      <c r="K1277" s="89"/>
      <c r="L1277" s="20"/>
      <c r="M1277" s="20"/>
      <c r="N1277" s="20"/>
      <c r="O1277" s="8"/>
    </row>
    <row r="1278" spans="1:15" ht="15" customHeight="1" x14ac:dyDescent="0.25">
      <c r="A1278" s="89" t="s">
        <v>951</v>
      </c>
      <c r="B1278" s="89"/>
      <c r="C1278" s="6" t="e">
        <f>MATCH(D1278,[1]!Tabla1[Consignatario],0)</f>
        <v>#REF!</v>
      </c>
      <c r="D1278" s="54" t="s">
        <v>1622</v>
      </c>
      <c r="E1278" s="5"/>
      <c r="F1278" s="9">
        <v>42724</v>
      </c>
      <c r="G1278" s="89" t="s">
        <v>144</v>
      </c>
      <c r="H1278" s="6" t="s">
        <v>1820</v>
      </c>
      <c r="I1278" s="8" t="s">
        <v>868</v>
      </c>
      <c r="J1278" s="8">
        <v>200</v>
      </c>
      <c r="K1278" s="89">
        <v>360</v>
      </c>
      <c r="L1278" s="8">
        <v>25</v>
      </c>
      <c r="M1278" s="8"/>
      <c r="N1278" s="8"/>
      <c r="O1278" s="8"/>
    </row>
    <row r="1279" spans="1:15" ht="25.5" x14ac:dyDescent="0.25">
      <c r="A1279" s="89"/>
      <c r="B1279" s="89"/>
      <c r="C1279" s="6" t="e">
        <f>MATCH(D1279,[1]!Tabla1[Consignatario],0)</f>
        <v>#REF!</v>
      </c>
      <c r="D1279" s="54" t="s">
        <v>1622</v>
      </c>
      <c r="E1279" s="5"/>
      <c r="F1279" s="8"/>
      <c r="G1279" s="89"/>
      <c r="H1279" s="17" t="s">
        <v>1818</v>
      </c>
      <c r="I1279" s="8" t="s">
        <v>599</v>
      </c>
      <c r="J1279" s="8">
        <v>160</v>
      </c>
      <c r="K1279" s="89"/>
      <c r="L1279" s="8"/>
      <c r="M1279" s="8"/>
      <c r="N1279" s="8"/>
      <c r="O1279" s="8"/>
    </row>
    <row r="1280" spans="1:15" ht="15" customHeight="1" x14ac:dyDescent="0.25">
      <c r="A1280" s="5" t="s">
        <v>951</v>
      </c>
      <c r="B1280" s="5"/>
      <c r="C1280" s="6" t="e">
        <f>MATCH(D1280,[1]!Tabla1[Consignatario],0)</f>
        <v>#REF!</v>
      </c>
      <c r="D1280" s="5" t="s">
        <v>1359</v>
      </c>
      <c r="E1280" s="5"/>
      <c r="F1280" s="9">
        <v>42724</v>
      </c>
      <c r="G1280" s="5" t="s">
        <v>144</v>
      </c>
      <c r="H1280" s="17" t="s">
        <v>1818</v>
      </c>
      <c r="I1280" s="8" t="s">
        <v>954</v>
      </c>
      <c r="J1280" s="8">
        <v>2500</v>
      </c>
      <c r="K1280" s="5">
        <v>2500</v>
      </c>
      <c r="L1280" s="8">
        <v>175</v>
      </c>
      <c r="M1280" s="8"/>
      <c r="N1280" s="8"/>
      <c r="O1280" s="8"/>
    </row>
    <row r="1281" spans="1:15" ht="15" customHeight="1" x14ac:dyDescent="0.25">
      <c r="A1281" s="89" t="s">
        <v>951</v>
      </c>
      <c r="B1281" s="89"/>
      <c r="C1281" s="6" t="e">
        <f>MATCH(D1281,[1]!Tabla1[Consignatario],0)</f>
        <v>#REF!</v>
      </c>
      <c r="D1281" s="54" t="s">
        <v>1650</v>
      </c>
      <c r="E1281" s="5"/>
      <c r="F1281" s="21">
        <v>42724</v>
      </c>
      <c r="G1281" s="89" t="s">
        <v>1606</v>
      </c>
      <c r="H1281" s="17" t="s">
        <v>1818</v>
      </c>
      <c r="I1281" s="20" t="s">
        <v>73</v>
      </c>
      <c r="J1281" s="20">
        <v>4000</v>
      </c>
      <c r="K1281" s="89">
        <v>6100</v>
      </c>
      <c r="L1281" s="20">
        <v>427</v>
      </c>
      <c r="M1281" s="20"/>
      <c r="N1281" s="20"/>
      <c r="O1281" s="8"/>
    </row>
    <row r="1282" spans="1:15" x14ac:dyDescent="0.25">
      <c r="A1282" s="89"/>
      <c r="B1282" s="89"/>
      <c r="C1282" s="6" t="e">
        <f>MATCH(D1282,[1]!Tabla1[Consignatario],0)</f>
        <v>#REF!</v>
      </c>
      <c r="D1282" s="54" t="s">
        <v>1650</v>
      </c>
      <c r="E1282" s="5"/>
      <c r="F1282" s="8"/>
      <c r="G1282" s="89"/>
      <c r="H1282" s="17" t="s">
        <v>1818</v>
      </c>
      <c r="I1282" s="8" t="s">
        <v>840</v>
      </c>
      <c r="J1282" s="8">
        <v>2100</v>
      </c>
      <c r="K1282" s="89"/>
      <c r="L1282" s="8"/>
      <c r="M1282" s="8"/>
      <c r="N1282" s="8"/>
      <c r="O1282" s="8"/>
    </row>
    <row r="1283" spans="1:15" ht="25.5" customHeight="1" x14ac:dyDescent="0.25">
      <c r="A1283" s="5" t="s">
        <v>955</v>
      </c>
      <c r="B1283" s="5"/>
      <c r="C1283" s="6" t="e">
        <f>MATCH(D1283,[1]!Tabla1[Consignatario],0)</f>
        <v>#REF!</v>
      </c>
      <c r="D1283" s="5" t="s">
        <v>1674</v>
      </c>
      <c r="E1283" s="5"/>
      <c r="F1283" s="9">
        <v>42724</v>
      </c>
      <c r="G1283" s="5" t="s">
        <v>1606</v>
      </c>
      <c r="H1283" s="17" t="s">
        <v>1818</v>
      </c>
      <c r="I1283" s="8" t="s">
        <v>113</v>
      </c>
      <c r="J1283" s="8">
        <v>2000</v>
      </c>
      <c r="K1283" s="5">
        <v>2000</v>
      </c>
      <c r="L1283" s="8">
        <v>140</v>
      </c>
      <c r="M1283" s="8"/>
      <c r="N1283" s="8"/>
      <c r="O1283" s="8"/>
    </row>
    <row r="1284" spans="1:15" ht="15" customHeight="1" x14ac:dyDescent="0.25">
      <c r="A1284" s="5" t="s">
        <v>955</v>
      </c>
      <c r="B1284" s="5" t="s">
        <v>956</v>
      </c>
      <c r="C1284" s="6" t="e">
        <f>MATCH(D1284,[1]!Tabla1[Consignatario],0)</f>
        <v>#REF!</v>
      </c>
      <c r="D1284" s="5" t="s">
        <v>1687</v>
      </c>
      <c r="E1284" s="5"/>
      <c r="F1284" s="9">
        <v>42724</v>
      </c>
      <c r="G1284" s="5" t="s">
        <v>882</v>
      </c>
      <c r="H1284" s="17" t="s">
        <v>1818</v>
      </c>
      <c r="I1284" s="8" t="s">
        <v>599</v>
      </c>
      <c r="J1284" s="8">
        <v>150</v>
      </c>
      <c r="K1284" s="5">
        <v>150</v>
      </c>
      <c r="L1284" s="8">
        <v>10</v>
      </c>
      <c r="M1284" s="8">
        <v>4</v>
      </c>
      <c r="N1284" s="8" t="s">
        <v>957</v>
      </c>
      <c r="O1284" s="8"/>
    </row>
    <row r="1285" spans="1:15" ht="15" customHeight="1" x14ac:dyDescent="0.25">
      <c r="A1285" s="89" t="s">
        <v>955</v>
      </c>
      <c r="B1285" s="89"/>
      <c r="C1285" s="6" t="e">
        <f>MATCH(D1285,[1]!Tabla1[Consignatario],0)</f>
        <v>#REF!</v>
      </c>
      <c r="D1285" s="87" t="s">
        <v>1679</v>
      </c>
      <c r="E1285" s="5"/>
      <c r="F1285" s="9">
        <v>42724</v>
      </c>
      <c r="G1285" s="89" t="s">
        <v>289</v>
      </c>
      <c r="H1285" s="6" t="s">
        <v>1820</v>
      </c>
      <c r="I1285" s="8" t="s">
        <v>944</v>
      </c>
      <c r="J1285" s="8">
        <v>880</v>
      </c>
      <c r="K1285" s="89">
        <v>976</v>
      </c>
      <c r="L1285" s="8">
        <v>68</v>
      </c>
      <c r="M1285" s="8">
        <v>2</v>
      </c>
      <c r="N1285" s="8"/>
      <c r="O1285" s="8"/>
    </row>
    <row r="1286" spans="1:15" x14ac:dyDescent="0.25">
      <c r="A1286" s="89"/>
      <c r="B1286" s="89"/>
      <c r="C1286" s="6" t="e">
        <f>MATCH(D1286,[1]!Tabla1[Consignatario],0)</f>
        <v>#REF!</v>
      </c>
      <c r="D1286" s="87" t="s">
        <v>1679</v>
      </c>
      <c r="E1286" s="5"/>
      <c r="F1286" s="8"/>
      <c r="G1286" s="89"/>
      <c r="H1286" s="6" t="s">
        <v>1820</v>
      </c>
      <c r="I1286" s="8" t="s">
        <v>708</v>
      </c>
      <c r="J1286" s="8">
        <v>96</v>
      </c>
      <c r="K1286" s="89"/>
      <c r="L1286" s="8"/>
      <c r="M1286" s="8"/>
      <c r="N1286" s="8"/>
      <c r="O1286" s="8"/>
    </row>
    <row r="1287" spans="1:15" ht="15" customHeight="1" x14ac:dyDescent="0.25">
      <c r="A1287" s="89" t="s">
        <v>955</v>
      </c>
      <c r="B1287" s="89" t="s">
        <v>958</v>
      </c>
      <c r="C1287" s="6" t="e">
        <f>MATCH(D1287,[1]!Tabla1[Consignatario],0)</f>
        <v>#REF!</v>
      </c>
      <c r="D1287" s="54" t="s">
        <v>1778</v>
      </c>
      <c r="E1287" s="5"/>
      <c r="F1287" s="9">
        <v>42724</v>
      </c>
      <c r="G1287" s="89" t="s">
        <v>1444</v>
      </c>
      <c r="H1287" s="6" t="s">
        <v>1820</v>
      </c>
      <c r="I1287" s="8" t="s">
        <v>108</v>
      </c>
      <c r="J1287" s="8">
        <v>320</v>
      </c>
      <c r="K1287" s="89">
        <v>520</v>
      </c>
      <c r="L1287" s="8">
        <v>36</v>
      </c>
      <c r="M1287" s="8">
        <v>4</v>
      </c>
      <c r="N1287" s="8"/>
      <c r="O1287" s="8"/>
    </row>
    <row r="1288" spans="1:15" x14ac:dyDescent="0.25">
      <c r="A1288" s="89"/>
      <c r="B1288" s="89"/>
      <c r="C1288" s="6" t="e">
        <f>MATCH(D1288,[1]!Tabla1[Consignatario],0)</f>
        <v>#REF!</v>
      </c>
      <c r="D1288" s="54" t="s">
        <v>1778</v>
      </c>
      <c r="E1288" s="5"/>
      <c r="F1288" s="8"/>
      <c r="G1288" s="89"/>
      <c r="H1288" s="17" t="s">
        <v>1818</v>
      </c>
      <c r="I1288" s="8" t="s">
        <v>599</v>
      </c>
      <c r="J1288" s="8">
        <v>200</v>
      </c>
      <c r="K1288" s="89"/>
      <c r="L1288" s="8"/>
      <c r="M1288" s="8"/>
      <c r="N1288" s="8"/>
      <c r="O1288" s="8"/>
    </row>
    <row r="1289" spans="1:15" ht="15" customHeight="1" x14ac:dyDescent="0.25">
      <c r="A1289" s="89" t="s">
        <v>959</v>
      </c>
      <c r="B1289" s="89"/>
      <c r="C1289" s="6" t="e">
        <f>MATCH(D1289,[1]!Tabla1[Consignatario],0)</f>
        <v>#REF!</v>
      </c>
      <c r="D1289" s="54" t="s">
        <v>1454</v>
      </c>
      <c r="E1289" s="5"/>
      <c r="F1289" s="9">
        <v>42724</v>
      </c>
      <c r="G1289" s="89" t="s">
        <v>1444</v>
      </c>
      <c r="H1289" s="6" t="s">
        <v>1820</v>
      </c>
      <c r="I1289" s="8" t="s">
        <v>70</v>
      </c>
      <c r="J1289" s="8">
        <v>3200</v>
      </c>
      <c r="K1289" s="89">
        <v>4800</v>
      </c>
      <c r="L1289" s="8">
        <v>336</v>
      </c>
      <c r="M1289" s="8"/>
      <c r="N1289" s="8"/>
      <c r="O1289" s="8"/>
    </row>
    <row r="1290" spans="1:15" ht="25.5" x14ac:dyDescent="0.25">
      <c r="A1290" s="89"/>
      <c r="B1290" s="89"/>
      <c r="C1290" s="6" t="e">
        <f>MATCH(D1290,[1]!Tabla1[Consignatario],0)</f>
        <v>#REF!</v>
      </c>
      <c r="D1290" s="54" t="s">
        <v>1454</v>
      </c>
      <c r="E1290" s="5"/>
      <c r="F1290" s="8"/>
      <c r="G1290" s="89"/>
      <c r="H1290" s="17" t="s">
        <v>1818</v>
      </c>
      <c r="I1290" s="8" t="s">
        <v>599</v>
      </c>
      <c r="J1290" s="8">
        <v>1600</v>
      </c>
      <c r="K1290" s="89"/>
      <c r="L1290" s="8"/>
      <c r="M1290" s="8"/>
      <c r="N1290" s="8"/>
      <c r="O1290" s="8"/>
    </row>
    <row r="1291" spans="1:15" ht="15" customHeight="1" x14ac:dyDescent="0.25">
      <c r="A1291" s="89" t="s">
        <v>959</v>
      </c>
      <c r="B1291" s="89" t="s">
        <v>960</v>
      </c>
      <c r="C1291" s="6" t="e">
        <f>MATCH(D1291,[1]!Tabla1[Consignatario],0)</f>
        <v>#REF!</v>
      </c>
      <c r="D1291" s="54" t="s">
        <v>1779</v>
      </c>
      <c r="E1291" s="5"/>
      <c r="F1291" s="21">
        <v>42725</v>
      </c>
      <c r="G1291" s="89" t="s">
        <v>165</v>
      </c>
      <c r="H1291" s="17" t="s">
        <v>1818</v>
      </c>
      <c r="I1291" s="20" t="s">
        <v>23</v>
      </c>
      <c r="J1291" s="20">
        <v>6000</v>
      </c>
      <c r="K1291" s="89">
        <v>9040</v>
      </c>
      <c r="L1291" s="20">
        <v>632</v>
      </c>
      <c r="M1291" s="20">
        <v>7</v>
      </c>
      <c r="N1291" s="20"/>
      <c r="O1291" s="8"/>
    </row>
    <row r="1292" spans="1:15" x14ac:dyDescent="0.25">
      <c r="A1292" s="89"/>
      <c r="B1292" s="89"/>
      <c r="C1292" s="6" t="e">
        <f>MATCH(D1292,[1]!Tabla1[Consignatario],0)</f>
        <v>#REF!</v>
      </c>
      <c r="D1292" s="54" t="s">
        <v>1779</v>
      </c>
      <c r="E1292" s="5"/>
      <c r="F1292" s="8"/>
      <c r="G1292" s="89"/>
      <c r="H1292" s="6" t="s">
        <v>1820</v>
      </c>
      <c r="I1292" s="8" t="s">
        <v>961</v>
      </c>
      <c r="J1292" s="8">
        <v>3040</v>
      </c>
      <c r="K1292" s="89"/>
      <c r="L1292" s="8"/>
      <c r="M1292" s="8"/>
      <c r="N1292" s="8"/>
      <c r="O1292" s="8"/>
    </row>
    <row r="1293" spans="1:15" ht="15" customHeight="1" x14ac:dyDescent="0.25">
      <c r="A1293" s="89" t="s">
        <v>959</v>
      </c>
      <c r="B1293" s="89" t="s">
        <v>691</v>
      </c>
      <c r="C1293" s="6" t="e">
        <f>MATCH(D1293,[1]!Tabla1[Consignatario],0)</f>
        <v>#REF!</v>
      </c>
      <c r="D1293" s="54" t="s">
        <v>1658</v>
      </c>
      <c r="E1293" s="5"/>
      <c r="F1293" s="9">
        <v>42726</v>
      </c>
      <c r="G1293" s="89" t="s">
        <v>311</v>
      </c>
      <c r="H1293" s="17" t="s">
        <v>1818</v>
      </c>
      <c r="I1293" s="8" t="s">
        <v>599</v>
      </c>
      <c r="J1293" s="8">
        <v>500</v>
      </c>
      <c r="K1293" s="89">
        <v>692</v>
      </c>
      <c r="L1293" s="8">
        <v>48</v>
      </c>
      <c r="M1293" s="8">
        <v>3</v>
      </c>
      <c r="N1293" s="8"/>
      <c r="O1293" s="8"/>
    </row>
    <row r="1294" spans="1:15" ht="25.5" x14ac:dyDescent="0.25">
      <c r="A1294" s="89"/>
      <c r="B1294" s="89"/>
      <c r="C1294" s="6" t="e">
        <f>MATCH(D1294,[1]!Tabla1[Consignatario],0)</f>
        <v>#REF!</v>
      </c>
      <c r="D1294" s="54" t="s">
        <v>1658</v>
      </c>
      <c r="E1294" s="5"/>
      <c r="F1294" s="8"/>
      <c r="G1294" s="89"/>
      <c r="H1294" s="6" t="s">
        <v>1820</v>
      </c>
      <c r="I1294" s="8" t="s">
        <v>592</v>
      </c>
      <c r="J1294" s="8">
        <v>192</v>
      </c>
      <c r="K1294" s="89"/>
      <c r="L1294" s="8"/>
      <c r="M1294" s="8"/>
      <c r="N1294" s="8"/>
      <c r="O1294" s="8"/>
    </row>
    <row r="1295" spans="1:15" ht="15" customHeight="1" x14ac:dyDescent="0.25">
      <c r="A1295" s="89" t="s">
        <v>959</v>
      </c>
      <c r="B1295" s="89" t="s">
        <v>962</v>
      </c>
      <c r="C1295" s="6" t="e">
        <f>MATCH(D1295,[1]!Tabla1[Consignatario],0)</f>
        <v>#REF!</v>
      </c>
      <c r="D1295" s="54" t="s">
        <v>1538</v>
      </c>
      <c r="E1295" s="5"/>
      <c r="F1295" s="9">
        <v>42726</v>
      </c>
      <c r="G1295" s="89" t="s">
        <v>97</v>
      </c>
      <c r="H1295" s="17" t="s">
        <v>1818</v>
      </c>
      <c r="I1295" s="8" t="s">
        <v>599</v>
      </c>
      <c r="J1295" s="8">
        <v>1000</v>
      </c>
      <c r="K1295" s="89">
        <v>1352</v>
      </c>
      <c r="L1295" s="8">
        <v>94</v>
      </c>
      <c r="M1295" s="8">
        <v>6</v>
      </c>
      <c r="N1295" s="8"/>
      <c r="O1295" s="8"/>
    </row>
    <row r="1296" spans="1:15" x14ac:dyDescent="0.25">
      <c r="A1296" s="89"/>
      <c r="B1296" s="89"/>
      <c r="C1296" s="6" t="e">
        <f>MATCH(D1296,[1]!Tabla1[Consignatario],0)</f>
        <v>#REF!</v>
      </c>
      <c r="D1296" s="54" t="s">
        <v>1538</v>
      </c>
      <c r="E1296" s="5"/>
      <c r="F1296" s="8"/>
      <c r="G1296" s="89"/>
      <c r="H1296" s="6" t="s">
        <v>1820</v>
      </c>
      <c r="I1296" s="8" t="s">
        <v>963</v>
      </c>
      <c r="J1296" s="8">
        <v>352</v>
      </c>
      <c r="K1296" s="89"/>
      <c r="L1296" s="8"/>
      <c r="M1296" s="8"/>
      <c r="N1296" s="8"/>
      <c r="O1296" s="8"/>
    </row>
    <row r="1297" spans="1:15" x14ac:dyDescent="0.25">
      <c r="A1297" s="5" t="s">
        <v>964</v>
      </c>
      <c r="B1297" s="5"/>
      <c r="C1297" s="6" t="e">
        <f>MATCH(D1297,[1]!Tabla1[Consignatario],0)</f>
        <v>#REF!</v>
      </c>
      <c r="D1297" s="5" t="s">
        <v>1497</v>
      </c>
      <c r="E1297" s="5"/>
      <c r="F1297" s="9">
        <v>42726</v>
      </c>
      <c r="G1297" s="5" t="s">
        <v>97</v>
      </c>
      <c r="H1297" s="3" t="s">
        <v>1423</v>
      </c>
      <c r="I1297" s="8" t="s">
        <v>965</v>
      </c>
      <c r="J1297" s="8">
        <v>1050</v>
      </c>
      <c r="K1297" s="5">
        <v>1050</v>
      </c>
      <c r="L1297" s="8">
        <v>73</v>
      </c>
      <c r="M1297" s="8">
        <v>4</v>
      </c>
      <c r="N1297" s="8"/>
      <c r="O1297" s="8"/>
    </row>
    <row r="1298" spans="1:15" ht="25.5" x14ac:dyDescent="0.25">
      <c r="A1298" s="5" t="s">
        <v>964</v>
      </c>
      <c r="B1298" s="5"/>
      <c r="C1298" s="6" t="e">
        <f>MATCH(D1298,[1]!Tabla1[Consignatario],0)</f>
        <v>#REF!</v>
      </c>
      <c r="D1298" s="5" t="s">
        <v>1694</v>
      </c>
      <c r="E1298" s="5"/>
      <c r="F1298" s="9">
        <v>42726</v>
      </c>
      <c r="G1298" s="5" t="s">
        <v>311</v>
      </c>
      <c r="H1298" s="17" t="s">
        <v>1818</v>
      </c>
      <c r="I1298" s="8" t="s">
        <v>954</v>
      </c>
      <c r="J1298" s="8">
        <v>2500</v>
      </c>
      <c r="K1298" s="5">
        <v>2500</v>
      </c>
      <c r="L1298" s="8">
        <v>175</v>
      </c>
      <c r="M1298" s="8"/>
      <c r="N1298" s="8" t="s">
        <v>1666</v>
      </c>
      <c r="O1298" s="8"/>
    </row>
    <row r="1299" spans="1:15" ht="25.5" x14ac:dyDescent="0.25">
      <c r="A1299" s="5" t="s">
        <v>964</v>
      </c>
      <c r="B1299" s="5"/>
      <c r="C1299" s="6" t="e">
        <f>MATCH(D1299,[1]!Tabla1[Consignatario],0)</f>
        <v>#REF!</v>
      </c>
      <c r="D1299" s="8" t="s">
        <v>1780</v>
      </c>
      <c r="E1299" s="8" t="s">
        <v>1781</v>
      </c>
      <c r="F1299" s="9">
        <v>42726</v>
      </c>
      <c r="G1299" s="5" t="s">
        <v>75</v>
      </c>
      <c r="H1299" s="6" t="s">
        <v>1820</v>
      </c>
      <c r="I1299" s="8" t="s">
        <v>168</v>
      </c>
      <c r="J1299" s="8">
        <v>160</v>
      </c>
      <c r="K1299" s="8">
        <v>160</v>
      </c>
      <c r="L1299" s="8">
        <v>11</v>
      </c>
      <c r="M1299" s="8">
        <v>1</v>
      </c>
      <c r="N1299" s="8"/>
      <c r="O1299" s="8"/>
    </row>
    <row r="1300" spans="1:15" x14ac:dyDescent="0.25">
      <c r="A1300" s="5" t="s">
        <v>964</v>
      </c>
      <c r="B1300" s="5"/>
      <c r="C1300" s="6" t="e">
        <f>MATCH(D1300,[1]!Tabla1[Consignatario],0)</f>
        <v>#REF!</v>
      </c>
      <c r="D1300" s="5" t="s">
        <v>1652</v>
      </c>
      <c r="E1300" s="5"/>
      <c r="F1300" s="9">
        <v>42726</v>
      </c>
      <c r="G1300" s="5" t="s">
        <v>45</v>
      </c>
      <c r="H1300" s="5" t="s">
        <v>1255</v>
      </c>
      <c r="I1300" s="8" t="s">
        <v>966</v>
      </c>
      <c r="J1300" s="8">
        <v>240</v>
      </c>
      <c r="K1300" s="5">
        <v>240</v>
      </c>
      <c r="L1300" s="8">
        <v>16</v>
      </c>
      <c r="M1300" s="8">
        <v>7</v>
      </c>
      <c r="N1300" s="8"/>
      <c r="O1300" s="8"/>
    </row>
    <row r="1301" spans="1:15" x14ac:dyDescent="0.25">
      <c r="A1301" s="5" t="s">
        <v>964</v>
      </c>
      <c r="B1301" s="5"/>
      <c r="C1301" s="6" t="e">
        <f>MATCH(D1301,[1]!Tabla1[Consignatario],0)</f>
        <v>#REF!</v>
      </c>
      <c r="D1301" s="5" t="s">
        <v>1539</v>
      </c>
      <c r="E1301" s="5"/>
      <c r="F1301" s="10">
        <v>42726</v>
      </c>
      <c r="G1301" s="5" t="s">
        <v>45</v>
      </c>
      <c r="H1301" s="6" t="s">
        <v>1820</v>
      </c>
      <c r="I1301" s="8" t="s">
        <v>963</v>
      </c>
      <c r="J1301" s="8">
        <v>352</v>
      </c>
      <c r="K1301" s="5">
        <v>352</v>
      </c>
      <c r="L1301" s="8">
        <v>24</v>
      </c>
      <c r="M1301" s="8">
        <v>5</v>
      </c>
      <c r="N1301"/>
    </row>
    <row r="1302" spans="1:15" ht="15" customHeight="1" x14ac:dyDescent="0.25">
      <c r="A1302" s="5" t="s">
        <v>964</v>
      </c>
      <c r="B1302" s="5"/>
      <c r="C1302" s="6" t="e">
        <f>MATCH(D1302,[1]!Tabla1[Consignatario],0)</f>
        <v>#REF!</v>
      </c>
      <c r="D1302" s="5" t="s">
        <v>1360</v>
      </c>
      <c r="E1302" s="5"/>
      <c r="F1302" s="10">
        <v>42726</v>
      </c>
      <c r="G1302" s="5" t="s">
        <v>45</v>
      </c>
      <c r="H1302" s="17" t="s">
        <v>1818</v>
      </c>
      <c r="I1302" s="8" t="s">
        <v>599</v>
      </c>
      <c r="J1302" s="8">
        <v>1300</v>
      </c>
      <c r="K1302" s="5">
        <v>1300</v>
      </c>
      <c r="L1302" s="8">
        <v>91</v>
      </c>
      <c r="M1302"/>
      <c r="N1302" t="s">
        <v>1734</v>
      </c>
    </row>
    <row r="1303" spans="1:15" ht="24" customHeight="1" x14ac:dyDescent="0.25">
      <c r="A1303" s="89" t="s">
        <v>967</v>
      </c>
      <c r="B1303" s="89"/>
      <c r="C1303" s="6" t="e">
        <f>MATCH(D1303,[1]!Tabla1[Consignatario],0)</f>
        <v>#REF!</v>
      </c>
      <c r="D1303" s="54" t="s">
        <v>1750</v>
      </c>
      <c r="E1303" s="5"/>
      <c r="F1303" s="10">
        <v>42726</v>
      </c>
      <c r="G1303" s="89" t="s">
        <v>968</v>
      </c>
      <c r="H1303" s="16" t="s">
        <v>1819</v>
      </c>
      <c r="I1303" s="8" t="s">
        <v>969</v>
      </c>
      <c r="J1303" s="8">
        <v>114274</v>
      </c>
      <c r="K1303" s="89">
        <v>229774</v>
      </c>
      <c r="L1303" s="8">
        <v>16084</v>
      </c>
      <c r="M1303"/>
      <c r="N1303" t="s">
        <v>971</v>
      </c>
    </row>
    <row r="1304" spans="1:15" ht="25.5" x14ac:dyDescent="0.25">
      <c r="A1304" s="89"/>
      <c r="B1304" s="89"/>
      <c r="C1304" s="6" t="e">
        <f>MATCH(D1304,[1]!Tabla1[Consignatario],0)</f>
        <v>#REF!</v>
      </c>
      <c r="D1304" s="54" t="s">
        <v>1750</v>
      </c>
      <c r="E1304" s="5"/>
      <c r="G1304" s="89"/>
      <c r="H1304" s="17" t="s">
        <v>1818</v>
      </c>
      <c r="I1304" s="20" t="s">
        <v>970</v>
      </c>
      <c r="J1304" s="20">
        <v>107500</v>
      </c>
      <c r="K1304" s="89"/>
    </row>
    <row r="1305" spans="1:15" ht="25.5" x14ac:dyDescent="0.25">
      <c r="A1305" s="89"/>
      <c r="B1305" s="89"/>
      <c r="C1305" s="6" t="e">
        <f>MATCH(D1305,[1]!Tabla1[Consignatario],0)</f>
        <v>#REF!</v>
      </c>
      <c r="D1305" s="54" t="s">
        <v>1750</v>
      </c>
      <c r="E1305" s="5"/>
      <c r="F1305"/>
      <c r="G1305" s="89"/>
      <c r="H1305" s="6" t="s">
        <v>1820</v>
      </c>
      <c r="I1305" s="8" t="s">
        <v>62</v>
      </c>
      <c r="J1305" s="8">
        <v>6400</v>
      </c>
      <c r="K1305" s="89"/>
      <c r="L1305"/>
      <c r="M1305"/>
      <c r="N1305"/>
    </row>
    <row r="1306" spans="1:15" ht="25.5" x14ac:dyDescent="0.25">
      <c r="A1306" s="89"/>
      <c r="B1306" s="89"/>
      <c r="C1306" s="6" t="e">
        <f>MATCH(D1306,[1]!Tabla1[Consignatario],0)</f>
        <v>#REF!</v>
      </c>
      <c r="D1306" s="54" t="s">
        <v>1750</v>
      </c>
      <c r="E1306" s="5"/>
      <c r="F1306"/>
      <c r="G1306" s="89"/>
      <c r="H1306" s="6" t="s">
        <v>1820</v>
      </c>
      <c r="I1306" s="8" t="s">
        <v>26</v>
      </c>
      <c r="J1306" s="8">
        <v>1600</v>
      </c>
      <c r="K1306" s="89"/>
      <c r="L1306"/>
      <c r="M1306"/>
      <c r="N1306"/>
    </row>
    <row r="1307" spans="1:15" ht="30" x14ac:dyDescent="0.25">
      <c r="A1307" s="25" t="s">
        <v>967</v>
      </c>
      <c r="B1307" s="25"/>
      <c r="C1307" s="6" t="e">
        <f>MATCH(D1307,[1]!Tabla1[Consignatario],0)</f>
        <v>#REF!</v>
      </c>
      <c r="D1307" s="25" t="s">
        <v>1358</v>
      </c>
      <c r="F1307" s="10">
        <v>42729</v>
      </c>
      <c r="G1307" s="25" t="s">
        <v>1671</v>
      </c>
      <c r="H1307" s="17" t="s">
        <v>1818</v>
      </c>
      <c r="I1307" s="8" t="s">
        <v>599</v>
      </c>
      <c r="J1307">
        <v>3200</v>
      </c>
      <c r="K1307" s="25">
        <v>3200</v>
      </c>
      <c r="L1307">
        <v>224</v>
      </c>
      <c r="M1307"/>
      <c r="N1307"/>
    </row>
    <row r="1308" spans="1:15" ht="30" customHeight="1" x14ac:dyDescent="0.25">
      <c r="A1308" s="25" t="s">
        <v>967</v>
      </c>
      <c r="B1308" s="25"/>
      <c r="C1308" s="6" t="e">
        <f>MATCH(D1308,[1]!Tabla1[Consignatario],0)</f>
        <v>#REF!</v>
      </c>
      <c r="D1308" s="25" t="s">
        <v>1361</v>
      </c>
      <c r="F1308" s="10">
        <v>42729</v>
      </c>
      <c r="G1308" s="25" t="s">
        <v>1671</v>
      </c>
      <c r="H1308" s="6" t="s">
        <v>1820</v>
      </c>
      <c r="I1308" s="8" t="s">
        <v>972</v>
      </c>
      <c r="J1308" s="8">
        <v>498</v>
      </c>
      <c r="K1308" s="25">
        <v>498</v>
      </c>
      <c r="L1308">
        <v>34</v>
      </c>
      <c r="M1308">
        <v>7</v>
      </c>
      <c r="N1308" t="s">
        <v>973</v>
      </c>
    </row>
    <row r="1309" spans="1:15" ht="30" x14ac:dyDescent="0.25">
      <c r="A1309" s="25" t="s">
        <v>974</v>
      </c>
      <c r="B1309" s="25"/>
      <c r="C1309" s="6" t="e">
        <f>MATCH(D1309,[1]!Tabla1[Consignatario],0)</f>
        <v>#REF!</v>
      </c>
      <c r="D1309" s="25" t="s">
        <v>1679</v>
      </c>
      <c r="F1309" s="10">
        <v>42730</v>
      </c>
      <c r="G1309" s="25" t="s">
        <v>45</v>
      </c>
      <c r="H1309" s="25" t="s">
        <v>1255</v>
      </c>
      <c r="I1309" s="8" t="s">
        <v>975</v>
      </c>
      <c r="J1309" s="8">
        <v>130</v>
      </c>
      <c r="K1309" s="25">
        <v>130</v>
      </c>
      <c r="L1309">
        <v>9</v>
      </c>
      <c r="M1309"/>
      <c r="N1309"/>
    </row>
    <row r="1310" spans="1:15" ht="15" customHeight="1" x14ac:dyDescent="0.25">
      <c r="A1310" s="122" t="s">
        <v>974</v>
      </c>
      <c r="B1310" s="122"/>
      <c r="C1310" s="6" t="e">
        <f>MATCH(D1310,[1]!Tabla1[Consignatario],0)</f>
        <v>#REF!</v>
      </c>
      <c r="D1310" s="24" t="s">
        <v>1330</v>
      </c>
      <c r="F1310" s="10">
        <v>42733</v>
      </c>
      <c r="G1310" s="122" t="s">
        <v>976</v>
      </c>
      <c r="H1310" s="16" t="s">
        <v>1819</v>
      </c>
      <c r="I1310" s="8" t="s">
        <v>977</v>
      </c>
      <c r="J1310" s="8">
        <v>17575</v>
      </c>
      <c r="K1310" s="122">
        <v>20615</v>
      </c>
      <c r="L1310">
        <v>1443</v>
      </c>
      <c r="M1310"/>
      <c r="N1310" t="s">
        <v>979</v>
      </c>
    </row>
    <row r="1311" spans="1:15" ht="30" x14ac:dyDescent="0.25">
      <c r="A1311" s="122"/>
      <c r="B1311" s="122"/>
      <c r="C1311" s="6" t="e">
        <f>MATCH(D1311,[1]!Tabla1[Consignatario],0)</f>
        <v>#REF!</v>
      </c>
      <c r="D1311" s="24" t="s">
        <v>1330</v>
      </c>
      <c r="F1311"/>
      <c r="G1311" s="122"/>
      <c r="H1311" s="6" t="s">
        <v>1820</v>
      </c>
      <c r="I1311" s="8" t="s">
        <v>978</v>
      </c>
      <c r="J1311" s="8">
        <v>3040</v>
      </c>
      <c r="K1311" s="122"/>
      <c r="L1311"/>
      <c r="M1311"/>
      <c r="N1311"/>
    </row>
    <row r="1312" spans="1:15" ht="30" customHeight="1" x14ac:dyDescent="0.25">
      <c r="A1312" s="25" t="s">
        <v>974</v>
      </c>
      <c r="B1312" s="25"/>
      <c r="C1312" s="6" t="e">
        <f>MATCH(D1312,[1]!Tabla1[Consignatario],0)</f>
        <v>#REF!</v>
      </c>
      <c r="D1312" s="25" t="s">
        <v>1309</v>
      </c>
      <c r="F1312" s="10">
        <v>42734</v>
      </c>
      <c r="G1312" s="25" t="s">
        <v>165</v>
      </c>
      <c r="H1312" s="3" t="s">
        <v>1423</v>
      </c>
      <c r="I1312" s="8" t="s">
        <v>980</v>
      </c>
      <c r="J1312">
        <v>1500</v>
      </c>
      <c r="K1312" s="25">
        <v>1500</v>
      </c>
      <c r="L1312">
        <v>105</v>
      </c>
      <c r="M1312"/>
      <c r="N1312"/>
    </row>
    <row r="1313" spans="1:25" ht="30.75" thickBot="1" x14ac:dyDescent="0.3">
      <c r="A1313" s="25" t="s">
        <v>974</v>
      </c>
      <c r="B1313" s="25" t="s">
        <v>691</v>
      </c>
      <c r="C1313" s="6" t="e">
        <f>MATCH(D1313,[1]!Tabla1[Consignatario],0)</f>
        <v>#REF!</v>
      </c>
      <c r="D1313" s="25" t="s">
        <v>1658</v>
      </c>
      <c r="F1313" s="10">
        <v>42734</v>
      </c>
      <c r="G1313" s="25" t="s">
        <v>976</v>
      </c>
      <c r="H1313" s="17" t="s">
        <v>1818</v>
      </c>
      <c r="I1313" s="8" t="s">
        <v>599</v>
      </c>
      <c r="J1313" s="8">
        <v>692</v>
      </c>
      <c r="K1313" s="25">
        <v>692</v>
      </c>
      <c r="L1313">
        <v>48</v>
      </c>
      <c r="M1313">
        <v>3</v>
      </c>
      <c r="N1313" t="s">
        <v>981</v>
      </c>
    </row>
    <row r="1314" spans="1:25" ht="30.75" thickBot="1" x14ac:dyDescent="0.3">
      <c r="A1314" s="25" t="s">
        <v>974</v>
      </c>
      <c r="B1314" s="25"/>
      <c r="C1314" s="6" t="e">
        <f>MATCH(D1314,[1]!Tabla1[Consignatario],0)</f>
        <v>#REF!</v>
      </c>
      <c r="D1314" s="25" t="s">
        <v>1368</v>
      </c>
      <c r="F1314" s="10">
        <v>42734</v>
      </c>
      <c r="G1314" s="25" t="s">
        <v>882</v>
      </c>
      <c r="H1314" s="17" t="s">
        <v>1818</v>
      </c>
      <c r="I1314" s="8" t="s">
        <v>599</v>
      </c>
      <c r="J1314" s="8">
        <v>500</v>
      </c>
      <c r="K1314" s="25">
        <v>500</v>
      </c>
      <c r="L1314">
        <v>35</v>
      </c>
      <c r="M1314"/>
      <c r="N1314"/>
      <c r="P1314" s="46" t="s">
        <v>1408</v>
      </c>
      <c r="Q1314" s="47" t="s">
        <v>1407</v>
      </c>
      <c r="R1314" s="47" t="s">
        <v>1409</v>
      </c>
      <c r="S1314" s="47" t="s">
        <v>1255</v>
      </c>
      <c r="T1314" s="47" t="s">
        <v>1422</v>
      </c>
      <c r="U1314" s="47" t="s">
        <v>1421</v>
      </c>
      <c r="V1314" s="47" t="s">
        <v>1423</v>
      </c>
      <c r="W1314" s="47" t="s">
        <v>1254</v>
      </c>
      <c r="X1314" s="48" t="s">
        <v>1411</v>
      </c>
    </row>
    <row r="1315" spans="1:25" ht="16.5" thickBot="1" x14ac:dyDescent="0.3">
      <c r="A1315"/>
      <c r="B1315" s="25"/>
      <c r="C1315" s="6"/>
      <c r="D1315" s="25" t="s">
        <v>1540</v>
      </c>
      <c r="F1315" s="10"/>
      <c r="G1315"/>
      <c r="H1315"/>
      <c r="I1315" s="8"/>
      <c r="J1315" s="11"/>
      <c r="K1315"/>
      <c r="L1315"/>
      <c r="M1315"/>
      <c r="N1315"/>
      <c r="P1315" s="44">
        <f>SUMIF(H3:H1314, "plata labrada", J3:J1314)</f>
        <v>1548576</v>
      </c>
      <c r="Q1315" s="45">
        <f>SUMIF(H3:H1314, "plata en barras", J3:J1314)</f>
        <v>7320768</v>
      </c>
      <c r="R1315" s="45">
        <f>SUMIF(H3:H1314, "plata amonedada", J3:J1314)</f>
        <v>4703586</v>
      </c>
      <c r="S1315" s="45">
        <f>SUMIF(H3:H1314, "cacao", J3:J1314)</f>
        <v>1990</v>
      </c>
      <c r="T1315" s="45">
        <f>SUMIF(H3:H1314, "piedras bezoares", J3:J1314)</f>
        <v>2688</v>
      </c>
      <c r="U1315" s="45">
        <f>SUMIF(H3:H1314, "Tinta añil", J3:J1314)</f>
        <v>0</v>
      </c>
      <c r="V1315" s="45">
        <f>SUMIF(H3:H1314, "lana de vicuña", J3:J1314)</f>
        <v>11011</v>
      </c>
      <c r="W1315" s="45">
        <f>SUMIF(H3:H1314, "cordobanes", J3:J1314)</f>
        <v>186</v>
      </c>
      <c r="X1315" s="36">
        <v>190</v>
      </c>
      <c r="Y1315">
        <f>SUM(P1315:X1315)</f>
        <v>13588995</v>
      </c>
    </row>
    <row r="1316" spans="1:25" ht="18.75" x14ac:dyDescent="0.3">
      <c r="A1316" s="55" t="s">
        <v>1249</v>
      </c>
      <c r="B1316" s="55"/>
      <c r="C1316" s="6"/>
      <c r="D1316" s="55" t="s">
        <v>1540</v>
      </c>
      <c r="E1316" s="55"/>
      <c r="F1316" s="55"/>
      <c r="G1316" s="55"/>
      <c r="H1316" s="55"/>
      <c r="I1316" s="55"/>
      <c r="J1316" s="55"/>
      <c r="K1316" s="55"/>
      <c r="L1316" s="55"/>
      <c r="M1316" s="55"/>
      <c r="N1316" s="55"/>
    </row>
    <row r="1317" spans="1:25" ht="60" customHeight="1" x14ac:dyDescent="0.25">
      <c r="A1317" t="s">
        <v>982</v>
      </c>
      <c r="B1317"/>
      <c r="C1317" s="6" t="e">
        <f>MATCH(D1317,[1]!Tabla1[Consignatario],0)</f>
        <v>#REF!</v>
      </c>
      <c r="D1317" s="24" t="s">
        <v>1370</v>
      </c>
      <c r="F1317" s="10">
        <v>42725</v>
      </c>
      <c r="G1317" t="s">
        <v>184</v>
      </c>
      <c r="H1317" s="16" t="s">
        <v>1819</v>
      </c>
      <c r="I1317" s="8" t="s">
        <v>983</v>
      </c>
      <c r="J1317" s="8">
        <v>22630</v>
      </c>
      <c r="K1317" s="122">
        <v>58258</v>
      </c>
      <c r="L1317">
        <v>4081</v>
      </c>
      <c r="M1317">
        <v>1</v>
      </c>
      <c r="N1317"/>
    </row>
    <row r="1318" spans="1:25" x14ac:dyDescent="0.25">
      <c r="A1318"/>
      <c r="B1318"/>
      <c r="C1318" s="6" t="e">
        <f>MATCH(D1318,[1]!Tabla1[Consignatario],0)</f>
        <v>#REF!</v>
      </c>
      <c r="D1318" s="24" t="s">
        <v>1370</v>
      </c>
      <c r="F1318"/>
      <c r="G1318"/>
      <c r="H1318" s="17" t="s">
        <v>1818</v>
      </c>
      <c r="I1318" s="8" t="s">
        <v>32</v>
      </c>
      <c r="J1318" s="8">
        <v>20000</v>
      </c>
      <c r="K1318" s="122"/>
      <c r="L1318"/>
      <c r="M1318"/>
      <c r="N1318"/>
    </row>
    <row r="1319" spans="1:25" x14ac:dyDescent="0.25">
      <c r="A1319"/>
      <c r="B1319"/>
      <c r="C1319" s="6" t="e">
        <f>MATCH(D1319,[1]!Tabla1[Consignatario],0)</f>
        <v>#REF!</v>
      </c>
      <c r="D1319" s="24" t="s">
        <v>1370</v>
      </c>
      <c r="F1319"/>
      <c r="G1319"/>
      <c r="H1319" s="17" t="s">
        <v>1818</v>
      </c>
      <c r="I1319" s="8" t="s">
        <v>410</v>
      </c>
      <c r="J1319" s="8">
        <v>10000</v>
      </c>
      <c r="K1319" s="122"/>
      <c r="L1319"/>
      <c r="M1319"/>
      <c r="N1319"/>
    </row>
    <row r="1320" spans="1:25" x14ac:dyDescent="0.25">
      <c r="A1320"/>
      <c r="B1320"/>
      <c r="C1320" s="6" t="e">
        <f>MATCH(D1320,[1]!Tabla1[Consignatario],0)</f>
        <v>#REF!</v>
      </c>
      <c r="D1320" s="24" t="s">
        <v>1370</v>
      </c>
      <c r="F1320"/>
      <c r="G1320"/>
      <c r="H1320" s="17" t="s">
        <v>1818</v>
      </c>
      <c r="I1320" s="8" t="s">
        <v>599</v>
      </c>
      <c r="J1320" s="8">
        <v>700</v>
      </c>
      <c r="K1320" s="122"/>
      <c r="L1320"/>
      <c r="M1320"/>
      <c r="N1320"/>
    </row>
    <row r="1321" spans="1:25" x14ac:dyDescent="0.25">
      <c r="A1321"/>
      <c r="B1321"/>
      <c r="C1321" s="6" t="e">
        <f>MATCH(D1321,[1]!Tabla1[Consignatario],0)</f>
        <v>#REF!</v>
      </c>
      <c r="D1321" s="24" t="s">
        <v>1370</v>
      </c>
      <c r="F1321"/>
      <c r="G1321"/>
      <c r="H1321" s="6" t="s">
        <v>1820</v>
      </c>
      <c r="I1321" s="8" t="s">
        <v>984</v>
      </c>
      <c r="J1321" s="8">
        <v>4928</v>
      </c>
      <c r="K1321" s="122"/>
      <c r="L1321"/>
      <c r="M1321"/>
      <c r="N1321"/>
    </row>
    <row r="1322" spans="1:25" ht="30" x14ac:dyDescent="0.25">
      <c r="A1322" t="s">
        <v>982</v>
      </c>
      <c r="B1322" t="s">
        <v>691</v>
      </c>
      <c r="C1322" s="6" t="e">
        <f>MATCH(D1322,[1]!Tabla1[Consignatario],0)</f>
        <v>#REF!</v>
      </c>
      <c r="D1322" s="24" t="s">
        <v>1782</v>
      </c>
      <c r="F1322" s="10">
        <v>42725</v>
      </c>
      <c r="G1322" t="s">
        <v>165</v>
      </c>
      <c r="H1322" s="17" t="s">
        <v>1818</v>
      </c>
      <c r="I1322" s="8" t="s">
        <v>238</v>
      </c>
      <c r="J1322">
        <v>14000</v>
      </c>
      <c r="K1322" s="122">
        <v>18128</v>
      </c>
      <c r="L1322">
        <v>1268</v>
      </c>
      <c r="M1322">
        <v>7</v>
      </c>
      <c r="N1322"/>
    </row>
    <row r="1323" spans="1:25" ht="30" x14ac:dyDescent="0.25">
      <c r="A1323"/>
      <c r="B1323"/>
      <c r="C1323" s="6" t="e">
        <f>MATCH(D1323,[1]!Tabla1[Consignatario],0)</f>
        <v>#REF!</v>
      </c>
      <c r="D1323" s="24" t="s">
        <v>1782</v>
      </c>
      <c r="F1323"/>
      <c r="G1323"/>
      <c r="H1323" s="17" t="s">
        <v>1818</v>
      </c>
      <c r="I1323" s="8" t="s">
        <v>954</v>
      </c>
      <c r="J1323" s="8">
        <v>2500</v>
      </c>
      <c r="K1323" s="122"/>
      <c r="L1323"/>
      <c r="M1323"/>
      <c r="N1323"/>
    </row>
    <row r="1324" spans="1:25" ht="30" x14ac:dyDescent="0.25">
      <c r="A1324"/>
      <c r="B1324"/>
      <c r="C1324" s="6" t="e">
        <f>MATCH(D1324,[1]!Tabla1[Consignatario],0)</f>
        <v>#REF!</v>
      </c>
      <c r="D1324" s="24" t="s">
        <v>1782</v>
      </c>
      <c r="F1324"/>
      <c r="G1324"/>
      <c r="H1324" s="16" t="s">
        <v>1819</v>
      </c>
      <c r="I1324" s="8" t="s">
        <v>985</v>
      </c>
      <c r="J1324" s="8">
        <v>472</v>
      </c>
      <c r="K1324" s="122"/>
      <c r="L1324"/>
      <c r="M1324"/>
      <c r="N1324"/>
    </row>
    <row r="1325" spans="1:25" ht="30" x14ac:dyDescent="0.25">
      <c r="A1325"/>
      <c r="B1325"/>
      <c r="C1325" s="6" t="e">
        <f>MATCH(D1325,[1]!Tabla1[Consignatario],0)</f>
        <v>#REF!</v>
      </c>
      <c r="D1325" s="24" t="s">
        <v>1782</v>
      </c>
      <c r="F1325"/>
      <c r="G1325"/>
      <c r="H1325" s="17" t="s">
        <v>1818</v>
      </c>
      <c r="I1325" s="8" t="s">
        <v>599</v>
      </c>
      <c r="J1325" s="8">
        <v>1036</v>
      </c>
      <c r="K1325" s="122"/>
      <c r="L1325"/>
      <c r="M1325"/>
      <c r="N1325"/>
    </row>
    <row r="1326" spans="1:25" ht="30" x14ac:dyDescent="0.25">
      <c r="A1326"/>
      <c r="B1326"/>
      <c r="C1326" s="6" t="e">
        <f>MATCH(D1326,[1]!Tabla1[Consignatario],0)</f>
        <v>#REF!</v>
      </c>
      <c r="D1326" s="24" t="s">
        <v>1782</v>
      </c>
      <c r="F1326"/>
      <c r="G1326"/>
      <c r="H1326" s="6" t="s">
        <v>1820</v>
      </c>
      <c r="I1326" s="8" t="s">
        <v>287</v>
      </c>
      <c r="J1326" s="8">
        <v>120</v>
      </c>
      <c r="K1326" s="122"/>
      <c r="L1326"/>
      <c r="M1326"/>
      <c r="N1326"/>
    </row>
    <row r="1327" spans="1:25" ht="30" customHeight="1" x14ac:dyDescent="0.25">
      <c r="A1327" t="s">
        <v>982</v>
      </c>
      <c r="B1327"/>
      <c r="C1327" s="6" t="e">
        <f>MATCH(D1327,[1]!Tabla1[Consignatario],0)</f>
        <v>#REF!</v>
      </c>
      <c r="D1327" s="24" t="s">
        <v>1719</v>
      </c>
      <c r="F1327" s="10">
        <v>42725</v>
      </c>
      <c r="G1327" t="s">
        <v>165</v>
      </c>
      <c r="H1327" s="17" t="s">
        <v>1818</v>
      </c>
      <c r="I1327" s="8" t="s">
        <v>599</v>
      </c>
      <c r="J1327">
        <v>800</v>
      </c>
      <c r="K1327" s="122">
        <v>1440</v>
      </c>
      <c r="L1327">
        <v>100</v>
      </c>
      <c r="M1327">
        <v>6</v>
      </c>
      <c r="N1327"/>
    </row>
    <row r="1328" spans="1:25" ht="30" x14ac:dyDescent="0.25">
      <c r="A1328"/>
      <c r="B1328"/>
      <c r="C1328" s="6" t="e">
        <f>MATCH(D1328,[1]!Tabla1[Consignatario],0)</f>
        <v>#REF!</v>
      </c>
      <c r="D1328" s="24" t="s">
        <v>1719</v>
      </c>
      <c r="F1328"/>
      <c r="G1328"/>
      <c r="H1328" s="6" t="s">
        <v>1820</v>
      </c>
      <c r="I1328" s="8" t="s">
        <v>148</v>
      </c>
      <c r="J1328" s="8">
        <v>640</v>
      </c>
      <c r="K1328" s="122"/>
      <c r="L1328"/>
      <c r="M1328"/>
      <c r="N1328"/>
    </row>
    <row r="1329" spans="1:14" x14ac:dyDescent="0.25">
      <c r="A1329" t="s">
        <v>986</v>
      </c>
      <c r="B1329"/>
      <c r="C1329" s="6" t="e">
        <f>MATCH(D1329,[1]!Tabla1[Consignatario],0)</f>
        <v>#REF!</v>
      </c>
      <c r="D1329" s="25" t="s">
        <v>1663</v>
      </c>
      <c r="F1329" s="10">
        <v>42725</v>
      </c>
      <c r="G1329" t="s">
        <v>987</v>
      </c>
      <c r="H1329" s="17" t="s">
        <v>1818</v>
      </c>
      <c r="I1329" s="8" t="s">
        <v>599</v>
      </c>
      <c r="J1329" s="8">
        <v>2600</v>
      </c>
      <c r="K1329" s="25">
        <v>2600</v>
      </c>
      <c r="L1329">
        <v>182</v>
      </c>
      <c r="M1329"/>
      <c r="N1329"/>
    </row>
    <row r="1330" spans="1:14" ht="15" customHeight="1" x14ac:dyDescent="0.25">
      <c r="A1330" t="s">
        <v>986</v>
      </c>
      <c r="B1330"/>
      <c r="C1330" s="6" t="e">
        <f>MATCH(D1330,[1]!Tabla1[Consignatario],0)</f>
        <v>#REF!</v>
      </c>
      <c r="D1330" s="24" t="s">
        <v>1371</v>
      </c>
      <c r="F1330" s="10">
        <v>42725</v>
      </c>
      <c r="G1330" t="s">
        <v>129</v>
      </c>
      <c r="H1330" s="17" t="s">
        <v>1818</v>
      </c>
      <c r="I1330" s="8" t="s">
        <v>824</v>
      </c>
      <c r="J1330" s="8">
        <v>2500</v>
      </c>
      <c r="K1330" s="122">
        <v>4360</v>
      </c>
      <c r="L1330">
        <v>305</v>
      </c>
      <c r="M1330">
        <v>2</v>
      </c>
      <c r="N1330"/>
    </row>
    <row r="1331" spans="1:14" x14ac:dyDescent="0.25">
      <c r="A1331"/>
      <c r="B1331"/>
      <c r="C1331" s="6" t="e">
        <f>MATCH(D1331,[1]!Tabla1[Consignatario],0)</f>
        <v>#REF!</v>
      </c>
      <c r="D1331" s="24" t="s">
        <v>1371</v>
      </c>
      <c r="F1331"/>
      <c r="G1331"/>
      <c r="H1331" s="17" t="s">
        <v>1818</v>
      </c>
      <c r="I1331" s="8" t="s">
        <v>599</v>
      </c>
      <c r="J1331" s="8">
        <v>1300</v>
      </c>
      <c r="K1331" s="122"/>
      <c r="L1331"/>
      <c r="M1331"/>
      <c r="N1331"/>
    </row>
    <row r="1332" spans="1:14" x14ac:dyDescent="0.25">
      <c r="A1332"/>
      <c r="B1332"/>
      <c r="C1332" s="6" t="e">
        <f>MATCH(D1332,[1]!Tabla1[Consignatario],0)</f>
        <v>#REF!</v>
      </c>
      <c r="D1332" s="24" t="s">
        <v>1371</v>
      </c>
      <c r="F1332"/>
      <c r="G1332"/>
      <c r="H1332" s="6" t="s">
        <v>1820</v>
      </c>
      <c r="I1332" s="8" t="s">
        <v>57</v>
      </c>
      <c r="J1332" s="8">
        <v>560</v>
      </c>
      <c r="K1332" s="122"/>
      <c r="L1332"/>
      <c r="M1332"/>
      <c r="N1332"/>
    </row>
    <row r="1333" spans="1:14" x14ac:dyDescent="0.25">
      <c r="A1333" t="s">
        <v>986</v>
      </c>
      <c r="B1333"/>
      <c r="C1333" s="6" t="e">
        <f>MATCH(D1333,[1]!Tabla1[Consignatario],0)</f>
        <v>#REF!</v>
      </c>
      <c r="D1333" s="24" t="s">
        <v>1371</v>
      </c>
      <c r="F1333" s="10">
        <v>42725</v>
      </c>
      <c r="G1333" t="s">
        <v>1812</v>
      </c>
      <c r="H1333" s="17" t="s">
        <v>1818</v>
      </c>
      <c r="I1333" s="8" t="s">
        <v>599</v>
      </c>
      <c r="J1333" s="8">
        <v>1000</v>
      </c>
      <c r="K1333" s="122">
        <v>1000</v>
      </c>
      <c r="L1333">
        <v>70</v>
      </c>
      <c r="M1333"/>
      <c r="N1333"/>
    </row>
    <row r="1334" spans="1:14" ht="15" customHeight="1" x14ac:dyDescent="0.25">
      <c r="A1334" t="s">
        <v>986</v>
      </c>
      <c r="B1334"/>
      <c r="C1334" s="6" t="e">
        <f>MATCH(D1334,[1]!Tabla1[Consignatario],0)</f>
        <v>#REF!</v>
      </c>
      <c r="D1334" s="25" t="s">
        <v>1372</v>
      </c>
      <c r="F1334" s="10">
        <v>42725</v>
      </c>
      <c r="G1334" t="s">
        <v>1812</v>
      </c>
      <c r="H1334" s="17" t="s">
        <v>1818</v>
      </c>
      <c r="I1334" s="8" t="s">
        <v>599</v>
      </c>
      <c r="J1334" s="8">
        <v>2300</v>
      </c>
      <c r="K1334" s="25">
        <v>2300</v>
      </c>
      <c r="L1334">
        <v>161</v>
      </c>
      <c r="M1334"/>
      <c r="N1334"/>
    </row>
    <row r="1335" spans="1:14" ht="30" x14ac:dyDescent="0.25">
      <c r="A1335" t="s">
        <v>986</v>
      </c>
      <c r="B1335"/>
      <c r="C1335" s="6" t="e">
        <f>MATCH(D1335,[1]!Tabla1[Consignatario],0)</f>
        <v>#REF!</v>
      </c>
      <c r="D1335" s="25" t="s">
        <v>1783</v>
      </c>
      <c r="F1335" s="10">
        <v>42725</v>
      </c>
      <c r="G1335" t="s">
        <v>1415</v>
      </c>
      <c r="H1335" s="17" t="s">
        <v>1818</v>
      </c>
      <c r="I1335" s="8" t="s">
        <v>73</v>
      </c>
      <c r="J1335" s="8">
        <v>4000</v>
      </c>
      <c r="K1335" s="25">
        <v>4000</v>
      </c>
      <c r="L1335">
        <v>280</v>
      </c>
      <c r="M1335"/>
      <c r="N1335"/>
    </row>
    <row r="1336" spans="1:14" ht="15" customHeight="1" x14ac:dyDescent="0.25">
      <c r="A1336" t="s">
        <v>986</v>
      </c>
      <c r="B1336"/>
      <c r="C1336" s="6" t="e">
        <f>MATCH(D1336,[1]!Tabla1[Consignatario],0)</f>
        <v>#REF!</v>
      </c>
      <c r="D1336" s="24" t="s">
        <v>1784</v>
      </c>
      <c r="F1336" s="10">
        <v>42725</v>
      </c>
      <c r="G1336" t="s">
        <v>75</v>
      </c>
      <c r="H1336" s="17" t="s">
        <v>1818</v>
      </c>
      <c r="I1336" s="8" t="s">
        <v>82</v>
      </c>
      <c r="J1336" s="8">
        <v>16000</v>
      </c>
      <c r="K1336" s="122">
        <v>18000</v>
      </c>
      <c r="L1336">
        <v>1260</v>
      </c>
      <c r="M1336"/>
      <c r="N1336"/>
    </row>
    <row r="1337" spans="1:14" x14ac:dyDescent="0.25">
      <c r="A1337"/>
      <c r="B1337"/>
      <c r="C1337" s="6" t="e">
        <f>MATCH(D1337,[1]!Tabla1[Consignatario],0)</f>
        <v>#REF!</v>
      </c>
      <c r="D1337" s="24" t="s">
        <v>1784</v>
      </c>
      <c r="F1337"/>
      <c r="G1337"/>
      <c r="H1337" s="17" t="s">
        <v>1818</v>
      </c>
      <c r="I1337" s="8" t="s">
        <v>599</v>
      </c>
      <c r="J1337" s="8">
        <v>1840</v>
      </c>
      <c r="K1337" s="122"/>
      <c r="L1337"/>
      <c r="M1337"/>
      <c r="N1337"/>
    </row>
    <row r="1338" spans="1:14" x14ac:dyDescent="0.25">
      <c r="A1338"/>
      <c r="B1338"/>
      <c r="C1338" s="6" t="e">
        <f>MATCH(D1338,[1]!Tabla1[Consignatario],0)</f>
        <v>#REF!</v>
      </c>
      <c r="D1338" s="24" t="s">
        <v>1784</v>
      </c>
      <c r="F1338"/>
      <c r="G1338"/>
      <c r="H1338" s="6" t="s">
        <v>1820</v>
      </c>
      <c r="I1338" s="8" t="s">
        <v>168</v>
      </c>
      <c r="J1338" s="8">
        <v>160</v>
      </c>
      <c r="K1338" s="122"/>
      <c r="L1338"/>
      <c r="M1338"/>
      <c r="N1338"/>
    </row>
    <row r="1339" spans="1:14" x14ac:dyDescent="0.25">
      <c r="A1339" t="s">
        <v>988</v>
      </c>
      <c r="B1339"/>
      <c r="C1339" s="6" t="e">
        <f>MATCH(D1339,[1]!Tabla1[Consignatario],0)</f>
        <v>#REF!</v>
      </c>
      <c r="D1339" s="25" t="s">
        <v>1541</v>
      </c>
      <c r="F1339" s="10">
        <v>42727</v>
      </c>
      <c r="G1339" t="s">
        <v>67</v>
      </c>
      <c r="H1339" t="s">
        <v>1254</v>
      </c>
      <c r="I1339" s="8" t="s">
        <v>994</v>
      </c>
      <c r="J1339">
        <v>192</v>
      </c>
      <c r="K1339" s="25">
        <v>192</v>
      </c>
      <c r="L1339">
        <v>13</v>
      </c>
      <c r="M1339">
        <v>3</v>
      </c>
      <c r="N1339"/>
    </row>
    <row r="1340" spans="1:14" x14ac:dyDescent="0.25">
      <c r="A1340" t="s">
        <v>988</v>
      </c>
      <c r="B1340"/>
      <c r="C1340" s="6" t="e">
        <f>MATCH(D1340,[1]!Tabla1[Consignatario],0)</f>
        <v>#REF!</v>
      </c>
      <c r="D1340" s="25" t="s">
        <v>1542</v>
      </c>
      <c r="F1340" s="10">
        <v>42727</v>
      </c>
      <c r="G1340" t="s">
        <v>1688</v>
      </c>
      <c r="H1340" s="17" t="s">
        <v>1818</v>
      </c>
      <c r="I1340" s="8" t="s">
        <v>40</v>
      </c>
      <c r="J1340" s="8">
        <v>8000</v>
      </c>
      <c r="K1340" s="25">
        <v>8000</v>
      </c>
      <c r="L1340">
        <v>560</v>
      </c>
      <c r="M1340"/>
      <c r="N1340"/>
    </row>
    <row r="1341" spans="1:14" ht="30" x14ac:dyDescent="0.25">
      <c r="A1341" t="s">
        <v>988</v>
      </c>
      <c r="B1341"/>
      <c r="C1341" s="6" t="e">
        <f>MATCH(D1341,[1]!Tabla1[Consignatario],0)</f>
        <v>#REF!</v>
      </c>
      <c r="D1341" s="25" t="s">
        <v>1280</v>
      </c>
      <c r="F1341" s="10">
        <v>42728</v>
      </c>
      <c r="G1341" t="s">
        <v>976</v>
      </c>
      <c r="H1341" s="17" t="s">
        <v>1818</v>
      </c>
      <c r="I1341" s="8" t="s">
        <v>599</v>
      </c>
      <c r="J1341" s="8">
        <v>600</v>
      </c>
      <c r="K1341" s="25">
        <v>600</v>
      </c>
      <c r="L1341">
        <v>42</v>
      </c>
      <c r="M1341"/>
      <c r="N1341"/>
    </row>
    <row r="1342" spans="1:14" x14ac:dyDescent="0.25">
      <c r="A1342" t="s">
        <v>988</v>
      </c>
      <c r="B1342"/>
      <c r="C1342" s="6" t="e">
        <f>MATCH(D1342,[1]!Tabla1[Consignatario],0)</f>
        <v>#REF!</v>
      </c>
      <c r="D1342" s="25" t="s">
        <v>1543</v>
      </c>
      <c r="F1342" s="10">
        <v>42729</v>
      </c>
      <c r="G1342" t="s">
        <v>976</v>
      </c>
      <c r="H1342" s="17" t="s">
        <v>1818</v>
      </c>
      <c r="I1342" s="8" t="s">
        <v>599</v>
      </c>
      <c r="J1342" s="8">
        <v>550</v>
      </c>
      <c r="K1342" s="25">
        <v>550</v>
      </c>
      <c r="L1342">
        <v>38</v>
      </c>
      <c r="M1342">
        <v>4</v>
      </c>
      <c r="N1342"/>
    </row>
    <row r="1343" spans="1:14" x14ac:dyDescent="0.25">
      <c r="A1343" t="s">
        <v>988</v>
      </c>
      <c r="B1343"/>
      <c r="C1343" s="6" t="e">
        <f>MATCH(D1343,[1]!Tabla1[Consignatario],0)</f>
        <v>#REF!</v>
      </c>
      <c r="D1343" s="25" t="s">
        <v>1799</v>
      </c>
      <c r="F1343" s="10">
        <v>42729</v>
      </c>
      <c r="G1343" t="s">
        <v>86</v>
      </c>
      <c r="H1343" s="6" t="s">
        <v>1820</v>
      </c>
      <c r="I1343" s="8" t="s">
        <v>108</v>
      </c>
      <c r="J1343" s="8">
        <v>320</v>
      </c>
      <c r="K1343" s="25">
        <v>320</v>
      </c>
      <c r="L1343">
        <v>22</v>
      </c>
      <c r="M1343">
        <v>3</v>
      </c>
      <c r="N1343"/>
    </row>
    <row r="1344" spans="1:14" x14ac:dyDescent="0.25">
      <c r="A1344" t="s">
        <v>988</v>
      </c>
      <c r="B1344"/>
      <c r="C1344" s="6" t="e">
        <f>MATCH(D1344,[1]!Tabla1[Consignatario],0)</f>
        <v>#REF!</v>
      </c>
      <c r="D1344" s="25" t="s">
        <v>1544</v>
      </c>
      <c r="F1344" s="10">
        <v>42729</v>
      </c>
      <c r="G1344" t="s">
        <v>67</v>
      </c>
      <c r="H1344" s="17" t="s">
        <v>1818</v>
      </c>
      <c r="I1344" s="8" t="s">
        <v>620</v>
      </c>
      <c r="J1344" s="8">
        <v>4200</v>
      </c>
      <c r="K1344" s="25">
        <v>4200</v>
      </c>
      <c r="L1344">
        <v>294</v>
      </c>
      <c r="M1344"/>
      <c r="N1344"/>
    </row>
    <row r="1345" spans="1:14" x14ac:dyDescent="0.25">
      <c r="A1345" t="s">
        <v>989</v>
      </c>
      <c r="B1345"/>
      <c r="C1345" s="6" t="e">
        <f>MATCH(D1345,[1]!Tabla1[Consignatario],0)</f>
        <v>#REF!</v>
      </c>
      <c r="D1345" s="24" t="s">
        <v>1281</v>
      </c>
      <c r="E1345" s="24"/>
      <c r="F1345" s="10">
        <v>42729</v>
      </c>
      <c r="G1345" t="s">
        <v>67</v>
      </c>
      <c r="H1345" s="17" t="s">
        <v>1818</v>
      </c>
      <c r="I1345" s="8" t="s">
        <v>599</v>
      </c>
      <c r="J1345" s="8">
        <v>686</v>
      </c>
      <c r="K1345" s="122">
        <v>1294</v>
      </c>
      <c r="L1345">
        <v>90</v>
      </c>
      <c r="M1345">
        <v>4</v>
      </c>
      <c r="N1345"/>
    </row>
    <row r="1346" spans="1:14" x14ac:dyDescent="0.25">
      <c r="A1346"/>
      <c r="B1346"/>
      <c r="C1346" s="6" t="e">
        <f>MATCH(D1346,[1]!Tabla1[Consignatario],0)</f>
        <v>#REF!</v>
      </c>
      <c r="D1346" s="24" t="s">
        <v>1281</v>
      </c>
      <c r="E1346" s="24"/>
      <c r="F1346"/>
      <c r="G1346"/>
      <c r="H1346" s="6" t="s">
        <v>1820</v>
      </c>
      <c r="I1346" s="8" t="s">
        <v>990</v>
      </c>
      <c r="J1346" s="8">
        <v>608</v>
      </c>
      <c r="K1346" s="122"/>
      <c r="L1346"/>
      <c r="M1346"/>
      <c r="N1346"/>
    </row>
    <row r="1347" spans="1:14" ht="30" customHeight="1" x14ac:dyDescent="0.25">
      <c r="A1347" t="s">
        <v>989</v>
      </c>
      <c r="B1347"/>
      <c r="C1347" s="6" t="e">
        <f>MATCH(D1347,[1]!Tabla1[Consignatario],0)</f>
        <v>#REF!</v>
      </c>
      <c r="D1347" s="6" t="s">
        <v>1294</v>
      </c>
      <c r="F1347" s="10">
        <v>42729</v>
      </c>
      <c r="G1347" t="s">
        <v>19</v>
      </c>
      <c r="H1347" t="s">
        <v>1258</v>
      </c>
      <c r="I1347" s="8" t="s">
        <v>991</v>
      </c>
      <c r="J1347" s="8">
        <v>493</v>
      </c>
      <c r="K1347" s="25">
        <v>493</v>
      </c>
      <c r="L1347">
        <v>34</v>
      </c>
      <c r="M1347">
        <v>4</v>
      </c>
      <c r="N1347"/>
    </row>
    <row r="1348" spans="1:14" ht="15" customHeight="1" x14ac:dyDescent="0.25">
      <c r="A1348" t="s">
        <v>989</v>
      </c>
      <c r="B1348"/>
      <c r="C1348" s="6" t="e">
        <f>MATCH(D1348,[1]!Tabla1[Consignatario],0)</f>
        <v>#REF!</v>
      </c>
      <c r="D1348" s="25" t="s">
        <v>1785</v>
      </c>
      <c r="F1348" s="10">
        <v>42729</v>
      </c>
      <c r="G1348" t="s">
        <v>992</v>
      </c>
      <c r="H1348" s="17" t="s">
        <v>1818</v>
      </c>
      <c r="I1348" s="8" t="s">
        <v>599</v>
      </c>
      <c r="J1348" s="8">
        <v>450</v>
      </c>
      <c r="K1348" s="25">
        <v>450</v>
      </c>
      <c r="L1348">
        <v>31</v>
      </c>
      <c r="M1348">
        <v>4</v>
      </c>
      <c r="N1348"/>
    </row>
    <row r="1349" spans="1:14" x14ac:dyDescent="0.25">
      <c r="A1349" t="s">
        <v>989</v>
      </c>
      <c r="B1349"/>
      <c r="C1349" s="6" t="e">
        <f>MATCH(D1349,[1]!Tabla1[Consignatario],0)</f>
        <v>#REF!</v>
      </c>
      <c r="D1349" s="25" t="s">
        <v>1455</v>
      </c>
      <c r="F1349" s="10">
        <v>42729</v>
      </c>
      <c r="G1349" t="s">
        <v>882</v>
      </c>
      <c r="H1349" s="17" t="s">
        <v>1818</v>
      </c>
      <c r="I1349" s="8" t="s">
        <v>599</v>
      </c>
      <c r="J1349" s="8">
        <v>1400</v>
      </c>
      <c r="K1349" s="25">
        <v>1400</v>
      </c>
      <c r="L1349">
        <v>98</v>
      </c>
      <c r="M1349"/>
      <c r="N1349"/>
    </row>
    <row r="1350" spans="1:14" ht="30" customHeight="1" x14ac:dyDescent="0.25">
      <c r="A1350" t="s">
        <v>989</v>
      </c>
      <c r="B1350"/>
      <c r="C1350" s="6" t="e">
        <f>MATCH(D1350,[1]!Tabla1[Consignatario],0)</f>
        <v>#REF!</v>
      </c>
      <c r="D1350" s="24" t="s">
        <v>1545</v>
      </c>
      <c r="F1350" s="10">
        <v>42730</v>
      </c>
      <c r="G1350" t="s">
        <v>1671</v>
      </c>
      <c r="H1350" s="17" t="s">
        <v>1818</v>
      </c>
      <c r="I1350" s="8" t="s">
        <v>23</v>
      </c>
      <c r="J1350" s="8">
        <v>6000</v>
      </c>
      <c r="K1350" s="122">
        <v>6480</v>
      </c>
      <c r="L1350">
        <v>453</v>
      </c>
      <c r="M1350">
        <v>3</v>
      </c>
      <c r="N1350"/>
    </row>
    <row r="1351" spans="1:14" ht="30" x14ac:dyDescent="0.25">
      <c r="A1351"/>
      <c r="B1351"/>
      <c r="C1351" s="6" t="e">
        <f>MATCH(D1351,[1]!Tabla1[Consignatario],0)</f>
        <v>#REF!</v>
      </c>
      <c r="D1351" s="24" t="s">
        <v>1545</v>
      </c>
      <c r="F1351"/>
      <c r="G1351"/>
      <c r="H1351" s="6" t="s">
        <v>1820</v>
      </c>
      <c r="I1351" s="8" t="s">
        <v>275</v>
      </c>
      <c r="J1351" s="8">
        <v>480</v>
      </c>
      <c r="K1351" s="122"/>
      <c r="L1351"/>
      <c r="M1351"/>
      <c r="N1351"/>
    </row>
    <row r="1352" spans="1:14" ht="15" customHeight="1" x14ac:dyDescent="0.25">
      <c r="A1352" t="s">
        <v>993</v>
      </c>
      <c r="B1352"/>
      <c r="C1352" s="6" t="e">
        <f>MATCH(D1352,[1]!Tabla1[Consignatario],0)</f>
        <v>#REF!</v>
      </c>
      <c r="D1352" s="54" t="s">
        <v>1697</v>
      </c>
      <c r="F1352" s="10">
        <v>42730</v>
      </c>
      <c r="G1352" t="s">
        <v>1671</v>
      </c>
      <c r="H1352" t="s">
        <v>1254</v>
      </c>
      <c r="I1352" s="8" t="s">
        <v>995</v>
      </c>
      <c r="J1352" s="8">
        <v>480</v>
      </c>
      <c r="K1352" s="25">
        <v>480</v>
      </c>
      <c r="L1352">
        <v>33</v>
      </c>
      <c r="M1352">
        <v>5</v>
      </c>
      <c r="N1352"/>
    </row>
    <row r="1353" spans="1:14" ht="15" customHeight="1" x14ac:dyDescent="0.25">
      <c r="A1353" t="s">
        <v>993</v>
      </c>
      <c r="B1353"/>
      <c r="C1353" s="6" t="e">
        <f>MATCH(D1353,[1]!Tabla1[Consignatario],0)</f>
        <v>#REF!</v>
      </c>
      <c r="D1353" s="24" t="s">
        <v>1373</v>
      </c>
      <c r="F1353" s="10">
        <v>42730</v>
      </c>
      <c r="G1353" t="s">
        <v>93</v>
      </c>
      <c r="H1353" s="17" t="s">
        <v>1818</v>
      </c>
      <c r="I1353" s="8" t="s">
        <v>73</v>
      </c>
      <c r="J1353" s="8">
        <v>4000</v>
      </c>
      <c r="K1353" s="122">
        <v>4668</v>
      </c>
      <c r="L1353">
        <v>326</v>
      </c>
      <c r="M1353">
        <v>6</v>
      </c>
      <c r="N1353"/>
    </row>
    <row r="1354" spans="1:14" x14ac:dyDescent="0.25">
      <c r="A1354"/>
      <c r="B1354"/>
      <c r="C1354" s="6" t="e">
        <f>MATCH(D1354,[1]!Tabla1[Consignatario],0)</f>
        <v>#REF!</v>
      </c>
      <c r="D1354" s="24" t="s">
        <v>1373</v>
      </c>
      <c r="F1354"/>
      <c r="G1354"/>
      <c r="H1354" s="17" t="s">
        <v>1818</v>
      </c>
      <c r="I1354" s="8" t="s">
        <v>599</v>
      </c>
      <c r="J1354" s="8">
        <v>300</v>
      </c>
      <c r="K1354" s="122"/>
      <c r="L1354"/>
      <c r="M1354"/>
      <c r="N1354"/>
    </row>
    <row r="1355" spans="1:14" x14ac:dyDescent="0.25">
      <c r="A1355"/>
      <c r="B1355"/>
      <c r="C1355" s="6" t="e">
        <f>MATCH(D1355,[1]!Tabla1[Consignatario],0)</f>
        <v>#REF!</v>
      </c>
      <c r="D1355" s="24" t="s">
        <v>1373</v>
      </c>
      <c r="F1355"/>
      <c r="G1355"/>
      <c r="H1355" s="6" t="s">
        <v>1820</v>
      </c>
      <c r="I1355" s="8" t="s">
        <v>996</v>
      </c>
      <c r="J1355" s="8">
        <v>368</v>
      </c>
      <c r="K1355" s="122"/>
      <c r="L1355"/>
      <c r="M1355"/>
      <c r="N1355"/>
    </row>
    <row r="1356" spans="1:14" ht="30" customHeight="1" x14ac:dyDescent="0.25">
      <c r="A1356" t="s">
        <v>993</v>
      </c>
      <c r="B1356"/>
      <c r="C1356" s="6" t="e">
        <f>MATCH(D1356,[1]!Tabla1[Consignatario],0)</f>
        <v>#REF!</v>
      </c>
      <c r="D1356" s="24" t="s">
        <v>1374</v>
      </c>
      <c r="F1356" s="10">
        <v>42730</v>
      </c>
      <c r="G1356" t="s">
        <v>987</v>
      </c>
      <c r="H1356" s="17" t="s">
        <v>1818</v>
      </c>
      <c r="I1356" s="8" t="s">
        <v>599</v>
      </c>
      <c r="J1356" s="8">
        <v>900</v>
      </c>
      <c r="K1356" s="122">
        <v>964</v>
      </c>
      <c r="L1356">
        <v>67</v>
      </c>
      <c r="M1356">
        <v>3</v>
      </c>
      <c r="N1356"/>
    </row>
    <row r="1357" spans="1:14" ht="30" x14ac:dyDescent="0.25">
      <c r="A1357"/>
      <c r="B1357"/>
      <c r="C1357" s="6" t="e">
        <f>MATCH(D1357,[1]!Tabla1[Consignatario],0)</f>
        <v>#REF!</v>
      </c>
      <c r="D1357" s="24" t="s">
        <v>1374</v>
      </c>
      <c r="F1357"/>
      <c r="G1357"/>
      <c r="H1357" s="6" t="s">
        <v>1820</v>
      </c>
      <c r="I1357" s="8" t="s">
        <v>997</v>
      </c>
      <c r="J1357" s="8">
        <v>64</v>
      </c>
      <c r="K1357" s="122"/>
      <c r="L1357"/>
      <c r="M1357"/>
      <c r="N1357"/>
    </row>
    <row r="1358" spans="1:14" ht="30" customHeight="1" x14ac:dyDescent="0.25">
      <c r="A1358" t="s">
        <v>993</v>
      </c>
      <c r="B1358"/>
      <c r="C1358" s="6" t="e">
        <f>MATCH(D1358,[1]!Tabla1[Consignatario],0)</f>
        <v>#REF!</v>
      </c>
      <c r="D1358" s="24" t="s">
        <v>1546</v>
      </c>
      <c r="F1358" s="10">
        <v>42732</v>
      </c>
      <c r="G1358" t="s">
        <v>165</v>
      </c>
      <c r="H1358" s="17" t="s">
        <v>1818</v>
      </c>
      <c r="I1358" s="8" t="s">
        <v>73</v>
      </c>
      <c r="J1358" s="8">
        <v>4000</v>
      </c>
      <c r="K1358" s="122">
        <v>4100</v>
      </c>
      <c r="L1358">
        <v>287</v>
      </c>
      <c r="M1358"/>
      <c r="N1358"/>
    </row>
    <row r="1359" spans="1:14" ht="30" x14ac:dyDescent="0.25">
      <c r="A1359"/>
      <c r="B1359"/>
      <c r="C1359" s="6" t="e">
        <f>MATCH(D1359,[1]!Tabla1[Consignatario],0)</f>
        <v>#REF!</v>
      </c>
      <c r="D1359" s="24" t="s">
        <v>1546</v>
      </c>
      <c r="F1359"/>
      <c r="G1359"/>
      <c r="H1359" s="17" t="s">
        <v>1818</v>
      </c>
      <c r="I1359" s="8" t="s">
        <v>599</v>
      </c>
      <c r="J1359" s="8">
        <v>100</v>
      </c>
      <c r="K1359" s="122"/>
      <c r="L1359"/>
      <c r="M1359"/>
      <c r="N1359"/>
    </row>
    <row r="1360" spans="1:14" ht="15" customHeight="1" x14ac:dyDescent="0.25">
      <c r="A1360" t="s">
        <v>993</v>
      </c>
      <c r="B1360"/>
      <c r="C1360" s="6" t="e">
        <f>MATCH(D1360,[1]!Tabla1[Consignatario],0)</f>
        <v>#REF!</v>
      </c>
      <c r="D1360" s="25" t="s">
        <v>1375</v>
      </c>
      <c r="F1360" s="10">
        <v>42732</v>
      </c>
      <c r="G1360" t="s">
        <v>882</v>
      </c>
      <c r="H1360" s="17" t="s">
        <v>1818</v>
      </c>
      <c r="I1360" s="8" t="s">
        <v>599</v>
      </c>
      <c r="J1360" s="8">
        <v>300</v>
      </c>
      <c r="K1360" s="25">
        <v>300</v>
      </c>
      <c r="L1360">
        <v>21</v>
      </c>
      <c r="M1360"/>
      <c r="N1360"/>
    </row>
    <row r="1361" spans="1:14" x14ac:dyDescent="0.25">
      <c r="A1361" t="s">
        <v>998</v>
      </c>
      <c r="B1361"/>
      <c r="C1361" s="6" t="e">
        <f>MATCH(D1361,[1]!Tabla1[Consignatario],0)</f>
        <v>#REF!</v>
      </c>
      <c r="D1361" s="25" t="s">
        <v>1735</v>
      </c>
      <c r="F1361" s="10">
        <v>42733</v>
      </c>
      <c r="G1361" t="s">
        <v>38</v>
      </c>
      <c r="H1361" s="17" t="s">
        <v>1818</v>
      </c>
      <c r="I1361" s="8" t="s">
        <v>24</v>
      </c>
      <c r="J1361" s="8">
        <v>12000</v>
      </c>
      <c r="K1361" s="25">
        <v>12000</v>
      </c>
      <c r="L1361">
        <v>840</v>
      </c>
      <c r="M1361"/>
      <c r="N1361"/>
    </row>
    <row r="1362" spans="1:14" x14ac:dyDescent="0.25">
      <c r="A1362" t="s">
        <v>998</v>
      </c>
      <c r="B1362"/>
      <c r="C1362" s="6" t="e">
        <f>MATCH(D1362,[1]!Tabla1[Consignatario],0)</f>
        <v>#REF!</v>
      </c>
      <c r="D1362" s="24" t="s">
        <v>1786</v>
      </c>
      <c r="F1362" s="10">
        <v>42733</v>
      </c>
      <c r="G1362" t="s">
        <v>38</v>
      </c>
      <c r="H1362" s="17" t="s">
        <v>1818</v>
      </c>
      <c r="I1362" s="8" t="s">
        <v>40</v>
      </c>
      <c r="J1362" s="8">
        <v>8000</v>
      </c>
      <c r="K1362" s="122">
        <v>8432</v>
      </c>
      <c r="L1362">
        <v>590</v>
      </c>
      <c r="M1362">
        <v>2</v>
      </c>
      <c r="N1362"/>
    </row>
    <row r="1363" spans="1:14" x14ac:dyDescent="0.25">
      <c r="A1363"/>
      <c r="B1363"/>
      <c r="C1363" s="6" t="e">
        <f>MATCH(D1363,[1]!Tabla1[Consignatario],0)</f>
        <v>#REF!</v>
      </c>
      <c r="D1363" s="24" t="s">
        <v>1786</v>
      </c>
      <c r="F1363"/>
      <c r="G1363"/>
      <c r="H1363" s="6" t="s">
        <v>1820</v>
      </c>
      <c r="I1363" s="8" t="s">
        <v>7</v>
      </c>
      <c r="J1363" s="8">
        <v>432</v>
      </c>
      <c r="K1363" s="122"/>
      <c r="L1363"/>
      <c r="M1363"/>
      <c r="N1363"/>
    </row>
    <row r="1364" spans="1:14" ht="15" customHeight="1" x14ac:dyDescent="0.25">
      <c r="A1364" t="s">
        <v>998</v>
      </c>
      <c r="B1364"/>
      <c r="C1364" s="6" t="e">
        <f>MATCH(D1364,[1]!Tabla1[Consignatario],0)</f>
        <v>#REF!</v>
      </c>
      <c r="D1364" s="25" t="s">
        <v>1787</v>
      </c>
      <c r="F1364" s="10">
        <v>42733</v>
      </c>
      <c r="G1364"/>
      <c r="H1364" s="17" t="s">
        <v>1818</v>
      </c>
      <c r="I1364" s="8" t="s">
        <v>40</v>
      </c>
      <c r="J1364" s="8">
        <v>8000</v>
      </c>
      <c r="K1364" s="25">
        <v>8000</v>
      </c>
      <c r="L1364">
        <v>560</v>
      </c>
      <c r="M1364"/>
      <c r="N1364"/>
    </row>
    <row r="1365" spans="1:14" x14ac:dyDescent="0.25">
      <c r="A1365" t="s">
        <v>998</v>
      </c>
      <c r="B1365"/>
      <c r="C1365" s="6" t="e">
        <f>MATCH(D1365,[1]!Tabla1[Consignatario],0)</f>
        <v>#REF!</v>
      </c>
      <c r="D1365" s="24" t="s">
        <v>1494</v>
      </c>
      <c r="F1365" s="10">
        <v>42733</v>
      </c>
      <c r="G1365" t="s">
        <v>1628</v>
      </c>
      <c r="H1365" s="17" t="s">
        <v>1818</v>
      </c>
      <c r="I1365" s="8" t="s">
        <v>113</v>
      </c>
      <c r="J1365" s="8">
        <v>2000</v>
      </c>
      <c r="K1365" s="122">
        <v>3450</v>
      </c>
      <c r="L1365">
        <v>241</v>
      </c>
      <c r="M1365">
        <v>4</v>
      </c>
      <c r="N1365"/>
    </row>
    <row r="1366" spans="1:14" x14ac:dyDescent="0.25">
      <c r="A1366"/>
      <c r="B1366"/>
      <c r="C1366" s="6" t="e">
        <f>MATCH(D1366,[1]!Tabla1[Consignatario],0)</f>
        <v>#REF!</v>
      </c>
      <c r="D1366" s="24" t="s">
        <v>1494</v>
      </c>
      <c r="F1366"/>
      <c r="G1366"/>
      <c r="H1366" s="17" t="s">
        <v>1818</v>
      </c>
      <c r="I1366" s="8" t="s">
        <v>599</v>
      </c>
      <c r="J1366" s="8">
        <v>1450</v>
      </c>
      <c r="K1366" s="122"/>
      <c r="L1366"/>
      <c r="M1366"/>
      <c r="N1366"/>
    </row>
    <row r="1367" spans="1:14" ht="15" customHeight="1" x14ac:dyDescent="0.25">
      <c r="A1367" t="s">
        <v>998</v>
      </c>
      <c r="B1367"/>
      <c r="C1367" s="6" t="e">
        <f>MATCH(D1367,[1]!Tabla1[Consignatario],0)</f>
        <v>#REF!</v>
      </c>
      <c r="D1367" s="54" t="s">
        <v>1267</v>
      </c>
      <c r="E1367" s="5"/>
      <c r="F1367" s="10">
        <v>42733</v>
      </c>
      <c r="G1367" t="s">
        <v>1628</v>
      </c>
      <c r="H1367" s="17" t="s">
        <v>1818</v>
      </c>
      <c r="I1367" s="8" t="s">
        <v>73</v>
      </c>
      <c r="J1367" s="8">
        <v>4000</v>
      </c>
      <c r="K1367" s="89">
        <v>4128</v>
      </c>
      <c r="L1367">
        <v>289</v>
      </c>
      <c r="M1367"/>
      <c r="N1367"/>
    </row>
    <row r="1368" spans="1:14" ht="25.5" x14ac:dyDescent="0.25">
      <c r="A1368"/>
      <c r="B1368"/>
      <c r="C1368" s="6" t="e">
        <f>MATCH(D1368,[1]!Tabla1[Consignatario],0)</f>
        <v>#REF!</v>
      </c>
      <c r="D1368" s="54" t="s">
        <v>1267</v>
      </c>
      <c r="E1368" s="5"/>
      <c r="F1368"/>
      <c r="G1368"/>
      <c r="H1368" t="s">
        <v>1255</v>
      </c>
      <c r="I1368" s="8" t="s">
        <v>999</v>
      </c>
      <c r="J1368" s="8">
        <v>128</v>
      </c>
      <c r="K1368" s="89">
        <v>128</v>
      </c>
      <c r="L1368"/>
      <c r="M1368"/>
      <c r="N1368"/>
    </row>
    <row r="1369" spans="1:14" ht="30" x14ac:dyDescent="0.25">
      <c r="A1369" t="s">
        <v>1000</v>
      </c>
      <c r="B1369"/>
      <c r="C1369" s="6" t="e">
        <f>MATCH(D1369,[1]!Tabla1[Consignatario],0)</f>
        <v>#REF!</v>
      </c>
      <c r="D1369" s="25" t="s">
        <v>1695</v>
      </c>
      <c r="F1369" s="10">
        <v>42735</v>
      </c>
      <c r="G1369" t="s">
        <v>1001</v>
      </c>
      <c r="H1369" s="17" t="s">
        <v>1818</v>
      </c>
      <c r="I1369" s="8" t="s">
        <v>599</v>
      </c>
      <c r="J1369" s="8">
        <v>500</v>
      </c>
      <c r="K1369" s="25">
        <v>500</v>
      </c>
      <c r="L1369">
        <v>35</v>
      </c>
      <c r="M1369"/>
      <c r="N1369"/>
    </row>
    <row r="1370" spans="1:14" ht="30" customHeight="1" x14ac:dyDescent="0.25">
      <c r="A1370" t="s">
        <v>1000</v>
      </c>
      <c r="B1370"/>
      <c r="C1370" s="6" t="e">
        <f>MATCH(D1370,[1]!Tabla1[Consignatario],0)</f>
        <v>#REF!</v>
      </c>
      <c r="D1370" s="24" t="s">
        <v>1428</v>
      </c>
      <c r="F1370" s="10">
        <v>42735</v>
      </c>
      <c r="G1370" t="s">
        <v>288</v>
      </c>
      <c r="H1370" s="17" t="s">
        <v>1818</v>
      </c>
      <c r="I1370" s="8" t="s">
        <v>28</v>
      </c>
      <c r="J1370" s="8">
        <v>18000</v>
      </c>
      <c r="K1370" s="122">
        <v>19839</v>
      </c>
      <c r="L1370">
        <v>1388</v>
      </c>
      <c r="M1370">
        <v>6</v>
      </c>
      <c r="N1370"/>
    </row>
    <row r="1371" spans="1:14" ht="30" x14ac:dyDescent="0.25">
      <c r="A1371"/>
      <c r="B1371"/>
      <c r="C1371" s="6" t="e">
        <f>MATCH(D1371,[1]!Tabla1[Consignatario],0)</f>
        <v>#REF!</v>
      </c>
      <c r="D1371" s="24" t="s">
        <v>1428</v>
      </c>
      <c r="F1371"/>
      <c r="G1371"/>
      <c r="H1371" s="6" t="s">
        <v>1820</v>
      </c>
      <c r="I1371" s="8" t="s">
        <v>1002</v>
      </c>
      <c r="J1371" s="8">
        <v>1784</v>
      </c>
      <c r="K1371" s="122"/>
      <c r="L1371"/>
      <c r="M1371"/>
      <c r="N1371"/>
    </row>
    <row r="1372" spans="1:14" ht="30" x14ac:dyDescent="0.25">
      <c r="A1372"/>
      <c r="B1372"/>
      <c r="C1372" s="6" t="e">
        <f>MATCH(D1372,[1]!Tabla1[Consignatario],0)</f>
        <v>#REF!</v>
      </c>
      <c r="D1372" s="24" t="s">
        <v>1428</v>
      </c>
      <c r="F1372"/>
      <c r="G1372"/>
      <c r="H1372" t="s">
        <v>1255</v>
      </c>
      <c r="I1372" s="8" t="s">
        <v>1003</v>
      </c>
      <c r="J1372" s="8">
        <v>55</v>
      </c>
      <c r="K1372" s="122">
        <v>55</v>
      </c>
      <c r="L1372"/>
      <c r="M1372"/>
      <c r="N1372"/>
    </row>
    <row r="1373" spans="1:14" ht="30" customHeight="1" x14ac:dyDescent="0.25">
      <c r="A1373" t="s">
        <v>1000</v>
      </c>
      <c r="B1373"/>
      <c r="C1373" s="6" t="e">
        <f>MATCH(D1373,[1]!Tabla1[Consignatario],0)</f>
        <v>#REF!</v>
      </c>
      <c r="D1373" s="24" t="s">
        <v>1720</v>
      </c>
      <c r="F1373" s="10">
        <v>42735</v>
      </c>
      <c r="G1373" t="s">
        <v>144</v>
      </c>
      <c r="H1373" s="17" t="s">
        <v>1818</v>
      </c>
      <c r="I1373" s="8" t="s">
        <v>106</v>
      </c>
      <c r="J1373">
        <v>5000</v>
      </c>
      <c r="K1373" s="122">
        <v>6120</v>
      </c>
      <c r="L1373">
        <v>428</v>
      </c>
      <c r="M1373">
        <v>3</v>
      </c>
      <c r="N1373"/>
    </row>
    <row r="1374" spans="1:14" ht="30" x14ac:dyDescent="0.25">
      <c r="A1374"/>
      <c r="B1374"/>
      <c r="C1374" s="6" t="e">
        <f>MATCH(D1374,[1]!Tabla1[Consignatario],0)</f>
        <v>#REF!</v>
      </c>
      <c r="D1374" s="24" t="s">
        <v>1720</v>
      </c>
      <c r="F1374"/>
      <c r="G1374"/>
      <c r="H1374" s="17" t="s">
        <v>1818</v>
      </c>
      <c r="I1374" s="8" t="s">
        <v>599</v>
      </c>
      <c r="J1374" s="8">
        <v>400</v>
      </c>
      <c r="K1374" s="122"/>
      <c r="L1374"/>
      <c r="M1374"/>
      <c r="N1374"/>
    </row>
    <row r="1375" spans="1:14" ht="30" x14ac:dyDescent="0.25">
      <c r="A1375"/>
      <c r="B1375"/>
      <c r="C1375" s="6" t="e">
        <f>MATCH(D1375,[1]!Tabla1[Consignatario],0)</f>
        <v>#REF!</v>
      </c>
      <c r="D1375" s="24" t="s">
        <v>1720</v>
      </c>
      <c r="F1375"/>
      <c r="G1375"/>
      <c r="H1375" s="6" t="s">
        <v>1820</v>
      </c>
      <c r="I1375" s="8" t="s">
        <v>656</v>
      </c>
      <c r="J1375" s="8">
        <v>720</v>
      </c>
      <c r="K1375" s="122"/>
      <c r="L1375"/>
      <c r="M1375"/>
      <c r="N1375"/>
    </row>
    <row r="1376" spans="1:14" ht="30" x14ac:dyDescent="0.25">
      <c r="A1376" t="s">
        <v>1000</v>
      </c>
      <c r="B1376"/>
      <c r="C1376" s="6" t="e">
        <f>MATCH(D1376,[1]!Tabla1[Consignatario],0)</f>
        <v>#REF!</v>
      </c>
      <c r="D1376" s="25" t="s">
        <v>1268</v>
      </c>
      <c r="F1376" s="10">
        <v>42370</v>
      </c>
      <c r="G1376" t="s">
        <v>1635</v>
      </c>
      <c r="H1376" s="17" t="s">
        <v>1818</v>
      </c>
      <c r="I1376" s="8" t="s">
        <v>599</v>
      </c>
      <c r="J1376" s="8">
        <v>700</v>
      </c>
      <c r="K1376" s="25">
        <v>700</v>
      </c>
      <c r="L1376">
        <v>49</v>
      </c>
      <c r="M1376"/>
      <c r="N1376"/>
    </row>
    <row r="1377" spans="1:14" ht="30" customHeight="1" x14ac:dyDescent="0.25">
      <c r="A1377" t="s">
        <v>1004</v>
      </c>
      <c r="B1377"/>
      <c r="C1377" s="6" t="e">
        <f>MATCH(D1377,[1]!Tabla1[Consignatario],0)</f>
        <v>#REF!</v>
      </c>
      <c r="D1377" s="24" t="s">
        <v>1788</v>
      </c>
      <c r="F1377" s="10">
        <v>42371</v>
      </c>
      <c r="G1377" t="s">
        <v>1616</v>
      </c>
      <c r="H1377" s="17" t="s">
        <v>1818</v>
      </c>
      <c r="I1377" s="8" t="s">
        <v>599</v>
      </c>
      <c r="J1377" s="8">
        <v>750</v>
      </c>
      <c r="K1377" s="122">
        <v>846</v>
      </c>
      <c r="L1377">
        <v>59</v>
      </c>
      <c r="M1377">
        <v>2</v>
      </c>
      <c r="N1377"/>
    </row>
    <row r="1378" spans="1:14" ht="30" x14ac:dyDescent="0.25">
      <c r="A1378"/>
      <c r="B1378"/>
      <c r="C1378" s="6" t="e">
        <f>MATCH(D1378,[1]!Tabla1[Consignatario],0)</f>
        <v>#REF!</v>
      </c>
      <c r="D1378" s="24" t="s">
        <v>1788</v>
      </c>
      <c r="F1378"/>
      <c r="G1378"/>
      <c r="H1378" s="6" t="s">
        <v>1820</v>
      </c>
      <c r="I1378" s="8" t="s">
        <v>708</v>
      </c>
      <c r="J1378" s="8">
        <v>96</v>
      </c>
      <c r="K1378" s="122"/>
      <c r="L1378"/>
      <c r="M1378"/>
      <c r="N1378"/>
    </row>
    <row r="1379" spans="1:14" ht="30" customHeight="1" x14ac:dyDescent="0.25">
      <c r="A1379" t="s">
        <v>1004</v>
      </c>
      <c r="B1379"/>
      <c r="C1379" s="6" t="e">
        <f>MATCH(D1379,[1]!Tabla1[Consignatario],0)</f>
        <v>#REF!</v>
      </c>
      <c r="D1379" s="25" t="s">
        <v>1704</v>
      </c>
      <c r="F1379" s="10">
        <v>42371</v>
      </c>
      <c r="G1379" t="s">
        <v>1616</v>
      </c>
      <c r="H1379" s="6" t="s">
        <v>1820</v>
      </c>
      <c r="I1379" s="8" t="s">
        <v>1005</v>
      </c>
      <c r="J1379" s="8">
        <v>272</v>
      </c>
      <c r="K1379" s="25">
        <v>272</v>
      </c>
      <c r="L1379">
        <v>19</v>
      </c>
      <c r="M1379"/>
      <c r="N1379"/>
    </row>
    <row r="1380" spans="1:14" ht="30" customHeight="1" x14ac:dyDescent="0.25">
      <c r="A1380" t="s">
        <v>1004</v>
      </c>
      <c r="B1380"/>
      <c r="C1380" s="6" t="e">
        <f>MATCH(D1380,[1]!Tabla1[Consignatario],0)</f>
        <v>#REF!</v>
      </c>
      <c r="D1380" s="24" t="s">
        <v>1597</v>
      </c>
      <c r="F1380" s="10">
        <v>42376</v>
      </c>
      <c r="G1380" t="s">
        <v>1006</v>
      </c>
      <c r="H1380" s="17" t="s">
        <v>1818</v>
      </c>
      <c r="I1380" s="8" t="s">
        <v>40</v>
      </c>
      <c r="J1380" s="8">
        <v>8000</v>
      </c>
      <c r="K1380" s="122">
        <v>9200</v>
      </c>
      <c r="L1380">
        <v>644</v>
      </c>
      <c r="M1380"/>
      <c r="N1380"/>
    </row>
    <row r="1381" spans="1:14" ht="30" x14ac:dyDescent="0.25">
      <c r="A1381"/>
      <c r="B1381"/>
      <c r="C1381" s="6" t="e">
        <f>MATCH(D1381,[1]!Tabla1[Consignatario],0)</f>
        <v>#REF!</v>
      </c>
      <c r="D1381" s="24" t="s">
        <v>1597</v>
      </c>
      <c r="F1381"/>
      <c r="G1381"/>
      <c r="H1381" s="17" t="s">
        <v>1818</v>
      </c>
      <c r="I1381" s="8" t="s">
        <v>599</v>
      </c>
      <c r="J1381" s="8">
        <v>1000</v>
      </c>
      <c r="K1381" s="122"/>
      <c r="L1381"/>
      <c r="M1381"/>
      <c r="N1381"/>
    </row>
    <row r="1382" spans="1:14" ht="30" x14ac:dyDescent="0.25">
      <c r="A1382"/>
      <c r="B1382"/>
      <c r="C1382" s="6" t="e">
        <f>MATCH(D1382,[1]!Tabla1[Consignatario],0)</f>
        <v>#REF!</v>
      </c>
      <c r="D1382" s="24" t="s">
        <v>1597</v>
      </c>
      <c r="F1382"/>
      <c r="G1382"/>
      <c r="H1382" s="6" t="s">
        <v>1820</v>
      </c>
      <c r="I1382" s="8" t="s">
        <v>868</v>
      </c>
      <c r="J1382" s="8">
        <v>200</v>
      </c>
      <c r="K1382" s="122"/>
      <c r="L1382"/>
      <c r="M1382"/>
      <c r="N1382"/>
    </row>
    <row r="1383" spans="1:14" x14ac:dyDescent="0.25">
      <c r="A1383" t="s">
        <v>1004</v>
      </c>
      <c r="B1383"/>
      <c r="C1383" s="6" t="e">
        <f>MATCH(D1383,[1]!Tabla1[Consignatario],0)</f>
        <v>#REF!</v>
      </c>
      <c r="D1383" s="25" t="s">
        <v>1547</v>
      </c>
      <c r="F1383" s="10">
        <v>42376</v>
      </c>
      <c r="G1383" t="s">
        <v>38</v>
      </c>
      <c r="H1383" s="17" t="s">
        <v>1818</v>
      </c>
      <c r="I1383" s="8" t="s">
        <v>599</v>
      </c>
      <c r="J1383" s="8">
        <v>250</v>
      </c>
      <c r="K1383" s="25">
        <v>250</v>
      </c>
      <c r="L1383">
        <v>17</v>
      </c>
      <c r="M1383">
        <v>4</v>
      </c>
      <c r="N1383"/>
    </row>
    <row r="1384" spans="1:14" ht="15" customHeight="1" x14ac:dyDescent="0.25">
      <c r="A1384" t="s">
        <v>1007</v>
      </c>
      <c r="B1384"/>
      <c r="C1384" s="6" t="e">
        <f>MATCH(D1384,[1]!Tabla1[Consignatario],0)</f>
        <v>#REF!</v>
      </c>
      <c r="D1384" s="24" t="s">
        <v>1376</v>
      </c>
      <c r="F1384" s="10">
        <v>42376</v>
      </c>
      <c r="G1384" t="s">
        <v>1008</v>
      </c>
      <c r="H1384" s="17" t="s">
        <v>1818</v>
      </c>
      <c r="I1384" s="8" t="s">
        <v>599</v>
      </c>
      <c r="J1384" s="8">
        <v>2923</v>
      </c>
      <c r="K1384" s="122">
        <v>3479</v>
      </c>
      <c r="L1384">
        <v>243</v>
      </c>
      <c r="M1384"/>
      <c r="N1384"/>
    </row>
    <row r="1385" spans="1:14" x14ac:dyDescent="0.25">
      <c r="A1385"/>
      <c r="B1385"/>
      <c r="C1385" s="6" t="e">
        <f>MATCH(D1385,[1]!Tabla1[Consignatario],0)</f>
        <v>#REF!</v>
      </c>
      <c r="D1385" s="24" t="s">
        <v>1376</v>
      </c>
      <c r="F1385"/>
      <c r="G1385"/>
      <c r="H1385" s="6" t="s">
        <v>1820</v>
      </c>
      <c r="I1385" s="8" t="s">
        <v>1009</v>
      </c>
      <c r="J1385" s="8">
        <v>556</v>
      </c>
      <c r="K1385" s="122"/>
      <c r="L1385"/>
      <c r="M1385"/>
      <c r="N1385"/>
    </row>
    <row r="1386" spans="1:14" ht="30" customHeight="1" x14ac:dyDescent="0.25">
      <c r="A1386" t="s">
        <v>1007</v>
      </c>
      <c r="B1386"/>
      <c r="C1386" s="6" t="e">
        <f>MATCH(D1386,[1]!Tabla1[Consignatario],0)</f>
        <v>#REF!</v>
      </c>
      <c r="D1386" s="25" t="s">
        <v>1548</v>
      </c>
      <c r="F1386" s="10">
        <v>42376</v>
      </c>
      <c r="G1386" t="s">
        <v>1444</v>
      </c>
      <c r="H1386" s="6" t="s">
        <v>1820</v>
      </c>
      <c r="I1386" s="8" t="s">
        <v>1010</v>
      </c>
      <c r="J1386" s="8">
        <v>298</v>
      </c>
      <c r="K1386" s="25">
        <v>298</v>
      </c>
      <c r="L1386">
        <v>20</v>
      </c>
      <c r="M1386">
        <v>6</v>
      </c>
      <c r="N1386"/>
    </row>
    <row r="1387" spans="1:14" ht="30" x14ac:dyDescent="0.25">
      <c r="A1387" t="s">
        <v>1007</v>
      </c>
      <c r="B1387"/>
      <c r="C1387" s="6" t="e">
        <f>MATCH(D1387,[1]!Tabla1[Consignatario],0)</f>
        <v>#REF!</v>
      </c>
      <c r="D1387" s="25" t="s">
        <v>1696</v>
      </c>
      <c r="F1387" s="10">
        <v>42376</v>
      </c>
      <c r="G1387" t="s">
        <v>289</v>
      </c>
      <c r="H1387" s="17" t="s">
        <v>1818</v>
      </c>
      <c r="I1387" s="8" t="s">
        <v>113</v>
      </c>
      <c r="J1387" s="8">
        <v>2000</v>
      </c>
      <c r="K1387" s="25">
        <v>2000</v>
      </c>
      <c r="L1387">
        <v>140</v>
      </c>
      <c r="M1387"/>
      <c r="N1387"/>
    </row>
    <row r="1388" spans="1:14" ht="15" customHeight="1" x14ac:dyDescent="0.25">
      <c r="A1388" t="s">
        <v>1007</v>
      </c>
      <c r="B1388"/>
      <c r="C1388" s="6" t="e">
        <f>MATCH(D1388,[1]!Tabla1[Consignatario],0)</f>
        <v>#REF!</v>
      </c>
      <c r="D1388" s="25" t="s">
        <v>1377</v>
      </c>
      <c r="F1388" s="10">
        <v>42376</v>
      </c>
      <c r="G1388" t="s">
        <v>882</v>
      </c>
      <c r="H1388" s="17" t="s">
        <v>1818</v>
      </c>
      <c r="I1388" s="8" t="s">
        <v>599</v>
      </c>
      <c r="J1388" s="8">
        <v>1500</v>
      </c>
      <c r="K1388" s="25">
        <v>1500</v>
      </c>
      <c r="L1388">
        <v>105</v>
      </c>
      <c r="M1388"/>
      <c r="N1388"/>
    </row>
    <row r="1389" spans="1:14" x14ac:dyDescent="0.25">
      <c r="A1389" t="s">
        <v>1007</v>
      </c>
      <c r="B1389"/>
      <c r="C1389" s="6" t="e">
        <f>MATCH(D1389,[1]!Tabla1[Consignatario],0)</f>
        <v>#REF!</v>
      </c>
      <c r="D1389" s="25" t="s">
        <v>1549</v>
      </c>
      <c r="F1389" s="10">
        <v>42376</v>
      </c>
      <c r="G1389" t="s">
        <v>987</v>
      </c>
      <c r="H1389" s="17" t="s">
        <v>1818</v>
      </c>
      <c r="I1389" s="8" t="s">
        <v>599</v>
      </c>
      <c r="J1389" s="8">
        <v>3260</v>
      </c>
      <c r="K1389" s="25">
        <v>3260</v>
      </c>
      <c r="L1389">
        <v>228</v>
      </c>
      <c r="M1389">
        <v>2</v>
      </c>
      <c r="N1389"/>
    </row>
    <row r="1390" spans="1:14" x14ac:dyDescent="0.25">
      <c r="A1390" t="s">
        <v>1011</v>
      </c>
      <c r="B1390"/>
      <c r="C1390" s="6" t="e">
        <f>MATCH(D1390,[1]!Tabla1[Consignatario],0)</f>
        <v>#REF!</v>
      </c>
      <c r="D1390" s="24" t="s">
        <v>1550</v>
      </c>
      <c r="F1390" s="10">
        <v>42377</v>
      </c>
      <c r="G1390" t="s">
        <v>1659</v>
      </c>
      <c r="H1390" s="17" t="s">
        <v>1818</v>
      </c>
      <c r="I1390" s="8" t="s">
        <v>599</v>
      </c>
      <c r="J1390" s="8">
        <v>2200</v>
      </c>
      <c r="K1390" s="122">
        <v>2600</v>
      </c>
      <c r="L1390">
        <v>182</v>
      </c>
      <c r="M1390"/>
      <c r="N1390"/>
    </row>
    <row r="1391" spans="1:14" x14ac:dyDescent="0.25">
      <c r="A1391"/>
      <c r="B1391"/>
      <c r="C1391" s="6" t="e">
        <f>MATCH(D1391,[1]!Tabla1[Consignatario],0)</f>
        <v>#REF!</v>
      </c>
      <c r="D1391" s="24" t="s">
        <v>1550</v>
      </c>
      <c r="F1391"/>
      <c r="G1391"/>
      <c r="H1391" s="6" t="s">
        <v>1820</v>
      </c>
      <c r="I1391" s="8" t="s">
        <v>7</v>
      </c>
      <c r="J1391" s="8">
        <v>400</v>
      </c>
      <c r="K1391" s="122"/>
      <c r="L1391"/>
      <c r="M1391"/>
      <c r="N1391"/>
    </row>
    <row r="1392" spans="1:14" ht="30" customHeight="1" x14ac:dyDescent="0.25">
      <c r="A1392" t="s">
        <v>1011</v>
      </c>
      <c r="B1392"/>
      <c r="C1392" s="6" t="e">
        <f>MATCH(D1392,[1]!Tabla1[Consignatario],0)</f>
        <v>#REF!</v>
      </c>
      <c r="D1392" s="24" t="s">
        <v>1551</v>
      </c>
      <c r="F1392" s="10">
        <v>42377</v>
      </c>
      <c r="G1392" t="s">
        <v>184</v>
      </c>
      <c r="H1392" s="17" t="s">
        <v>1818</v>
      </c>
      <c r="I1392" s="8" t="s">
        <v>599</v>
      </c>
      <c r="J1392" s="8">
        <v>1700</v>
      </c>
      <c r="K1392" s="122">
        <v>1732</v>
      </c>
      <c r="L1392">
        <v>128</v>
      </c>
      <c r="M1392"/>
      <c r="N1392"/>
    </row>
    <row r="1393" spans="1:24" ht="45" x14ac:dyDescent="0.25">
      <c r="A1393"/>
      <c r="B1393"/>
      <c r="C1393" s="6" t="e">
        <f>MATCH(D1393,[1]!Tabla1[Consignatario],0)</f>
        <v>#REF!</v>
      </c>
      <c r="D1393" s="24" t="s">
        <v>1551</v>
      </c>
      <c r="F1393"/>
      <c r="G1393"/>
      <c r="H1393" s="6" t="s">
        <v>1820</v>
      </c>
      <c r="I1393" s="8" t="s">
        <v>1012</v>
      </c>
      <c r="J1393" s="8">
        <v>32</v>
      </c>
      <c r="K1393" s="122"/>
      <c r="L1393"/>
      <c r="M1393"/>
      <c r="N1393"/>
    </row>
    <row r="1394" spans="1:24" x14ac:dyDescent="0.25">
      <c r="A1394" t="s">
        <v>1011</v>
      </c>
      <c r="B1394"/>
      <c r="C1394" s="6" t="e">
        <f>MATCH(D1394,[1]!Tabla1[Consignatario],0)</f>
        <v>#REF!</v>
      </c>
      <c r="D1394" s="24" t="s">
        <v>1582</v>
      </c>
      <c r="F1394" s="10">
        <v>42377</v>
      </c>
      <c r="G1394" t="s">
        <v>184</v>
      </c>
      <c r="H1394" s="17" t="s">
        <v>1818</v>
      </c>
      <c r="I1394" s="8" t="s">
        <v>824</v>
      </c>
      <c r="J1394" s="8">
        <v>2500</v>
      </c>
      <c r="K1394" s="122">
        <v>3056</v>
      </c>
      <c r="L1394">
        <v>214</v>
      </c>
      <c r="M1394"/>
      <c r="N1394"/>
    </row>
    <row r="1395" spans="1:24" x14ac:dyDescent="0.25">
      <c r="A1395"/>
      <c r="B1395"/>
      <c r="C1395" s="6" t="e">
        <f>MATCH(D1395,[1]!Tabla1[Consignatario],0)</f>
        <v>#REF!</v>
      </c>
      <c r="D1395" s="24" t="s">
        <v>1582</v>
      </c>
      <c r="F1395"/>
      <c r="G1395"/>
      <c r="H1395" s="17" t="s">
        <v>1818</v>
      </c>
      <c r="I1395" s="8" t="s">
        <v>599</v>
      </c>
      <c r="J1395" s="8">
        <v>300</v>
      </c>
      <c r="K1395" s="122"/>
      <c r="L1395"/>
      <c r="M1395"/>
      <c r="N1395"/>
    </row>
    <row r="1396" spans="1:24" x14ac:dyDescent="0.25">
      <c r="A1396"/>
      <c r="B1396"/>
      <c r="C1396" s="6" t="e">
        <f>MATCH(D1396,[1]!Tabla1[Consignatario],0)</f>
        <v>#REF!</v>
      </c>
      <c r="D1396" s="24" t="s">
        <v>1582</v>
      </c>
      <c r="F1396"/>
      <c r="G1396"/>
      <c r="H1396" s="6" t="s">
        <v>1820</v>
      </c>
      <c r="I1396" s="8" t="s">
        <v>1013</v>
      </c>
      <c r="J1396" s="8">
        <v>256</v>
      </c>
      <c r="K1396" s="122"/>
      <c r="L1396"/>
      <c r="M1396"/>
      <c r="N1396"/>
    </row>
    <row r="1397" spans="1:24" ht="30" customHeight="1" thickBot="1" x14ac:dyDescent="0.3">
      <c r="A1397" t="s">
        <v>1011</v>
      </c>
      <c r="B1397"/>
      <c r="C1397" s="6" t="e">
        <f>MATCH(D1397,[1]!Tabla1[Consignatario],0)</f>
        <v>#REF!</v>
      </c>
      <c r="D1397" s="25" t="s">
        <v>1552</v>
      </c>
      <c r="F1397" s="10">
        <v>42378</v>
      </c>
      <c r="G1397" t="s">
        <v>987</v>
      </c>
      <c r="H1397" t="s">
        <v>1257</v>
      </c>
      <c r="I1397" s="8" t="s">
        <v>1014</v>
      </c>
      <c r="J1397" s="8">
        <v>190</v>
      </c>
      <c r="K1397" s="25">
        <v>190</v>
      </c>
      <c r="L1397">
        <v>13</v>
      </c>
      <c r="M1397"/>
      <c r="N1397"/>
    </row>
    <row r="1398" spans="1:24" ht="30" customHeight="1" thickBot="1" x14ac:dyDescent="0.3">
      <c r="A1398" t="s">
        <v>1011</v>
      </c>
      <c r="B1398"/>
      <c r="C1398" s="6" t="e">
        <f>MATCH(D1398,[1]!Tabla1[Consignatario],0)</f>
        <v>#REF!</v>
      </c>
      <c r="D1398" s="24" t="s">
        <v>1789</v>
      </c>
      <c r="E1398" s="24"/>
      <c r="F1398" s="10">
        <v>42378</v>
      </c>
      <c r="G1398" t="s">
        <v>987</v>
      </c>
      <c r="H1398" s="17" t="s">
        <v>1818</v>
      </c>
      <c r="I1398" s="8" t="s">
        <v>599</v>
      </c>
      <c r="J1398" s="8">
        <v>500</v>
      </c>
      <c r="K1398" s="24">
        <v>500</v>
      </c>
      <c r="L1398">
        <v>35</v>
      </c>
      <c r="M1398"/>
      <c r="N1398"/>
      <c r="P1398" s="46" t="s">
        <v>1408</v>
      </c>
      <c r="Q1398" s="47" t="s">
        <v>1409</v>
      </c>
      <c r="R1398" s="47" t="s">
        <v>1407</v>
      </c>
      <c r="S1398" s="47" t="s">
        <v>1255</v>
      </c>
      <c r="T1398" s="47" t="s">
        <v>1422</v>
      </c>
      <c r="U1398" s="47" t="s">
        <v>1424</v>
      </c>
      <c r="V1398" s="47" t="s">
        <v>1423</v>
      </c>
      <c r="W1398" s="47" t="s">
        <v>1254</v>
      </c>
      <c r="X1398" s="48" t="s">
        <v>1411</v>
      </c>
    </row>
    <row r="1399" spans="1:24" ht="16.5" thickBot="1" x14ac:dyDescent="0.3">
      <c r="A1399"/>
      <c r="B1399"/>
      <c r="C1399" s="6"/>
      <c r="D1399" s="24" t="s">
        <v>1540</v>
      </c>
      <c r="E1399" s="24"/>
      <c r="F1399" s="10"/>
      <c r="G1399"/>
      <c r="H1399"/>
      <c r="I1399" s="8"/>
      <c r="J1399" s="11"/>
      <c r="K1399"/>
      <c r="L1399"/>
      <c r="M1399"/>
      <c r="N1399"/>
      <c r="P1399" s="44">
        <f>SUMIF(H1317:H1398, "plata labrada",J1317:J1398)</f>
        <v>13294</v>
      </c>
      <c r="Q1399" s="45">
        <f>SUMIF(H1317:H1398, "plata en barras", J1317:J1398)</f>
        <v>23102</v>
      </c>
      <c r="R1399" s="45">
        <f>SUMIF(H1317:H1398, "plata amonedada", J1317:J1398)</f>
        <v>198995</v>
      </c>
      <c r="S1399" s="45">
        <f>SUMIF(H1317:H1398, "cacao", J1317:J1398)</f>
        <v>676</v>
      </c>
      <c r="T1399" s="45">
        <f>SUMIF(H1317:H1398, "piedras bezoares", J1317:J1398)</f>
        <v>0</v>
      </c>
      <c r="U1399" s="45">
        <f>SUMIF(H1317:H1398, "añil",J1317:J1398)</f>
        <v>0</v>
      </c>
      <c r="V1399" s="45">
        <f>SUMIF(H1317:H1398, "lana de vicuña", J1317:J1398)</f>
        <v>0</v>
      </c>
      <c r="W1399" s="45">
        <f>SUMIF(H1317:H1398, "cordobanes", J1317:J1398)</f>
        <v>672</v>
      </c>
      <c r="X1399" s="36">
        <v>0</v>
      </c>
    </row>
    <row r="1400" spans="1:24" ht="18.75" x14ac:dyDescent="0.3">
      <c r="A1400" s="55" t="s">
        <v>1246</v>
      </c>
      <c r="B1400" s="55"/>
      <c r="C1400" s="6"/>
      <c r="D1400" s="55" t="s">
        <v>1540</v>
      </c>
      <c r="E1400" s="55"/>
      <c r="F1400" s="55"/>
      <c r="G1400" s="55"/>
      <c r="H1400" s="55"/>
      <c r="I1400" s="55"/>
      <c r="J1400" s="55"/>
      <c r="K1400" s="55"/>
      <c r="L1400" s="55"/>
      <c r="M1400" s="55"/>
      <c r="N1400" s="55"/>
    </row>
    <row r="1401" spans="1:24" ht="30" x14ac:dyDescent="0.25">
      <c r="A1401" t="s">
        <v>1015</v>
      </c>
      <c r="B1401" t="s">
        <v>894</v>
      </c>
      <c r="C1401" s="6" t="e">
        <f>MATCH(D1401,[1]!Tabla1[Consignatario],0)</f>
        <v>#REF!</v>
      </c>
      <c r="D1401" s="25" t="s">
        <v>1469</v>
      </c>
      <c r="F1401" s="10">
        <v>42660</v>
      </c>
      <c r="G1401"/>
      <c r="H1401" t="s">
        <v>1817</v>
      </c>
      <c r="I1401" s="8" t="s">
        <v>1016</v>
      </c>
      <c r="J1401" s="8">
        <v>6710</v>
      </c>
      <c r="K1401" s="25">
        <v>6710</v>
      </c>
      <c r="L1401">
        <v>33</v>
      </c>
      <c r="M1401">
        <v>4</v>
      </c>
      <c r="N1401" t="s">
        <v>1068</v>
      </c>
    </row>
    <row r="1402" spans="1:24" ht="30" x14ac:dyDescent="0.25">
      <c r="A1402" t="s">
        <v>1015</v>
      </c>
      <c r="B1402"/>
      <c r="C1402" s="6" t="e">
        <f>MATCH(D1402,[1]!Tabla1[Consignatario],0)</f>
        <v>#REF!</v>
      </c>
      <c r="D1402" s="25" t="s">
        <v>1507</v>
      </c>
      <c r="F1402" s="10">
        <v>42683</v>
      </c>
      <c r="G1402"/>
      <c r="H1402" t="s">
        <v>1817</v>
      </c>
      <c r="I1402" s="8" t="s">
        <v>1017</v>
      </c>
      <c r="J1402" s="8">
        <v>6050</v>
      </c>
      <c r="K1402" s="25">
        <v>6050</v>
      </c>
      <c r="L1402">
        <v>30</v>
      </c>
      <c r="M1402">
        <v>2</v>
      </c>
      <c r="N1402"/>
    </row>
    <row r="1403" spans="1:24" ht="30" x14ac:dyDescent="0.25">
      <c r="A1403" t="s">
        <v>1015</v>
      </c>
      <c r="B1403"/>
      <c r="C1403" s="6" t="e">
        <f>MATCH(D1403,[1]!Tabla1[Consignatario],0)</f>
        <v>#REF!</v>
      </c>
      <c r="D1403" s="25" t="s">
        <v>1674</v>
      </c>
      <c r="F1403" s="10">
        <v>42683</v>
      </c>
      <c r="G1403"/>
      <c r="H1403" t="s">
        <v>1817</v>
      </c>
      <c r="I1403" s="8" t="s">
        <v>1018</v>
      </c>
      <c r="J1403" s="8">
        <v>7827</v>
      </c>
      <c r="K1403" s="25">
        <v>7827</v>
      </c>
      <c r="L1403">
        <v>39</v>
      </c>
      <c r="M1403">
        <v>1</v>
      </c>
      <c r="N1403"/>
    </row>
    <row r="1404" spans="1:24" ht="30" x14ac:dyDescent="0.25">
      <c r="A1404" t="s">
        <v>1015</v>
      </c>
      <c r="B1404"/>
      <c r="C1404" s="6" t="e">
        <f>MATCH(D1404,[1]!Tabla1[Consignatario],0)</f>
        <v>#REF!</v>
      </c>
      <c r="D1404" s="25" t="s">
        <v>1576</v>
      </c>
      <c r="F1404" s="10">
        <v>42683</v>
      </c>
      <c r="G1404"/>
      <c r="H1404" t="s">
        <v>1817</v>
      </c>
      <c r="I1404" s="8" t="s">
        <v>1019</v>
      </c>
      <c r="J1404" s="8">
        <v>2500</v>
      </c>
      <c r="K1404" s="25">
        <v>2500</v>
      </c>
      <c r="L1404">
        <v>12</v>
      </c>
      <c r="M1404">
        <v>4</v>
      </c>
      <c r="N1404"/>
    </row>
    <row r="1405" spans="1:24" x14ac:dyDescent="0.25">
      <c r="A1405" t="s">
        <v>1015</v>
      </c>
      <c r="B1405"/>
      <c r="C1405" s="6" t="e">
        <f>MATCH(D1405,[1]!Tabla1[Consignatario],0)</f>
        <v>#REF!</v>
      </c>
      <c r="D1405" s="87" t="s">
        <v>1600</v>
      </c>
      <c r="F1405" s="10">
        <v>42683</v>
      </c>
      <c r="G1405"/>
      <c r="H1405" t="s">
        <v>1817</v>
      </c>
      <c r="I1405" s="8" t="s">
        <v>1020</v>
      </c>
      <c r="J1405" s="8">
        <v>5865</v>
      </c>
      <c r="K1405" s="25">
        <v>5865</v>
      </c>
      <c r="L1405">
        <v>29</v>
      </c>
      <c r="M1405">
        <v>2</v>
      </c>
      <c r="N1405"/>
    </row>
    <row r="1406" spans="1:24" ht="30" x14ac:dyDescent="0.25">
      <c r="A1406" t="s">
        <v>1021</v>
      </c>
      <c r="B1406"/>
      <c r="C1406" s="6" t="e">
        <f>MATCH(D1406,[1]!Tabla1[Consignatario],0)</f>
        <v>#REF!</v>
      </c>
      <c r="D1406" s="25" t="s">
        <v>1496</v>
      </c>
      <c r="F1406" s="10">
        <v>42684</v>
      </c>
      <c r="G1406"/>
      <c r="H1406" t="s">
        <v>1817</v>
      </c>
      <c r="I1406" s="8" t="s">
        <v>1022</v>
      </c>
      <c r="J1406" s="8">
        <v>7302</v>
      </c>
      <c r="K1406" s="8">
        <v>7302</v>
      </c>
      <c r="L1406">
        <v>36</v>
      </c>
      <c r="M1406">
        <v>4</v>
      </c>
      <c r="N1406"/>
    </row>
    <row r="1407" spans="1:24" x14ac:dyDescent="0.25">
      <c r="A1407" t="s">
        <v>1021</v>
      </c>
      <c r="B1407"/>
      <c r="C1407" s="6" t="e">
        <f>MATCH(D1407,[1]!Tabla1[Consignatario],0)</f>
        <v>#REF!</v>
      </c>
      <c r="D1407" s="25" t="s">
        <v>1553</v>
      </c>
      <c r="F1407" s="10">
        <v>42684</v>
      </c>
      <c r="G1407"/>
      <c r="H1407" t="s">
        <v>1817</v>
      </c>
      <c r="I1407" s="8" t="s">
        <v>1023</v>
      </c>
      <c r="J1407" s="8">
        <v>3500</v>
      </c>
      <c r="K1407" s="8">
        <v>3500</v>
      </c>
      <c r="L1407">
        <v>17</v>
      </c>
      <c r="M1407">
        <v>4</v>
      </c>
      <c r="N1407"/>
    </row>
    <row r="1408" spans="1:24" ht="30" x14ac:dyDescent="0.25">
      <c r="A1408" t="s">
        <v>1021</v>
      </c>
      <c r="B1408"/>
      <c r="C1408" s="6" t="e">
        <f>MATCH(D1408,[1]!Tabla1[Consignatario],0)</f>
        <v>#REF!</v>
      </c>
      <c r="D1408" s="25" t="s">
        <v>1314</v>
      </c>
      <c r="F1408" s="10">
        <v>42684</v>
      </c>
      <c r="G1408"/>
      <c r="H1408" t="s">
        <v>1817</v>
      </c>
      <c r="I1408" s="8" t="s">
        <v>1024</v>
      </c>
      <c r="J1408" s="8">
        <v>7440</v>
      </c>
      <c r="K1408" s="8">
        <v>7440</v>
      </c>
      <c r="L1408">
        <v>37</v>
      </c>
      <c r="M1408">
        <v>3</v>
      </c>
      <c r="N1408"/>
    </row>
    <row r="1409" spans="1:14" ht="30" x14ac:dyDescent="0.25">
      <c r="A1409" t="s">
        <v>1021</v>
      </c>
      <c r="B1409"/>
      <c r="C1409" s="6" t="e">
        <f>MATCH(D1409,[1]!Tabla1[Consignatario],0)</f>
        <v>#REF!</v>
      </c>
      <c r="D1409" s="25" t="s">
        <v>1495</v>
      </c>
      <c r="F1409" s="10">
        <v>42684</v>
      </c>
      <c r="G1409"/>
      <c r="H1409" t="s">
        <v>1817</v>
      </c>
      <c r="I1409" s="8" t="s">
        <v>1025</v>
      </c>
      <c r="J1409" s="8">
        <v>16005</v>
      </c>
      <c r="K1409" s="8">
        <v>16005</v>
      </c>
      <c r="L1409">
        <v>80</v>
      </c>
      <c r="M1409"/>
      <c r="N1409"/>
    </row>
    <row r="1410" spans="1:14" x14ac:dyDescent="0.25">
      <c r="A1410" t="s">
        <v>1026</v>
      </c>
      <c r="B1410"/>
      <c r="C1410" s="6" t="e">
        <f>MATCH(D1410,[1]!Tabla1[Consignatario],0)</f>
        <v>#REF!</v>
      </c>
      <c r="D1410" s="25" t="s">
        <v>1283</v>
      </c>
      <c r="F1410" s="10">
        <v>42684</v>
      </c>
      <c r="G1410"/>
      <c r="H1410" t="s">
        <v>1817</v>
      </c>
      <c r="I1410" s="8" t="s">
        <v>1027</v>
      </c>
      <c r="J1410" s="8">
        <v>19870</v>
      </c>
      <c r="K1410" s="8">
        <v>19870</v>
      </c>
      <c r="L1410">
        <v>99</v>
      </c>
      <c r="M1410">
        <v>2</v>
      </c>
      <c r="N1410"/>
    </row>
    <row r="1411" spans="1:14" x14ac:dyDescent="0.25">
      <c r="A1411" t="s">
        <v>1026</v>
      </c>
      <c r="B1411"/>
      <c r="C1411" s="6" t="e">
        <f>MATCH(D1411,[1]!Tabla1[Consignatario],0)</f>
        <v>#REF!</v>
      </c>
      <c r="D1411" s="25" t="s">
        <v>1335</v>
      </c>
      <c r="F1411" s="10">
        <v>42684</v>
      </c>
      <c r="G1411"/>
      <c r="H1411" t="s">
        <v>1817</v>
      </c>
      <c r="I1411" s="8" t="s">
        <v>1028</v>
      </c>
      <c r="J1411" s="8">
        <v>4000</v>
      </c>
      <c r="K1411" s="8">
        <v>4000</v>
      </c>
      <c r="L1411">
        <v>20</v>
      </c>
      <c r="M1411"/>
      <c r="N1411"/>
    </row>
    <row r="1412" spans="1:14" x14ac:dyDescent="0.25">
      <c r="A1412" t="s">
        <v>1026</v>
      </c>
      <c r="B1412"/>
      <c r="C1412" s="6" t="e">
        <f>MATCH(D1412,[1]!Tabla1[Consignatario],0)</f>
        <v>#REF!</v>
      </c>
      <c r="D1412" s="8" t="s">
        <v>1263</v>
      </c>
      <c r="E1412" s="8"/>
      <c r="F1412" s="10">
        <v>42685</v>
      </c>
      <c r="G1412"/>
      <c r="H1412" t="s">
        <v>1817</v>
      </c>
      <c r="I1412" s="8" t="s">
        <v>1029</v>
      </c>
      <c r="J1412" s="8">
        <v>3555</v>
      </c>
      <c r="K1412" s="8">
        <v>3555</v>
      </c>
      <c r="L1412">
        <v>17</v>
      </c>
      <c r="M1412">
        <v>6</v>
      </c>
      <c r="N1412"/>
    </row>
    <row r="1413" spans="1:14" x14ac:dyDescent="0.25">
      <c r="A1413" t="s">
        <v>1026</v>
      </c>
      <c r="B1413"/>
      <c r="C1413" s="6" t="e">
        <f>MATCH(D1413,[1]!Tabla1[Consignatario],0)</f>
        <v>#REF!</v>
      </c>
      <c r="D1413" s="25" t="s">
        <v>1738</v>
      </c>
      <c r="F1413" s="10">
        <v>42685</v>
      </c>
      <c r="G1413"/>
      <c r="H1413" t="s">
        <v>1817</v>
      </c>
      <c r="I1413" s="8" t="s">
        <v>1030</v>
      </c>
      <c r="J1413" s="8">
        <v>12562</v>
      </c>
      <c r="K1413" s="8">
        <v>12562</v>
      </c>
      <c r="L1413">
        <v>62</v>
      </c>
      <c r="M1413">
        <v>7</v>
      </c>
      <c r="N1413"/>
    </row>
    <row r="1414" spans="1:14" ht="30" x14ac:dyDescent="0.25">
      <c r="A1414" t="s">
        <v>1026</v>
      </c>
      <c r="B1414"/>
      <c r="C1414" s="6" t="e">
        <f>MATCH(D1414,[1]!Tabla1[Consignatario],0)</f>
        <v>#REF!</v>
      </c>
      <c r="D1414" s="25" t="s">
        <v>1743</v>
      </c>
      <c r="F1414" s="10">
        <v>42685</v>
      </c>
      <c r="G1414"/>
      <c r="H1414" t="s">
        <v>1817</v>
      </c>
      <c r="I1414" s="8" t="s">
        <v>1031</v>
      </c>
      <c r="J1414" s="8">
        <v>3355</v>
      </c>
      <c r="K1414" s="8">
        <v>3355</v>
      </c>
      <c r="L1414">
        <v>16</v>
      </c>
      <c r="M1414">
        <v>7</v>
      </c>
      <c r="N1414"/>
    </row>
    <row r="1415" spans="1:14" x14ac:dyDescent="0.25">
      <c r="A1415" t="s">
        <v>1026</v>
      </c>
      <c r="B1415"/>
      <c r="C1415" s="6" t="e">
        <f>MATCH(D1415,[1]!Tabla1[Consignatario],0)</f>
        <v>#REF!</v>
      </c>
      <c r="D1415" s="25" t="s">
        <v>1337</v>
      </c>
      <c r="F1415" s="10">
        <v>42685</v>
      </c>
      <c r="G1415"/>
      <c r="H1415" t="s">
        <v>1817</v>
      </c>
      <c r="I1415" s="8" t="s">
        <v>1032</v>
      </c>
      <c r="J1415" s="8">
        <v>14900</v>
      </c>
      <c r="K1415" s="8">
        <v>14900</v>
      </c>
      <c r="L1415">
        <v>74</v>
      </c>
      <c r="M1415">
        <v>4</v>
      </c>
      <c r="N1415"/>
    </row>
    <row r="1416" spans="1:14" ht="30" x14ac:dyDescent="0.25">
      <c r="A1416" t="s">
        <v>1033</v>
      </c>
      <c r="B1416"/>
      <c r="C1416" s="6" t="e">
        <f>MATCH(D1416,[1]!Tabla1[Consignatario],0)</f>
        <v>#REF!</v>
      </c>
      <c r="D1416" s="25" t="s">
        <v>1336</v>
      </c>
      <c r="F1416" s="10">
        <v>42686</v>
      </c>
      <c r="G1416"/>
      <c r="H1416" t="s">
        <v>1817</v>
      </c>
      <c r="I1416" s="8" t="s">
        <v>1034</v>
      </c>
      <c r="J1416" s="8">
        <v>12408</v>
      </c>
      <c r="K1416" s="8">
        <v>12408</v>
      </c>
      <c r="L1416">
        <v>62</v>
      </c>
      <c r="M1416"/>
      <c r="N1416"/>
    </row>
    <row r="1417" spans="1:14" x14ac:dyDescent="0.25">
      <c r="A1417" t="s">
        <v>1033</v>
      </c>
      <c r="B1417"/>
      <c r="C1417" s="6" t="e">
        <f>MATCH(D1417,[1]!Tabla1[Consignatario],0)</f>
        <v>#REF!</v>
      </c>
      <c r="D1417" s="25" t="s">
        <v>1744</v>
      </c>
      <c r="F1417" s="10">
        <v>42686</v>
      </c>
      <c r="G1417"/>
      <c r="H1417" t="s">
        <v>1817</v>
      </c>
      <c r="I1417" s="8" t="s">
        <v>1035</v>
      </c>
      <c r="J1417" s="8">
        <v>39305</v>
      </c>
      <c r="K1417" s="8">
        <v>39305</v>
      </c>
      <c r="L1417">
        <v>196</v>
      </c>
      <c r="M1417">
        <v>4</v>
      </c>
      <c r="N1417"/>
    </row>
    <row r="1418" spans="1:14" x14ac:dyDescent="0.25">
      <c r="A1418" t="s">
        <v>1033</v>
      </c>
      <c r="B1418"/>
      <c r="C1418" s="6" t="e">
        <f>MATCH(D1418,[1]!Tabla1[Consignatario],0)</f>
        <v>#REF!</v>
      </c>
      <c r="D1418" s="25" t="s">
        <v>1527</v>
      </c>
      <c r="F1418" s="10">
        <v>42686</v>
      </c>
      <c r="G1418"/>
      <c r="H1418" t="s">
        <v>1817</v>
      </c>
      <c r="I1418" s="8" t="s">
        <v>1036</v>
      </c>
      <c r="J1418" s="8">
        <v>1000</v>
      </c>
      <c r="K1418" s="8">
        <v>1000</v>
      </c>
      <c r="L1418">
        <v>5</v>
      </c>
      <c r="M1418"/>
      <c r="N1418"/>
    </row>
    <row r="1419" spans="1:14" ht="45" x14ac:dyDescent="0.25">
      <c r="A1419" t="s">
        <v>1033</v>
      </c>
      <c r="B1419"/>
      <c r="C1419" s="6" t="e">
        <f>MATCH(D1419,[1]!Tabla1[Consignatario],0)</f>
        <v>#REF!</v>
      </c>
      <c r="D1419" s="25" t="s">
        <v>1757</v>
      </c>
      <c r="F1419" s="10">
        <v>42686</v>
      </c>
      <c r="G1419"/>
      <c r="H1419" t="s">
        <v>1817</v>
      </c>
      <c r="I1419" s="8" t="s">
        <v>1037</v>
      </c>
      <c r="J1419" s="8">
        <v>3210</v>
      </c>
      <c r="K1419" s="8">
        <v>3210</v>
      </c>
      <c r="L1419">
        <v>16</v>
      </c>
      <c r="M1419">
        <v>1</v>
      </c>
      <c r="N1419"/>
    </row>
    <row r="1420" spans="1:14" x14ac:dyDescent="0.25">
      <c r="A1420" t="s">
        <v>1033</v>
      </c>
      <c r="B1420"/>
      <c r="C1420" s="6" t="e">
        <f>MATCH(D1420,[1]!Tabla1[Consignatario],0)</f>
        <v>#REF!</v>
      </c>
      <c r="D1420" s="25" t="s">
        <v>1505</v>
      </c>
      <c r="F1420" s="10">
        <v>42686</v>
      </c>
      <c r="G1420"/>
      <c r="H1420" t="s">
        <v>1817</v>
      </c>
      <c r="I1420" s="8" t="s">
        <v>1038</v>
      </c>
      <c r="J1420" s="8">
        <v>2875</v>
      </c>
      <c r="K1420" s="8">
        <v>2875</v>
      </c>
      <c r="L1420">
        <v>14</v>
      </c>
      <c r="M1420">
        <v>2</v>
      </c>
      <c r="N1420"/>
    </row>
    <row r="1421" spans="1:14" ht="25.5" x14ac:dyDescent="0.25">
      <c r="A1421" t="s">
        <v>1033</v>
      </c>
      <c r="B1421"/>
      <c r="C1421" s="6" t="e">
        <f>MATCH(D1421,[1]!Tabla1[Consignatario],0)</f>
        <v>#REF!</v>
      </c>
      <c r="D1421" s="54" t="s">
        <v>1317</v>
      </c>
      <c r="F1421" s="10">
        <v>42686</v>
      </c>
      <c r="G1421"/>
      <c r="H1421" t="s">
        <v>1817</v>
      </c>
      <c r="I1421" s="8" t="s">
        <v>1039</v>
      </c>
      <c r="J1421" s="8">
        <v>16880</v>
      </c>
      <c r="K1421" s="8">
        <v>16880</v>
      </c>
      <c r="L1421">
        <v>84</v>
      </c>
      <c r="M1421">
        <v>3</v>
      </c>
      <c r="N1421"/>
    </row>
    <row r="1422" spans="1:14" x14ac:dyDescent="0.25">
      <c r="A1422" t="s">
        <v>1040</v>
      </c>
      <c r="B1422"/>
      <c r="C1422" s="6" t="e">
        <f>MATCH(D1422,[1]!Tabla1[Consignatario],0)</f>
        <v>#REF!</v>
      </c>
      <c r="D1422" s="25" t="s">
        <v>1773</v>
      </c>
      <c r="F1422" s="10">
        <v>42686</v>
      </c>
      <c r="G1422"/>
      <c r="H1422" t="s">
        <v>1817</v>
      </c>
      <c r="I1422" s="8" t="s">
        <v>1041</v>
      </c>
      <c r="J1422" s="8">
        <v>2615</v>
      </c>
      <c r="K1422" s="8">
        <v>2615</v>
      </c>
      <c r="L1422">
        <v>13</v>
      </c>
      <c r="M1422"/>
      <c r="N1422"/>
    </row>
    <row r="1423" spans="1:14" ht="30" x14ac:dyDescent="0.25">
      <c r="A1423" t="s">
        <v>1040</v>
      </c>
      <c r="B1423"/>
      <c r="C1423" s="6" t="e">
        <f>MATCH(D1423,[1]!Tabla1[Consignatario],0)</f>
        <v>#REF!</v>
      </c>
      <c r="D1423" s="25" t="s">
        <v>1615</v>
      </c>
      <c r="F1423" s="10">
        <v>42686</v>
      </c>
      <c r="G1423"/>
      <c r="H1423" t="s">
        <v>1817</v>
      </c>
      <c r="I1423" s="8" t="s">
        <v>1042</v>
      </c>
      <c r="J1423" s="8">
        <v>27500</v>
      </c>
      <c r="K1423" s="8">
        <v>27500</v>
      </c>
      <c r="L1423">
        <v>137</v>
      </c>
      <c r="M1423">
        <v>4</v>
      </c>
      <c r="N1423"/>
    </row>
    <row r="1424" spans="1:14" ht="30" x14ac:dyDescent="0.25">
      <c r="A1424" t="s">
        <v>1040</v>
      </c>
      <c r="B1424"/>
      <c r="C1424" s="6" t="e">
        <f>MATCH(D1424,[1]!Tabla1[Consignatario],0)</f>
        <v>#REF!</v>
      </c>
      <c r="D1424" s="25" t="s">
        <v>1286</v>
      </c>
      <c r="F1424" s="10">
        <v>42688</v>
      </c>
      <c r="G1424"/>
      <c r="H1424" t="s">
        <v>1817</v>
      </c>
      <c r="I1424" s="8" t="s">
        <v>1043</v>
      </c>
      <c r="J1424" s="8">
        <v>18750</v>
      </c>
      <c r="K1424" s="8">
        <v>18750</v>
      </c>
      <c r="L1424">
        <v>93</v>
      </c>
      <c r="M1424">
        <v>6</v>
      </c>
      <c r="N1424"/>
    </row>
    <row r="1425" spans="1:14" x14ac:dyDescent="0.25">
      <c r="A1425" t="s">
        <v>1040</v>
      </c>
      <c r="B1425"/>
      <c r="C1425" s="6" t="e">
        <f>MATCH(D1425,[1]!Tabla1[Consignatario],0)</f>
        <v>#REF!</v>
      </c>
      <c r="D1425" s="25" t="s">
        <v>1301</v>
      </c>
      <c r="F1425" s="10">
        <v>42688</v>
      </c>
      <c r="G1425"/>
      <c r="H1425" t="s">
        <v>1817</v>
      </c>
      <c r="I1425" s="8" t="s">
        <v>1044</v>
      </c>
      <c r="J1425" s="8">
        <v>3020</v>
      </c>
      <c r="K1425" s="8">
        <v>3020</v>
      </c>
      <c r="L1425">
        <v>15</v>
      </c>
      <c r="M1425">
        <v>1</v>
      </c>
      <c r="N1425"/>
    </row>
    <row r="1426" spans="1:14" ht="30" x14ac:dyDescent="0.25">
      <c r="A1426" t="s">
        <v>1040</v>
      </c>
      <c r="B1426"/>
      <c r="C1426" s="6" t="e">
        <f>MATCH(D1426,[1]!Tabla1[Consignatario],0)</f>
        <v>#REF!</v>
      </c>
      <c r="D1426" s="25" t="s">
        <v>1520</v>
      </c>
      <c r="F1426" s="10">
        <v>42688</v>
      </c>
      <c r="G1426"/>
      <c r="H1426" t="s">
        <v>1817</v>
      </c>
      <c r="I1426" s="8" t="s">
        <v>1045</v>
      </c>
      <c r="J1426" s="8">
        <v>6939</v>
      </c>
      <c r="K1426" s="8">
        <v>6939</v>
      </c>
      <c r="L1426">
        <v>34</v>
      </c>
      <c r="M1426">
        <v>7</v>
      </c>
      <c r="N1426"/>
    </row>
    <row r="1427" spans="1:14" ht="30" x14ac:dyDescent="0.25">
      <c r="A1427" t="s">
        <v>1040</v>
      </c>
      <c r="B1427"/>
      <c r="C1427" s="6" t="e">
        <f>MATCH(D1427,[1]!Tabla1[Consignatario],0)</f>
        <v>#REF!</v>
      </c>
      <c r="D1427" s="25" t="s">
        <v>1480</v>
      </c>
      <c r="F1427" s="10">
        <v>42688</v>
      </c>
      <c r="G1427"/>
      <c r="H1427" t="s">
        <v>1817</v>
      </c>
      <c r="I1427" s="8" t="s">
        <v>1046</v>
      </c>
      <c r="J1427" s="8">
        <v>14990</v>
      </c>
      <c r="K1427" s="8">
        <v>14990</v>
      </c>
      <c r="L1427">
        <v>75</v>
      </c>
      <c r="M1427"/>
      <c r="N1427"/>
    </row>
    <row r="1428" spans="1:14" x14ac:dyDescent="0.25">
      <c r="A1428" t="s">
        <v>1047</v>
      </c>
      <c r="B1428"/>
      <c r="C1428" s="6" t="e">
        <f>MATCH(D1428,[1]!Tabla1[Consignatario],0)</f>
        <v>#REF!</v>
      </c>
      <c r="D1428" s="25" t="s">
        <v>1667</v>
      </c>
      <c r="F1428" s="10">
        <v>42688</v>
      </c>
      <c r="G1428"/>
      <c r="H1428" t="s">
        <v>1817</v>
      </c>
      <c r="I1428" s="8" t="s">
        <v>1048</v>
      </c>
      <c r="J1428" s="8">
        <v>7460</v>
      </c>
      <c r="K1428" s="8">
        <v>7460</v>
      </c>
      <c r="L1428">
        <v>37</v>
      </c>
      <c r="M1428">
        <v>2</v>
      </c>
      <c r="N1428"/>
    </row>
    <row r="1429" spans="1:14" ht="30" x14ac:dyDescent="0.25">
      <c r="A1429" t="s">
        <v>1047</v>
      </c>
      <c r="B1429"/>
      <c r="C1429" s="6" t="e">
        <f>MATCH(D1429,[1]!Tabla1[Consignatario],0)</f>
        <v>#REF!</v>
      </c>
      <c r="D1429" s="25" t="s">
        <v>1296</v>
      </c>
      <c r="F1429" s="10">
        <v>42690</v>
      </c>
      <c r="G1429"/>
      <c r="H1429" t="s">
        <v>1817</v>
      </c>
      <c r="I1429" s="8" t="s">
        <v>1049</v>
      </c>
      <c r="J1429" s="8">
        <v>1972</v>
      </c>
      <c r="K1429" s="8">
        <v>1972</v>
      </c>
      <c r="L1429">
        <v>10</v>
      </c>
      <c r="M1429"/>
      <c r="N1429"/>
    </row>
    <row r="1430" spans="1:14" ht="30" x14ac:dyDescent="0.25">
      <c r="A1430" t="s">
        <v>1047</v>
      </c>
      <c r="B1430"/>
      <c r="C1430" s="6" t="e">
        <f>MATCH(D1430,[1]!Tabla1[Consignatario],0)</f>
        <v>#REF!</v>
      </c>
      <c r="D1430" s="25" t="s">
        <v>1491</v>
      </c>
      <c r="F1430" s="10">
        <v>42690</v>
      </c>
      <c r="G1430"/>
      <c r="H1430" t="s">
        <v>1817</v>
      </c>
      <c r="I1430" s="8" t="s">
        <v>1050</v>
      </c>
      <c r="J1430" s="8">
        <v>3990</v>
      </c>
      <c r="K1430" s="8">
        <v>3990</v>
      </c>
      <c r="L1430">
        <v>20</v>
      </c>
      <c r="M1430"/>
      <c r="N1430"/>
    </row>
    <row r="1431" spans="1:14" x14ac:dyDescent="0.25">
      <c r="A1431" t="s">
        <v>1047</v>
      </c>
      <c r="B1431"/>
      <c r="C1431" s="6" t="e">
        <f>MATCH(D1431,[1]!Tabla1[Consignatario],0)</f>
        <v>#REF!</v>
      </c>
      <c r="D1431" s="25" t="s">
        <v>1752</v>
      </c>
      <c r="F1431" s="10">
        <v>42692</v>
      </c>
      <c r="G1431"/>
      <c r="H1431" t="s">
        <v>1817</v>
      </c>
      <c r="I1431" s="8" t="s">
        <v>1051</v>
      </c>
      <c r="J1431" s="8">
        <v>10000</v>
      </c>
      <c r="K1431" s="8">
        <v>10000</v>
      </c>
      <c r="L1431">
        <v>50</v>
      </c>
      <c r="M1431"/>
      <c r="N1431"/>
    </row>
    <row r="1432" spans="1:14" x14ac:dyDescent="0.25">
      <c r="A1432" t="s">
        <v>1047</v>
      </c>
      <c r="B1432"/>
      <c r="C1432" s="6" t="e">
        <f>MATCH(D1432,[1]!Tabla1[Consignatario],0)</f>
        <v>#REF!</v>
      </c>
      <c r="D1432" s="25" t="s">
        <v>1554</v>
      </c>
      <c r="F1432" s="10">
        <v>42692</v>
      </c>
      <c r="G1432"/>
      <c r="H1432" t="s">
        <v>1817</v>
      </c>
      <c r="I1432" s="8" t="s">
        <v>1052</v>
      </c>
      <c r="J1432" s="8">
        <v>20000</v>
      </c>
      <c r="K1432" s="8">
        <v>20000</v>
      </c>
      <c r="L1432">
        <v>100</v>
      </c>
      <c r="M1432"/>
      <c r="N1432"/>
    </row>
    <row r="1433" spans="1:14" ht="30" x14ac:dyDescent="0.25">
      <c r="A1433" t="s">
        <v>1047</v>
      </c>
      <c r="B1433"/>
      <c r="C1433" s="6" t="e">
        <f>MATCH(D1433,[1]!Tabla1[Consignatario],0)</f>
        <v>#REF!</v>
      </c>
      <c r="D1433" s="25" t="s">
        <v>1641</v>
      </c>
      <c r="F1433" s="10">
        <v>42692</v>
      </c>
      <c r="G1433"/>
      <c r="H1433" t="s">
        <v>1817</v>
      </c>
      <c r="I1433" s="8" t="s">
        <v>1036</v>
      </c>
      <c r="J1433" s="8">
        <v>1000</v>
      </c>
      <c r="K1433" s="8">
        <v>1000</v>
      </c>
      <c r="L1433">
        <v>5</v>
      </c>
      <c r="M1433"/>
      <c r="N1433"/>
    </row>
    <row r="1434" spans="1:14" x14ac:dyDescent="0.25">
      <c r="A1434" t="s">
        <v>1053</v>
      </c>
      <c r="B1434"/>
      <c r="C1434" s="6" t="e">
        <f>MATCH(D1434,[1]!Tabla1[Consignatario],0)</f>
        <v>#REF!</v>
      </c>
      <c r="D1434" s="25" t="s">
        <v>1303</v>
      </c>
      <c r="F1434" s="10">
        <v>42692</v>
      </c>
      <c r="G1434"/>
      <c r="H1434" t="s">
        <v>1817</v>
      </c>
      <c r="I1434" s="8" t="s">
        <v>1054</v>
      </c>
      <c r="J1434" s="8">
        <v>2285</v>
      </c>
      <c r="K1434" s="8">
        <v>2285</v>
      </c>
      <c r="L1434">
        <v>11</v>
      </c>
      <c r="M1434">
        <v>4</v>
      </c>
      <c r="N1434"/>
    </row>
    <row r="1435" spans="1:14" ht="25.5" x14ac:dyDescent="0.25">
      <c r="A1435" t="s">
        <v>1053</v>
      </c>
      <c r="B1435"/>
      <c r="C1435" s="6" t="e">
        <f>MATCH(D1435,[1]!Tabla1[Consignatario],0)</f>
        <v>#REF!</v>
      </c>
      <c r="D1435" s="54" t="s">
        <v>1317</v>
      </c>
      <c r="F1435" s="10">
        <v>42692</v>
      </c>
      <c r="G1435"/>
      <c r="H1435" t="s">
        <v>1817</v>
      </c>
      <c r="I1435" s="8" t="s">
        <v>1055</v>
      </c>
      <c r="J1435" s="8">
        <v>23210</v>
      </c>
      <c r="K1435" s="8">
        <v>23210</v>
      </c>
      <c r="L1435">
        <v>116</v>
      </c>
      <c r="M1435"/>
      <c r="N1435"/>
    </row>
    <row r="1436" spans="1:14" x14ac:dyDescent="0.25">
      <c r="A1436" t="s">
        <v>1053</v>
      </c>
      <c r="B1436"/>
      <c r="C1436" s="6" t="e">
        <f>MATCH(D1436,[1]!Tabla1[Consignatario],0)</f>
        <v>#REF!</v>
      </c>
      <c r="D1436" s="25" t="s">
        <v>1488</v>
      </c>
      <c r="F1436" s="10">
        <v>42692</v>
      </c>
      <c r="G1436"/>
      <c r="H1436" t="s">
        <v>1817</v>
      </c>
      <c r="I1436" s="8" t="s">
        <v>1056</v>
      </c>
      <c r="J1436" s="8">
        <v>1680</v>
      </c>
      <c r="K1436" s="8">
        <v>1680</v>
      </c>
      <c r="L1436">
        <v>8</v>
      </c>
      <c r="M1436">
        <v>4</v>
      </c>
      <c r="N1436"/>
    </row>
    <row r="1437" spans="1:14" ht="30" x14ac:dyDescent="0.25">
      <c r="A1437" t="s">
        <v>1053</v>
      </c>
      <c r="B1437"/>
      <c r="C1437" s="6" t="e">
        <f>MATCH(D1437,[1]!Tabla1[Consignatario],0)</f>
        <v>#REF!</v>
      </c>
      <c r="D1437" s="25" t="s">
        <v>1349</v>
      </c>
      <c r="F1437" s="10">
        <v>42696</v>
      </c>
      <c r="G1437"/>
      <c r="H1437" t="s">
        <v>1817</v>
      </c>
      <c r="I1437" s="8" t="s">
        <v>1057</v>
      </c>
      <c r="J1437" s="8">
        <v>3850</v>
      </c>
      <c r="K1437" s="8">
        <v>3850</v>
      </c>
      <c r="L1437">
        <v>19</v>
      </c>
      <c r="M1437">
        <v>2</v>
      </c>
      <c r="N1437"/>
    </row>
    <row r="1438" spans="1:14" ht="30" x14ac:dyDescent="0.25">
      <c r="A1438" t="s">
        <v>1053</v>
      </c>
      <c r="B1438" t="s">
        <v>833</v>
      </c>
      <c r="C1438" s="6" t="e">
        <f>MATCH(D1438,[1]!Tabla1[Consignatario],0)</f>
        <v>#REF!</v>
      </c>
      <c r="D1438" s="25" t="s">
        <v>1594</v>
      </c>
      <c r="F1438" s="10">
        <v>42712</v>
      </c>
      <c r="G1438"/>
      <c r="H1438" t="s">
        <v>1817</v>
      </c>
      <c r="I1438" s="8" t="s">
        <v>1058</v>
      </c>
      <c r="J1438" s="8">
        <v>7500</v>
      </c>
      <c r="K1438" s="8">
        <v>7500</v>
      </c>
      <c r="L1438">
        <v>37</v>
      </c>
      <c r="M1438">
        <v>4</v>
      </c>
      <c r="N1438"/>
    </row>
    <row r="1439" spans="1:14" x14ac:dyDescent="0.25">
      <c r="A1439" t="s">
        <v>1059</v>
      </c>
      <c r="B1439"/>
      <c r="C1439" s="6" t="e">
        <f>MATCH(D1439,[1]!Tabla1[Consignatario],0)</f>
        <v>#REF!</v>
      </c>
      <c r="D1439" s="25" t="s">
        <v>1555</v>
      </c>
      <c r="F1439" s="10">
        <v>42712</v>
      </c>
      <c r="G1439"/>
      <c r="H1439" t="s">
        <v>1256</v>
      </c>
      <c r="I1439" s="8" t="s">
        <v>1060</v>
      </c>
      <c r="J1439" s="8">
        <v>5000</v>
      </c>
      <c r="K1439" s="8">
        <v>5000</v>
      </c>
      <c r="L1439">
        <v>25</v>
      </c>
      <c r="M1439"/>
      <c r="N1439"/>
    </row>
    <row r="1440" spans="1:14" x14ac:dyDescent="0.25">
      <c r="A1440" t="s">
        <v>1059</v>
      </c>
      <c r="B1440"/>
      <c r="C1440" s="6" t="e">
        <f>MATCH(D1440,[1]!Tabla1[Consignatario],0)</f>
        <v>#REF!</v>
      </c>
      <c r="D1440" s="25" t="s">
        <v>1378</v>
      </c>
      <c r="F1440" s="10">
        <v>42712</v>
      </c>
      <c r="G1440"/>
      <c r="H1440" t="s">
        <v>1817</v>
      </c>
      <c r="I1440" s="8" t="s">
        <v>1061</v>
      </c>
      <c r="J1440" s="8">
        <v>25112</v>
      </c>
      <c r="K1440" s="8">
        <v>25112</v>
      </c>
      <c r="L1440">
        <v>125</v>
      </c>
      <c r="M1440">
        <v>4</v>
      </c>
      <c r="N1440"/>
    </row>
    <row r="1441" spans="1:14" ht="30" x14ac:dyDescent="0.25">
      <c r="A1441" t="s">
        <v>1059</v>
      </c>
      <c r="B1441"/>
      <c r="C1441" s="6" t="e">
        <f>MATCH(D1441,[1]!Tabla1[Consignatario],0)</f>
        <v>#REF!</v>
      </c>
      <c r="D1441" s="25" t="s">
        <v>1379</v>
      </c>
      <c r="F1441" s="10">
        <v>42714</v>
      </c>
      <c r="G1441"/>
      <c r="H1441" t="s">
        <v>1817</v>
      </c>
      <c r="I1441" s="8" t="s">
        <v>1062</v>
      </c>
      <c r="J1441" s="8">
        <v>3250</v>
      </c>
      <c r="K1441" s="8">
        <v>3250</v>
      </c>
      <c r="L1441">
        <v>16</v>
      </c>
      <c r="M1441">
        <v>2</v>
      </c>
      <c r="N1441"/>
    </row>
    <row r="1442" spans="1:14" ht="30" x14ac:dyDescent="0.25">
      <c r="A1442" t="s">
        <v>1059</v>
      </c>
      <c r="B1442"/>
      <c r="C1442" s="6" t="e">
        <f>MATCH(D1442,[1]!Tabla1[Consignatario],0)</f>
        <v>#REF!</v>
      </c>
      <c r="D1442" s="25" t="s">
        <v>1807</v>
      </c>
      <c r="F1442" s="10">
        <v>42714</v>
      </c>
      <c r="G1442"/>
      <c r="H1442" t="s">
        <v>1817</v>
      </c>
      <c r="I1442" s="8" t="s">
        <v>1063</v>
      </c>
      <c r="J1442" s="8">
        <v>6755</v>
      </c>
      <c r="K1442" s="8">
        <v>6755</v>
      </c>
      <c r="L1442">
        <v>33</v>
      </c>
      <c r="M1442">
        <v>7</v>
      </c>
      <c r="N1442"/>
    </row>
    <row r="1443" spans="1:14" ht="30" x14ac:dyDescent="0.25">
      <c r="A1443" t="s">
        <v>1059</v>
      </c>
      <c r="B1443"/>
      <c r="C1443" s="6" t="e">
        <f>MATCH(D1443,[1]!Tabla1[Consignatario],0)</f>
        <v>#REF!</v>
      </c>
      <c r="D1443" s="25" t="s">
        <v>1534</v>
      </c>
      <c r="F1443" s="10">
        <v>42718</v>
      </c>
      <c r="G1443"/>
      <c r="H1443" t="s">
        <v>1256</v>
      </c>
      <c r="I1443" s="8" t="s">
        <v>1064</v>
      </c>
      <c r="J1443" s="8">
        <v>2200</v>
      </c>
      <c r="K1443" s="8">
        <v>2200</v>
      </c>
      <c r="L1443">
        <v>11</v>
      </c>
      <c r="M1443"/>
      <c r="N1443"/>
    </row>
    <row r="1444" spans="1:14" ht="30" x14ac:dyDescent="0.25">
      <c r="A1444" t="s">
        <v>1065</v>
      </c>
      <c r="B1444"/>
      <c r="C1444" s="6" t="e">
        <f>MATCH(D1444,[1]!Tabla1[Consignatario],0)</f>
        <v>#REF!</v>
      </c>
      <c r="D1444" s="25" t="s">
        <v>1290</v>
      </c>
      <c r="F1444" s="10">
        <v>42718</v>
      </c>
      <c r="G1444"/>
      <c r="H1444" t="s">
        <v>1256</v>
      </c>
      <c r="I1444" s="8" t="s">
        <v>1066</v>
      </c>
      <c r="J1444" s="8">
        <v>8000</v>
      </c>
      <c r="K1444" s="8">
        <v>8000</v>
      </c>
      <c r="L1444">
        <v>40</v>
      </c>
      <c r="M1444"/>
      <c r="N1444"/>
    </row>
    <row r="1445" spans="1:14" ht="30" x14ac:dyDescent="0.25">
      <c r="A1445" t="s">
        <v>1065</v>
      </c>
      <c r="B1445"/>
      <c r="C1445" s="6" t="e">
        <f>MATCH(D1445,[1]!Tabla1[Consignatario],0)</f>
        <v>#REF!</v>
      </c>
      <c r="D1445" s="25" t="s">
        <v>1733</v>
      </c>
      <c r="F1445" s="10">
        <v>42725</v>
      </c>
      <c r="G1445"/>
      <c r="H1445" t="s">
        <v>1256</v>
      </c>
      <c r="I1445" s="8" t="s">
        <v>1067</v>
      </c>
      <c r="J1445" s="8">
        <v>2150</v>
      </c>
      <c r="K1445" s="8">
        <v>2150</v>
      </c>
      <c r="L1445">
        <v>10</v>
      </c>
      <c r="M1445">
        <v>6</v>
      </c>
      <c r="N1445"/>
    </row>
    <row r="1446" spans="1:14" ht="30" x14ac:dyDescent="0.25">
      <c r="A1446" t="s">
        <v>1065</v>
      </c>
      <c r="B1446"/>
      <c r="C1446" s="6" t="e">
        <f>MATCH(D1446,[1]!Tabla1[Consignatario],0)</f>
        <v>#REF!</v>
      </c>
      <c r="D1446" s="25" t="s">
        <v>1790</v>
      </c>
      <c r="F1446" s="10">
        <v>42726</v>
      </c>
      <c r="G1446"/>
      <c r="H1446" t="s">
        <v>1817</v>
      </c>
      <c r="I1446" s="8" t="s">
        <v>1069</v>
      </c>
      <c r="J1446" s="8">
        <v>7000</v>
      </c>
      <c r="K1446" s="8">
        <v>7000</v>
      </c>
      <c r="L1446">
        <v>35</v>
      </c>
      <c r="M1446"/>
      <c r="N1446" t="s">
        <v>1068</v>
      </c>
    </row>
    <row r="1447" spans="1:14" x14ac:dyDescent="0.25">
      <c r="A1447" t="s">
        <v>1065</v>
      </c>
      <c r="B1447"/>
      <c r="C1447" s="6" t="e">
        <f>MATCH(D1447,[1]!Tabla1[Consignatario],0)</f>
        <v>#REF!</v>
      </c>
      <c r="D1447" s="25" t="s">
        <v>1753</v>
      </c>
      <c r="F1447" s="10">
        <v>42728</v>
      </c>
      <c r="G1447"/>
      <c r="H1447" t="s">
        <v>1817</v>
      </c>
      <c r="I1447" s="8" t="s">
        <v>1070</v>
      </c>
      <c r="J1447" s="8">
        <v>650</v>
      </c>
      <c r="K1447" s="8">
        <v>650</v>
      </c>
      <c r="L1447">
        <v>3</v>
      </c>
      <c r="M1447">
        <v>2</v>
      </c>
      <c r="N1447"/>
    </row>
    <row r="1448" spans="1:14" ht="30" x14ac:dyDescent="0.25">
      <c r="A1448" t="s">
        <v>1065</v>
      </c>
      <c r="B1448"/>
      <c r="C1448" s="6" t="e">
        <f>MATCH(D1448,[1]!Tabla1[Consignatario],0)</f>
        <v>#REF!</v>
      </c>
      <c r="D1448" s="25" t="s">
        <v>1556</v>
      </c>
      <c r="F1448" s="10">
        <v>42669</v>
      </c>
      <c r="G1448"/>
      <c r="H1448" t="s">
        <v>1817</v>
      </c>
      <c r="I1448" s="8" t="s">
        <v>1072</v>
      </c>
      <c r="J1448" s="8">
        <v>8025</v>
      </c>
      <c r="K1448" s="8">
        <v>8025</v>
      </c>
      <c r="L1448">
        <v>40</v>
      </c>
      <c r="M1448"/>
      <c r="N1448" t="s">
        <v>1071</v>
      </c>
    </row>
    <row r="1449" spans="1:14" ht="30" x14ac:dyDescent="0.25">
      <c r="A1449" t="s">
        <v>1065</v>
      </c>
      <c r="B1449"/>
      <c r="C1449" s="6" t="e">
        <f>MATCH(D1449,[1]!Tabla1[Consignatario],0)</f>
        <v>#REF!</v>
      </c>
      <c r="D1449" s="25" t="s">
        <v>1380</v>
      </c>
      <c r="F1449"/>
      <c r="G1449"/>
      <c r="H1449" t="s">
        <v>1817</v>
      </c>
      <c r="I1449" s="8" t="s">
        <v>1073</v>
      </c>
      <c r="J1449" s="8">
        <v>37605</v>
      </c>
      <c r="K1449" s="8">
        <v>37605</v>
      </c>
      <c r="L1449">
        <v>188</v>
      </c>
      <c r="M1449"/>
      <c r="N1449"/>
    </row>
    <row r="1450" spans="1:14" x14ac:dyDescent="0.25">
      <c r="A1450" t="s">
        <v>1074</v>
      </c>
      <c r="B1450"/>
      <c r="C1450" s="6" t="e">
        <f>MATCH(D1450,[1]!Tabla1[Consignatario],0)</f>
        <v>#REF!</v>
      </c>
      <c r="D1450" s="25" t="s">
        <v>1333</v>
      </c>
      <c r="F1450" s="10">
        <v>42689</v>
      </c>
      <c r="G1450" t="s">
        <v>1813</v>
      </c>
      <c r="H1450" t="s">
        <v>1817</v>
      </c>
      <c r="I1450" s="8" t="s">
        <v>1075</v>
      </c>
      <c r="J1450" s="8">
        <v>3750</v>
      </c>
      <c r="K1450" s="8">
        <v>3750</v>
      </c>
      <c r="L1450">
        <v>18</v>
      </c>
      <c r="M1450">
        <v>6</v>
      </c>
      <c r="N1450"/>
    </row>
    <row r="1451" spans="1:14" x14ac:dyDescent="0.25">
      <c r="A1451" t="s">
        <v>1074</v>
      </c>
      <c r="B1451"/>
      <c r="C1451" s="6" t="e">
        <f>MATCH(D1451,[1]!Tabla1[Consignatario],0)</f>
        <v>#REF!</v>
      </c>
      <c r="D1451" s="25" t="s">
        <v>1618</v>
      </c>
      <c r="F1451" s="10">
        <v>42695</v>
      </c>
      <c r="G1451" t="s">
        <v>38</v>
      </c>
      <c r="H1451" t="s">
        <v>1817</v>
      </c>
      <c r="I1451" s="8" t="s">
        <v>1076</v>
      </c>
      <c r="J1451" s="8">
        <v>12970</v>
      </c>
      <c r="K1451" s="8">
        <v>12970</v>
      </c>
      <c r="L1451">
        <v>64</v>
      </c>
      <c r="M1451">
        <v>7</v>
      </c>
      <c r="N1451"/>
    </row>
    <row r="1452" spans="1:14" x14ac:dyDescent="0.25">
      <c r="A1452" t="s">
        <v>1074</v>
      </c>
      <c r="B1452"/>
      <c r="C1452" s="6" t="e">
        <f>MATCH(D1452,[1]!Tabla1[Consignatario],0)</f>
        <v>#REF!</v>
      </c>
      <c r="D1452" s="25" t="s">
        <v>1737</v>
      </c>
      <c r="F1452" s="10">
        <v>42695</v>
      </c>
      <c r="G1452" t="s">
        <v>1608</v>
      </c>
      <c r="H1452" t="s">
        <v>1817</v>
      </c>
      <c r="I1452" s="8" t="s">
        <v>1077</v>
      </c>
      <c r="J1452" s="8">
        <v>4087</v>
      </c>
      <c r="K1452" s="8">
        <v>4087</v>
      </c>
      <c r="L1452">
        <v>20</v>
      </c>
      <c r="M1452">
        <v>4</v>
      </c>
      <c r="N1452"/>
    </row>
    <row r="1453" spans="1:14" x14ac:dyDescent="0.25">
      <c r="A1453" t="s">
        <v>1074</v>
      </c>
      <c r="B1453"/>
      <c r="C1453" s="6" t="e">
        <f>MATCH(D1453,[1]!Tabla1[Consignatario],0)</f>
        <v>#REF!</v>
      </c>
      <c r="D1453" s="25" t="s">
        <v>1323</v>
      </c>
      <c r="F1453" s="10">
        <v>42704</v>
      </c>
      <c r="G1453"/>
      <c r="H1453" t="s">
        <v>1817</v>
      </c>
      <c r="I1453" s="8" t="s">
        <v>1058</v>
      </c>
      <c r="J1453" s="8">
        <v>6250</v>
      </c>
      <c r="K1453" s="8">
        <v>6250</v>
      </c>
      <c r="L1453">
        <v>31</v>
      </c>
      <c r="M1453">
        <v>2</v>
      </c>
      <c r="N1453"/>
    </row>
    <row r="1454" spans="1:14" x14ac:dyDescent="0.25">
      <c r="A1454" t="s">
        <v>1074</v>
      </c>
      <c r="B1454"/>
      <c r="C1454" s="6" t="e">
        <f>MATCH(D1454,[1]!Tabla1[Consignatario],0)</f>
        <v>#REF!</v>
      </c>
      <c r="D1454" s="25" t="s">
        <v>1381</v>
      </c>
      <c r="F1454" s="10">
        <v>42718</v>
      </c>
      <c r="G1454"/>
      <c r="H1454" t="s">
        <v>1817</v>
      </c>
      <c r="I1454" s="8" t="s">
        <v>1078</v>
      </c>
      <c r="J1454" s="8">
        <v>14000</v>
      </c>
      <c r="K1454" s="8">
        <v>14000</v>
      </c>
      <c r="L1454">
        <v>70</v>
      </c>
      <c r="M1454"/>
      <c r="N1454"/>
    </row>
    <row r="1455" spans="1:14" x14ac:dyDescent="0.25">
      <c r="A1455" t="s">
        <v>1074</v>
      </c>
      <c r="B1455"/>
      <c r="C1455" s="6" t="e">
        <f>MATCH(D1455,[1]!Tabla1[Consignatario],0)</f>
        <v>#REF!</v>
      </c>
      <c r="D1455" s="25" t="s">
        <v>1662</v>
      </c>
      <c r="F1455" s="10">
        <v>42719</v>
      </c>
      <c r="G1455"/>
      <c r="H1455" t="s">
        <v>1817</v>
      </c>
      <c r="I1455" s="8" t="s">
        <v>1079</v>
      </c>
      <c r="J1455" s="8">
        <v>1200</v>
      </c>
      <c r="K1455" s="8">
        <v>1200</v>
      </c>
      <c r="L1455">
        <v>6</v>
      </c>
      <c r="M1455"/>
      <c r="N1455"/>
    </row>
    <row r="1456" spans="1:14" ht="30" x14ac:dyDescent="0.25">
      <c r="A1456" t="s">
        <v>1074</v>
      </c>
      <c r="B1456"/>
      <c r="C1456" s="6" t="e">
        <f>MATCH(D1456,[1]!Tabla1[Consignatario],0)</f>
        <v>#REF!</v>
      </c>
      <c r="D1456" s="25" t="s">
        <v>1791</v>
      </c>
      <c r="F1456" s="10">
        <v>42720</v>
      </c>
      <c r="G1456" t="s">
        <v>1081</v>
      </c>
      <c r="H1456" t="s">
        <v>1817</v>
      </c>
      <c r="I1456" s="8" t="s">
        <v>1080</v>
      </c>
      <c r="J1456" s="8">
        <v>4410</v>
      </c>
      <c r="K1456" s="8">
        <v>4410</v>
      </c>
      <c r="L1456">
        <v>22</v>
      </c>
      <c r="M1456"/>
      <c r="N1456"/>
    </row>
    <row r="1457" spans="1:14" x14ac:dyDescent="0.25">
      <c r="A1457" t="s">
        <v>1074</v>
      </c>
      <c r="B1457"/>
      <c r="C1457" s="6" t="e">
        <f>MATCH(D1457,[1]!Tabla1[Consignatario],0)</f>
        <v>#REF!</v>
      </c>
      <c r="D1457" s="25" t="s">
        <v>1370</v>
      </c>
      <c r="F1457"/>
      <c r="G1457"/>
      <c r="H1457" t="s">
        <v>1817</v>
      </c>
      <c r="I1457"/>
      <c r="J1457" s="8">
        <v>625</v>
      </c>
      <c r="K1457" s="8">
        <v>625</v>
      </c>
      <c r="L1457">
        <v>3</v>
      </c>
      <c r="M1457"/>
      <c r="N1457"/>
    </row>
    <row r="1458" spans="1:14" x14ac:dyDescent="0.25">
      <c r="A1458" t="s">
        <v>1074</v>
      </c>
      <c r="B1458"/>
      <c r="C1458" s="6" t="e">
        <f>MATCH(D1458,[1]!Tabla1[Consignatario],0)</f>
        <v>#REF!</v>
      </c>
      <c r="D1458" s="25" t="s">
        <v>1792</v>
      </c>
      <c r="F1458"/>
      <c r="G1458"/>
      <c r="H1458" t="s">
        <v>1817</v>
      </c>
      <c r="I1458" s="8" t="s">
        <v>1082</v>
      </c>
      <c r="J1458" s="8">
        <v>11637</v>
      </c>
      <c r="K1458" s="8">
        <v>11637</v>
      </c>
      <c r="L1458">
        <v>58</v>
      </c>
      <c r="M1458">
        <v>1</v>
      </c>
      <c r="N1458"/>
    </row>
    <row r="1459" spans="1:14" x14ac:dyDescent="0.25">
      <c r="A1459" t="s">
        <v>1074</v>
      </c>
      <c r="B1459"/>
      <c r="C1459" s="6" t="e">
        <f>MATCH(D1459,[1]!Tabla1[Consignatario],0)</f>
        <v>#REF!</v>
      </c>
      <c r="D1459" s="25" t="s">
        <v>1557</v>
      </c>
      <c r="F1459"/>
      <c r="G1459"/>
      <c r="H1459" t="s">
        <v>1256</v>
      </c>
      <c r="I1459" s="8" t="s">
        <v>1083</v>
      </c>
      <c r="J1459" s="8">
        <v>750</v>
      </c>
      <c r="K1459" s="8">
        <v>750</v>
      </c>
      <c r="L1459">
        <v>3</v>
      </c>
      <c r="M1459">
        <v>6</v>
      </c>
      <c r="N1459"/>
    </row>
    <row r="1460" spans="1:14" ht="15.75" x14ac:dyDescent="0.25">
      <c r="A1460"/>
      <c r="B1460"/>
      <c r="C1460"/>
      <c r="D1460" s="25" t="s">
        <v>1540</v>
      </c>
      <c r="F1460"/>
      <c r="G1460"/>
      <c r="H1460"/>
      <c r="I1460" s="8"/>
      <c r="J1460" s="11"/>
      <c r="K1460"/>
      <c r="L1460"/>
      <c r="M1460"/>
      <c r="N1460"/>
    </row>
    <row r="1461" spans="1:14" ht="60" customHeight="1" x14ac:dyDescent="0.3">
      <c r="A1461" s="30" t="s">
        <v>1247</v>
      </c>
      <c r="B1461" s="30"/>
      <c r="C1461" s="30"/>
      <c r="D1461" s="30" t="s">
        <v>1540</v>
      </c>
      <c r="E1461" s="30"/>
      <c r="F1461" s="30"/>
      <c r="G1461" s="30"/>
      <c r="H1461" s="30"/>
      <c r="I1461" s="30"/>
      <c r="J1461" s="30"/>
      <c r="K1461" s="30"/>
      <c r="L1461" s="30"/>
      <c r="M1461" s="30"/>
      <c r="N1461" s="30"/>
    </row>
    <row r="1462" spans="1:14" ht="25.5" x14ac:dyDescent="0.25">
      <c r="A1462" t="s">
        <v>1084</v>
      </c>
      <c r="B1462"/>
      <c r="C1462"/>
      <c r="D1462" s="54" t="s">
        <v>1452</v>
      </c>
      <c r="F1462" s="10">
        <v>42664</v>
      </c>
      <c r="G1462"/>
      <c r="H1462" s="3" t="s">
        <v>1423</v>
      </c>
      <c r="I1462" s="8" t="s">
        <v>1085</v>
      </c>
      <c r="J1462" s="8">
        <v>7500</v>
      </c>
      <c r="K1462" s="25">
        <v>7500</v>
      </c>
      <c r="L1462">
        <v>525</v>
      </c>
      <c r="M1462"/>
      <c r="N1462"/>
    </row>
    <row r="1463" spans="1:14" x14ac:dyDescent="0.25">
      <c r="A1463" t="s">
        <v>1084</v>
      </c>
      <c r="B1463"/>
      <c r="C1463"/>
      <c r="D1463" s="25" t="s">
        <v>1558</v>
      </c>
      <c r="F1463"/>
      <c r="G1463"/>
      <c r="H1463" s="3" t="s">
        <v>1423</v>
      </c>
      <c r="I1463" s="8" t="s">
        <v>1086</v>
      </c>
      <c r="J1463" s="8">
        <v>6450</v>
      </c>
      <c r="K1463" s="25">
        <v>6450</v>
      </c>
      <c r="L1463">
        <v>451</v>
      </c>
      <c r="M1463">
        <v>4</v>
      </c>
      <c r="N1463"/>
    </row>
    <row r="1464" spans="1:14" ht="30" x14ac:dyDescent="0.25">
      <c r="A1464" t="s">
        <v>1084</v>
      </c>
      <c r="B1464"/>
      <c r="C1464"/>
      <c r="D1464" s="25" t="s">
        <v>1477</v>
      </c>
      <c r="F1464"/>
      <c r="G1464"/>
      <c r="H1464" s="3" t="s">
        <v>1423</v>
      </c>
      <c r="I1464" s="8" t="s">
        <v>1087</v>
      </c>
      <c r="J1464" s="8">
        <v>1275</v>
      </c>
      <c r="K1464" s="25">
        <v>1275</v>
      </c>
      <c r="L1464">
        <v>89</v>
      </c>
      <c r="M1464">
        <v>2</v>
      </c>
      <c r="N1464"/>
    </row>
    <row r="1465" spans="1:14" x14ac:dyDescent="0.25">
      <c r="A1465" t="s">
        <v>1088</v>
      </c>
      <c r="B1465"/>
      <c r="C1465"/>
      <c r="D1465" s="25" t="s">
        <v>1323</v>
      </c>
      <c r="F1465"/>
      <c r="G1465"/>
      <c r="H1465" s="3" t="s">
        <v>1423</v>
      </c>
      <c r="I1465" s="8" t="s">
        <v>1089</v>
      </c>
      <c r="J1465" s="8">
        <v>1425</v>
      </c>
      <c r="K1465" s="25">
        <v>1425</v>
      </c>
      <c r="L1465">
        <v>99</v>
      </c>
      <c r="M1465">
        <v>6</v>
      </c>
      <c r="N1465"/>
    </row>
    <row r="1466" spans="1:14" x14ac:dyDescent="0.25">
      <c r="A1466" t="s">
        <v>1088</v>
      </c>
      <c r="B1466"/>
      <c r="C1466"/>
      <c r="D1466" s="25" t="s">
        <v>1382</v>
      </c>
      <c r="F1466"/>
      <c r="G1466"/>
      <c r="H1466" t="s">
        <v>1258</v>
      </c>
      <c r="I1466" s="8" t="s">
        <v>1090</v>
      </c>
      <c r="J1466" s="8">
        <v>1440</v>
      </c>
      <c r="K1466" s="25">
        <v>1440</v>
      </c>
      <c r="L1466">
        <v>100</v>
      </c>
      <c r="M1466">
        <v>7</v>
      </c>
      <c r="N1466"/>
    </row>
    <row r="1467" spans="1:14" ht="30" x14ac:dyDescent="0.25">
      <c r="A1467" t="s">
        <v>1088</v>
      </c>
      <c r="B1467"/>
      <c r="C1467"/>
      <c r="D1467" s="25" t="s">
        <v>1636</v>
      </c>
      <c r="F1467"/>
      <c r="G1467"/>
      <c r="H1467" t="s">
        <v>1258</v>
      </c>
      <c r="I1467" s="8" t="s">
        <v>1091</v>
      </c>
      <c r="J1467" s="8">
        <v>780</v>
      </c>
      <c r="K1467" s="25">
        <v>780</v>
      </c>
      <c r="L1467">
        <v>54</v>
      </c>
      <c r="M1467">
        <v>5</v>
      </c>
      <c r="N1467"/>
    </row>
    <row r="1468" spans="1:14" ht="25.5" x14ac:dyDescent="0.25">
      <c r="A1468" t="s">
        <v>1088</v>
      </c>
      <c r="B1468"/>
      <c r="C1468"/>
      <c r="D1468" s="5" t="s">
        <v>1810</v>
      </c>
      <c r="F1468"/>
      <c r="G1468"/>
      <c r="H1468" s="3" t="s">
        <v>1423</v>
      </c>
      <c r="I1468" s="8" t="s">
        <v>1092</v>
      </c>
      <c r="J1468" s="8">
        <v>300</v>
      </c>
      <c r="K1468" s="25">
        <v>300</v>
      </c>
      <c r="L1468">
        <v>21</v>
      </c>
      <c r="M1468"/>
      <c r="N1468"/>
    </row>
    <row r="1469" spans="1:14" x14ac:dyDescent="0.25">
      <c r="A1469" t="s">
        <v>1088</v>
      </c>
      <c r="B1469"/>
      <c r="C1469"/>
      <c r="D1469" s="24" t="s">
        <v>1691</v>
      </c>
      <c r="F1469" s="10">
        <v>42668</v>
      </c>
      <c r="G1469"/>
      <c r="H1469" s="3" t="s">
        <v>1423</v>
      </c>
      <c r="I1469" s="8" t="s">
        <v>858</v>
      </c>
      <c r="J1469" s="8">
        <v>225</v>
      </c>
      <c r="K1469" s="122">
        <v>315</v>
      </c>
      <c r="L1469">
        <v>21</v>
      </c>
      <c r="M1469"/>
      <c r="N1469"/>
    </row>
    <row r="1470" spans="1:14" x14ac:dyDescent="0.25">
      <c r="A1470"/>
      <c r="B1470"/>
      <c r="C1470"/>
      <c r="D1470" s="24" t="s">
        <v>1691</v>
      </c>
      <c r="F1470"/>
      <c r="G1470"/>
      <c r="H1470" t="s">
        <v>1258</v>
      </c>
      <c r="I1470" s="8" t="s">
        <v>1093</v>
      </c>
      <c r="J1470" s="8">
        <v>90</v>
      </c>
      <c r="K1470" s="122">
        <v>90</v>
      </c>
      <c r="L1470"/>
      <c r="M1470"/>
      <c r="N1470"/>
    </row>
    <row r="1471" spans="1:14" ht="30" x14ac:dyDescent="0.25">
      <c r="A1471" t="s">
        <v>1095</v>
      </c>
      <c r="B1471"/>
      <c r="C1471"/>
      <c r="D1471" s="25" t="s">
        <v>1559</v>
      </c>
      <c r="F1471"/>
      <c r="G1471"/>
      <c r="H1471" t="s">
        <v>1258</v>
      </c>
      <c r="I1471" s="8" t="s">
        <v>1094</v>
      </c>
      <c r="J1471" s="8">
        <v>2220</v>
      </c>
      <c r="K1471" s="25">
        <v>2220</v>
      </c>
      <c r="L1471">
        <v>155</v>
      </c>
      <c r="M1471">
        <v>3</v>
      </c>
      <c r="N1471"/>
    </row>
    <row r="1472" spans="1:14" ht="30" customHeight="1" x14ac:dyDescent="0.25">
      <c r="A1472" t="s">
        <v>1095</v>
      </c>
      <c r="B1472"/>
      <c r="C1472"/>
      <c r="D1472" s="24" t="s">
        <v>1560</v>
      </c>
      <c r="F1472"/>
      <c r="G1472"/>
      <c r="H1472" s="3" t="s">
        <v>1423</v>
      </c>
      <c r="I1472" s="8" t="s">
        <v>1096</v>
      </c>
      <c r="J1472" s="8">
        <v>1725</v>
      </c>
      <c r="K1472" s="122">
        <v>1875</v>
      </c>
      <c r="L1472">
        <v>131</v>
      </c>
      <c r="M1472">
        <v>2</v>
      </c>
      <c r="N1472"/>
    </row>
    <row r="1473" spans="1:14" ht="30" x14ac:dyDescent="0.25">
      <c r="A1473"/>
      <c r="B1473"/>
      <c r="C1473"/>
      <c r="D1473" s="24" t="s">
        <v>1560</v>
      </c>
      <c r="F1473"/>
      <c r="G1473"/>
      <c r="H1473" t="s">
        <v>1258</v>
      </c>
      <c r="I1473" s="8" t="s">
        <v>1097</v>
      </c>
      <c r="J1473" s="8">
        <v>150</v>
      </c>
      <c r="K1473" s="122">
        <v>150</v>
      </c>
      <c r="L1473"/>
      <c r="M1473"/>
      <c r="N1473"/>
    </row>
    <row r="1474" spans="1:14" x14ac:dyDescent="0.25">
      <c r="A1474" t="s">
        <v>1095</v>
      </c>
      <c r="B1474"/>
      <c r="C1474"/>
      <c r="D1474" s="87" t="s">
        <v>1575</v>
      </c>
      <c r="F1474"/>
      <c r="G1474"/>
      <c r="H1474" s="3" t="s">
        <v>1423</v>
      </c>
      <c r="I1474" s="8" t="s">
        <v>1098</v>
      </c>
      <c r="J1474" s="8">
        <v>3900</v>
      </c>
      <c r="K1474" s="8">
        <v>3900</v>
      </c>
      <c r="L1474">
        <v>273</v>
      </c>
      <c r="M1474"/>
      <c r="N1474"/>
    </row>
    <row r="1475" spans="1:14" x14ac:dyDescent="0.25">
      <c r="A1475" t="s">
        <v>1095</v>
      </c>
      <c r="B1475"/>
      <c r="C1475"/>
      <c r="D1475" s="54" t="s">
        <v>1308</v>
      </c>
      <c r="F1475"/>
      <c r="G1475"/>
      <c r="H1475" s="3" t="s">
        <v>1423</v>
      </c>
      <c r="I1475" s="8" t="s">
        <v>1099</v>
      </c>
      <c r="J1475" s="8">
        <v>450</v>
      </c>
      <c r="K1475" s="8">
        <v>450</v>
      </c>
      <c r="L1475">
        <v>31</v>
      </c>
      <c r="M1475">
        <v>4</v>
      </c>
      <c r="N1475"/>
    </row>
    <row r="1476" spans="1:14" ht="30" customHeight="1" x14ac:dyDescent="0.25">
      <c r="A1476" t="s">
        <v>1095</v>
      </c>
      <c r="B1476"/>
      <c r="C1476"/>
      <c r="D1476" s="54" t="s">
        <v>1452</v>
      </c>
      <c r="F1476"/>
      <c r="G1476"/>
      <c r="H1476" s="3" t="s">
        <v>1423</v>
      </c>
      <c r="I1476" s="8" t="s">
        <v>1100</v>
      </c>
      <c r="J1476" s="8">
        <v>3000</v>
      </c>
      <c r="K1476" s="122">
        <v>3090</v>
      </c>
      <c r="L1476">
        <v>216</v>
      </c>
      <c r="M1476">
        <v>2</v>
      </c>
      <c r="N1476"/>
    </row>
    <row r="1477" spans="1:14" ht="25.5" x14ac:dyDescent="0.25">
      <c r="A1477"/>
      <c r="B1477"/>
      <c r="C1477"/>
      <c r="D1477" s="54" t="s">
        <v>1452</v>
      </c>
      <c r="F1477"/>
      <c r="G1477"/>
      <c r="H1477" t="s">
        <v>1258</v>
      </c>
      <c r="I1477" s="8" t="s">
        <v>1093</v>
      </c>
      <c r="J1477" s="8">
        <v>90</v>
      </c>
      <c r="K1477" s="122"/>
      <c r="L1477"/>
      <c r="M1477"/>
      <c r="N1477"/>
    </row>
    <row r="1478" spans="1:14" ht="30" x14ac:dyDescent="0.25">
      <c r="A1478" t="s">
        <v>1101</v>
      </c>
      <c r="B1478"/>
      <c r="C1478"/>
      <c r="D1478" s="25" t="s">
        <v>1623</v>
      </c>
      <c r="F1478"/>
      <c r="G1478"/>
      <c r="H1478" t="s">
        <v>1258</v>
      </c>
      <c r="I1478" s="8" t="s">
        <v>1132</v>
      </c>
      <c r="J1478" s="8">
        <v>6090</v>
      </c>
      <c r="K1478" s="25">
        <v>6090</v>
      </c>
      <c r="L1478">
        <v>426</v>
      </c>
      <c r="M1478">
        <v>2</v>
      </c>
      <c r="N1478"/>
    </row>
    <row r="1479" spans="1:14" ht="30" x14ac:dyDescent="0.25">
      <c r="A1479" t="s">
        <v>1101</v>
      </c>
      <c r="B1479"/>
      <c r="C1479"/>
      <c r="D1479" s="25" t="s">
        <v>1636</v>
      </c>
      <c r="F1479"/>
      <c r="G1479"/>
      <c r="H1479" t="s">
        <v>1258</v>
      </c>
      <c r="I1479" s="8" t="s">
        <v>1138</v>
      </c>
      <c r="J1479" s="8">
        <v>34490</v>
      </c>
      <c r="K1479" s="25">
        <v>34490</v>
      </c>
      <c r="L1479">
        <v>2411</v>
      </c>
      <c r="M1479">
        <v>2</v>
      </c>
      <c r="N1479"/>
    </row>
    <row r="1480" spans="1:14" x14ac:dyDescent="0.25">
      <c r="A1480" t="s">
        <v>1101</v>
      </c>
      <c r="B1480"/>
      <c r="C1480"/>
      <c r="D1480" s="25" t="s">
        <v>1618</v>
      </c>
      <c r="F1480"/>
      <c r="G1480"/>
      <c r="H1480" s="3" t="s">
        <v>1423</v>
      </c>
      <c r="I1480" s="8" t="s">
        <v>1120</v>
      </c>
      <c r="J1480" s="8">
        <v>6355</v>
      </c>
      <c r="K1480" s="8">
        <v>6355</v>
      </c>
      <c r="L1480">
        <v>446</v>
      </c>
      <c r="M1480">
        <v>2</v>
      </c>
      <c r="N1480"/>
    </row>
    <row r="1481" spans="1:14" x14ac:dyDescent="0.25">
      <c r="A1481" t="s">
        <v>1101</v>
      </c>
      <c r="B1481"/>
      <c r="C1481"/>
      <c r="D1481" s="54" t="s">
        <v>1643</v>
      </c>
      <c r="F1481"/>
      <c r="G1481"/>
      <c r="H1481" s="3" t="s">
        <v>1423</v>
      </c>
      <c r="I1481" s="8" t="s">
        <v>1105</v>
      </c>
      <c r="J1481" s="8">
        <v>2100</v>
      </c>
      <c r="K1481" s="8">
        <v>2100</v>
      </c>
      <c r="L1481">
        <v>147</v>
      </c>
      <c r="M1481"/>
      <c r="N1481"/>
    </row>
    <row r="1482" spans="1:14" x14ac:dyDescent="0.25">
      <c r="A1482" t="s">
        <v>1106</v>
      </c>
      <c r="B1482"/>
      <c r="C1482"/>
      <c r="D1482" s="87" t="s">
        <v>1575</v>
      </c>
      <c r="F1482"/>
      <c r="G1482"/>
      <c r="H1482" s="3" t="s">
        <v>1423</v>
      </c>
      <c r="I1482" s="8" t="s">
        <v>876</v>
      </c>
      <c r="J1482" s="8">
        <v>600</v>
      </c>
      <c r="K1482" s="8">
        <v>600</v>
      </c>
      <c r="L1482">
        <v>42</v>
      </c>
      <c r="M1482"/>
      <c r="N1482"/>
    </row>
    <row r="1483" spans="1:14" x14ac:dyDescent="0.25">
      <c r="A1483" t="s">
        <v>1106</v>
      </c>
      <c r="B1483"/>
      <c r="C1483"/>
      <c r="D1483" s="25" t="s">
        <v>1382</v>
      </c>
      <c r="F1483"/>
      <c r="G1483"/>
      <c r="H1483" t="s">
        <v>1258</v>
      </c>
      <c r="I1483" s="8" t="s">
        <v>1102</v>
      </c>
      <c r="J1483" s="8">
        <v>1800</v>
      </c>
      <c r="K1483" s="25">
        <v>1800</v>
      </c>
      <c r="L1483">
        <v>125</v>
      </c>
      <c r="M1483"/>
      <c r="N1483"/>
    </row>
    <row r="1484" spans="1:14" x14ac:dyDescent="0.25">
      <c r="A1484" t="s">
        <v>1106</v>
      </c>
      <c r="B1484"/>
      <c r="C1484"/>
      <c r="D1484" s="25" t="s">
        <v>1667</v>
      </c>
      <c r="F1484"/>
      <c r="G1484"/>
      <c r="H1484" t="s">
        <v>1258</v>
      </c>
      <c r="I1484" s="8" t="s">
        <v>1137</v>
      </c>
      <c r="J1484" s="8">
        <v>24780</v>
      </c>
      <c r="K1484" s="25">
        <v>24780</v>
      </c>
      <c r="L1484">
        <v>1734</v>
      </c>
      <c r="M1484"/>
      <c r="N1484"/>
    </row>
    <row r="1485" spans="1:14" ht="30" x14ac:dyDescent="0.25">
      <c r="A1485" t="s">
        <v>1106</v>
      </c>
      <c r="B1485"/>
      <c r="C1485"/>
      <c r="D1485" s="25" t="s">
        <v>1383</v>
      </c>
      <c r="F1485"/>
      <c r="G1485"/>
      <c r="H1485" s="3" t="s">
        <v>1423</v>
      </c>
      <c r="I1485" s="8" t="s">
        <v>1107</v>
      </c>
      <c r="J1485" s="8">
        <v>4650</v>
      </c>
      <c r="K1485" s="8">
        <v>4650</v>
      </c>
      <c r="L1485">
        <v>325</v>
      </c>
      <c r="M1485"/>
      <c r="N1485"/>
    </row>
    <row r="1486" spans="1:14" x14ac:dyDescent="0.25">
      <c r="A1486" t="s">
        <v>1108</v>
      </c>
      <c r="B1486"/>
      <c r="C1486"/>
      <c r="D1486" s="87" t="s">
        <v>1600</v>
      </c>
      <c r="F1486"/>
      <c r="G1486"/>
      <c r="H1486" s="3" t="s">
        <v>1423</v>
      </c>
      <c r="I1486" s="8" t="s">
        <v>1109</v>
      </c>
      <c r="J1486" s="8">
        <v>1500</v>
      </c>
      <c r="K1486" s="8">
        <v>1500</v>
      </c>
      <c r="L1486">
        <v>105</v>
      </c>
      <c r="M1486"/>
      <c r="N1486"/>
    </row>
    <row r="1487" spans="1:14" x14ac:dyDescent="0.25">
      <c r="A1487" t="s">
        <v>1108</v>
      </c>
      <c r="B1487"/>
      <c r="C1487"/>
      <c r="D1487" s="25" t="s">
        <v>1793</v>
      </c>
      <c r="F1487"/>
      <c r="G1487"/>
      <c r="H1487" t="s">
        <v>1258</v>
      </c>
      <c r="I1487" s="8" t="s">
        <v>1110</v>
      </c>
      <c r="J1487" s="8">
        <v>540</v>
      </c>
      <c r="K1487" s="25">
        <v>540</v>
      </c>
      <c r="L1487">
        <v>37</v>
      </c>
      <c r="M1487">
        <v>7</v>
      </c>
      <c r="N1487"/>
    </row>
    <row r="1488" spans="1:14" ht="30" x14ac:dyDescent="0.25">
      <c r="A1488" t="s">
        <v>1108</v>
      </c>
      <c r="B1488"/>
      <c r="C1488"/>
      <c r="D1488" s="25" t="s">
        <v>1593</v>
      </c>
      <c r="F1488"/>
      <c r="G1488"/>
      <c r="H1488" s="3" t="s">
        <v>1423</v>
      </c>
      <c r="I1488" s="8" t="s">
        <v>1111</v>
      </c>
      <c r="J1488" s="8">
        <v>1425</v>
      </c>
      <c r="K1488" s="8">
        <v>1425</v>
      </c>
      <c r="L1488">
        <v>99</v>
      </c>
      <c r="M1488">
        <v>7</v>
      </c>
      <c r="N1488"/>
    </row>
    <row r="1489" spans="1:14" ht="25.5" x14ac:dyDescent="0.25">
      <c r="A1489" t="s">
        <v>1108</v>
      </c>
      <c r="B1489"/>
      <c r="C1489"/>
      <c r="D1489" s="54" t="s">
        <v>1711</v>
      </c>
      <c r="F1489"/>
      <c r="G1489"/>
      <c r="H1489" s="3" t="s">
        <v>1423</v>
      </c>
      <c r="I1489" s="8" t="s">
        <v>1112</v>
      </c>
      <c r="J1489" s="8">
        <v>1575</v>
      </c>
      <c r="K1489" s="8">
        <v>1575</v>
      </c>
      <c r="L1489">
        <v>110</v>
      </c>
      <c r="M1489">
        <v>2</v>
      </c>
      <c r="N1489"/>
    </row>
    <row r="1490" spans="1:14" ht="30" x14ac:dyDescent="0.25">
      <c r="A1490" t="s">
        <v>1114</v>
      </c>
      <c r="B1490"/>
      <c r="C1490"/>
      <c r="D1490" s="25" t="s">
        <v>1507</v>
      </c>
      <c r="F1490"/>
      <c r="G1490"/>
      <c r="H1490" s="3" t="s">
        <v>1423</v>
      </c>
      <c r="I1490" s="8" t="s">
        <v>1113</v>
      </c>
      <c r="J1490" s="8">
        <v>3150</v>
      </c>
      <c r="K1490" s="8">
        <v>3150</v>
      </c>
      <c r="L1490">
        <v>220</v>
      </c>
      <c r="M1490"/>
      <c r="N1490"/>
    </row>
    <row r="1491" spans="1:14" x14ac:dyDescent="0.25">
      <c r="A1491" t="s">
        <v>1114</v>
      </c>
      <c r="B1491"/>
      <c r="C1491"/>
      <c r="D1491" s="25" t="s">
        <v>1618</v>
      </c>
      <c r="F1491"/>
      <c r="G1491"/>
      <c r="H1491" s="3" t="s">
        <v>1423</v>
      </c>
      <c r="I1491" s="8" t="s">
        <v>1115</v>
      </c>
      <c r="J1491" s="8">
        <v>3750</v>
      </c>
      <c r="K1491" s="8">
        <v>3750</v>
      </c>
      <c r="L1491">
        <v>262</v>
      </c>
      <c r="M1491">
        <v>4</v>
      </c>
      <c r="N1491"/>
    </row>
    <row r="1492" spans="1:14" ht="30" x14ac:dyDescent="0.25">
      <c r="A1492" t="s">
        <v>1114</v>
      </c>
      <c r="B1492"/>
      <c r="C1492"/>
      <c r="D1492" s="25" t="s">
        <v>1480</v>
      </c>
      <c r="F1492"/>
      <c r="G1492"/>
      <c r="H1492" t="s">
        <v>1258</v>
      </c>
      <c r="I1492" s="8" t="s">
        <v>1116</v>
      </c>
      <c r="J1492" s="8">
        <v>170</v>
      </c>
      <c r="K1492" s="25">
        <v>170</v>
      </c>
      <c r="L1492">
        <v>11</v>
      </c>
      <c r="M1492">
        <v>7</v>
      </c>
      <c r="N1492"/>
    </row>
    <row r="1493" spans="1:14" ht="30" x14ac:dyDescent="0.25">
      <c r="A1493" t="s">
        <v>1117</v>
      </c>
      <c r="B1493"/>
      <c r="C1493"/>
      <c r="D1493" s="25" t="s">
        <v>1507</v>
      </c>
      <c r="F1493"/>
      <c r="G1493"/>
      <c r="H1493" s="3" t="s">
        <v>1423</v>
      </c>
      <c r="I1493" s="8" t="s">
        <v>1118</v>
      </c>
      <c r="J1493" s="8">
        <v>4350</v>
      </c>
      <c r="K1493" s="8">
        <v>4350</v>
      </c>
      <c r="L1493">
        <v>304</v>
      </c>
      <c r="M1493">
        <v>4</v>
      </c>
      <c r="N1493"/>
    </row>
    <row r="1494" spans="1:14" x14ac:dyDescent="0.25">
      <c r="A1494" t="s">
        <v>1117</v>
      </c>
      <c r="B1494"/>
      <c r="C1494"/>
      <c r="D1494" s="25" t="s">
        <v>1350</v>
      </c>
      <c r="F1494"/>
      <c r="G1494"/>
      <c r="H1494" s="3" t="s">
        <v>1423</v>
      </c>
      <c r="I1494" s="8" t="s">
        <v>1125</v>
      </c>
      <c r="J1494" s="8">
        <v>6300</v>
      </c>
      <c r="K1494" s="8">
        <v>6300</v>
      </c>
      <c r="L1494">
        <v>441</v>
      </c>
      <c r="M1494"/>
      <c r="N1494"/>
    </row>
    <row r="1495" spans="1:14" ht="30" x14ac:dyDescent="0.25">
      <c r="A1495" t="s">
        <v>1119</v>
      </c>
      <c r="B1495"/>
      <c r="C1495"/>
      <c r="D1495" s="25" t="s">
        <v>1514</v>
      </c>
      <c r="F1495"/>
      <c r="G1495"/>
      <c r="H1495" s="3" t="s">
        <v>1423</v>
      </c>
      <c r="I1495" s="8" t="s">
        <v>876</v>
      </c>
      <c r="J1495" s="8">
        <v>600</v>
      </c>
      <c r="K1495" s="8">
        <v>600</v>
      </c>
      <c r="L1495">
        <v>42</v>
      </c>
      <c r="M1495"/>
      <c r="N1495"/>
    </row>
    <row r="1496" spans="1:14" ht="30" x14ac:dyDescent="0.25">
      <c r="A1496" t="s">
        <v>1119</v>
      </c>
      <c r="B1496"/>
      <c r="C1496"/>
      <c r="D1496" s="25" t="s">
        <v>1496</v>
      </c>
      <c r="F1496"/>
      <c r="G1496"/>
      <c r="H1496" s="3" t="s">
        <v>1423</v>
      </c>
      <c r="I1496" s="8" t="s">
        <v>1121</v>
      </c>
      <c r="J1496" s="8">
        <v>150</v>
      </c>
      <c r="K1496" s="8">
        <v>150</v>
      </c>
      <c r="L1496">
        <v>10</v>
      </c>
      <c r="M1496">
        <v>4</v>
      </c>
      <c r="N1496"/>
    </row>
    <row r="1497" spans="1:14" ht="30" x14ac:dyDescent="0.25">
      <c r="A1497" t="s">
        <v>1119</v>
      </c>
      <c r="B1497"/>
      <c r="C1497"/>
      <c r="D1497" s="25" t="s">
        <v>1653</v>
      </c>
      <c r="F1497"/>
      <c r="G1497"/>
      <c r="H1497" t="s">
        <v>1258</v>
      </c>
      <c r="I1497" s="8" t="s">
        <v>1122</v>
      </c>
      <c r="J1497" s="8">
        <v>720</v>
      </c>
      <c r="K1497" s="25">
        <v>720</v>
      </c>
      <c r="L1497">
        <v>50</v>
      </c>
      <c r="M1497">
        <v>3</v>
      </c>
      <c r="N1497"/>
    </row>
    <row r="1498" spans="1:14" ht="30" x14ac:dyDescent="0.25">
      <c r="A1498" t="s">
        <v>1119</v>
      </c>
      <c r="B1498"/>
      <c r="C1498"/>
      <c r="D1498" s="25" t="s">
        <v>1559</v>
      </c>
      <c r="F1498"/>
      <c r="G1498"/>
      <c r="H1498" t="s">
        <v>1258</v>
      </c>
      <c r="I1498" s="8" t="s">
        <v>1124</v>
      </c>
      <c r="J1498" s="8">
        <v>210</v>
      </c>
      <c r="K1498" s="25">
        <v>210</v>
      </c>
      <c r="L1498">
        <v>14</v>
      </c>
      <c r="M1498">
        <v>6</v>
      </c>
      <c r="N1498"/>
    </row>
    <row r="1499" spans="1:14" x14ac:dyDescent="0.25">
      <c r="A1499" t="s">
        <v>1127</v>
      </c>
      <c r="B1499"/>
      <c r="C1499"/>
      <c r="D1499" s="25" t="s">
        <v>1561</v>
      </c>
      <c r="F1499"/>
      <c r="G1499"/>
      <c r="H1499" t="s">
        <v>1254</v>
      </c>
      <c r="I1499" s="8" t="s">
        <v>1126</v>
      </c>
      <c r="J1499" s="8">
        <v>72</v>
      </c>
      <c r="K1499" s="8">
        <v>72</v>
      </c>
      <c r="L1499">
        <v>5</v>
      </c>
      <c r="M1499"/>
      <c r="N1499"/>
    </row>
    <row r="1500" spans="1:14" x14ac:dyDescent="0.25">
      <c r="A1500" t="s">
        <v>1127</v>
      </c>
      <c r="B1500"/>
      <c r="C1500"/>
      <c r="D1500" s="87" t="s">
        <v>1600</v>
      </c>
      <c r="F1500"/>
      <c r="G1500"/>
      <c r="H1500" s="3" t="s">
        <v>1423</v>
      </c>
      <c r="I1500" s="8" t="s">
        <v>1104</v>
      </c>
      <c r="J1500" s="8">
        <v>2400</v>
      </c>
      <c r="K1500" s="8">
        <v>2400</v>
      </c>
      <c r="L1500">
        <v>168</v>
      </c>
      <c r="M1500"/>
      <c r="N1500"/>
    </row>
    <row r="1501" spans="1:14" ht="30" x14ac:dyDescent="0.25">
      <c r="A1501" t="s">
        <v>1127</v>
      </c>
      <c r="B1501"/>
      <c r="C1501"/>
      <c r="D1501" s="25" t="s">
        <v>1800</v>
      </c>
      <c r="F1501"/>
      <c r="G1501"/>
      <c r="H1501" t="s">
        <v>1258</v>
      </c>
      <c r="I1501" s="8" t="s">
        <v>1130</v>
      </c>
      <c r="J1501" s="8">
        <v>3690</v>
      </c>
      <c r="K1501" s="25">
        <v>3690</v>
      </c>
      <c r="L1501">
        <v>258</v>
      </c>
      <c r="M1501">
        <v>3</v>
      </c>
      <c r="N1501"/>
    </row>
    <row r="1502" spans="1:14" x14ac:dyDescent="0.25">
      <c r="A1502" t="s">
        <v>1128</v>
      </c>
      <c r="B1502"/>
      <c r="C1502"/>
      <c r="D1502" s="25" t="s">
        <v>1384</v>
      </c>
      <c r="F1502"/>
      <c r="G1502"/>
      <c r="H1502" t="s">
        <v>1258</v>
      </c>
      <c r="I1502" s="8" t="s">
        <v>1129</v>
      </c>
      <c r="J1502" s="8">
        <v>60</v>
      </c>
      <c r="K1502" s="25">
        <v>60</v>
      </c>
      <c r="L1502">
        <v>4</v>
      </c>
      <c r="M1502">
        <v>2</v>
      </c>
      <c r="N1502"/>
    </row>
    <row r="1503" spans="1:14" x14ac:dyDescent="0.25">
      <c r="A1503" t="s">
        <v>1128</v>
      </c>
      <c r="B1503"/>
      <c r="C1503"/>
      <c r="D1503" s="25" t="s">
        <v>1385</v>
      </c>
      <c r="F1503"/>
      <c r="G1503"/>
      <c r="H1503" t="s">
        <v>1258</v>
      </c>
      <c r="I1503" s="8" t="s">
        <v>1131</v>
      </c>
      <c r="J1503" s="8">
        <v>3990</v>
      </c>
      <c r="K1503" s="25">
        <v>3990</v>
      </c>
      <c r="L1503">
        <v>279</v>
      </c>
      <c r="M1503">
        <v>2</v>
      </c>
      <c r="N1503"/>
    </row>
    <row r="1504" spans="1:14" ht="30" x14ac:dyDescent="0.25">
      <c r="A1504" t="s">
        <v>1128</v>
      </c>
      <c r="B1504"/>
      <c r="C1504"/>
      <c r="D1504" s="25" t="s">
        <v>1300</v>
      </c>
      <c r="F1504"/>
      <c r="G1504"/>
      <c r="H1504" s="3" t="s">
        <v>1423</v>
      </c>
      <c r="I1504" s="8" t="s">
        <v>965</v>
      </c>
      <c r="J1504" s="8">
        <v>1050</v>
      </c>
      <c r="K1504" s="8">
        <v>1050</v>
      </c>
      <c r="L1504">
        <v>73</v>
      </c>
      <c r="M1504">
        <v>4</v>
      </c>
      <c r="N1504"/>
    </row>
    <row r="1505" spans="1:14" x14ac:dyDescent="0.25">
      <c r="A1505" t="s">
        <v>1133</v>
      </c>
      <c r="B1505"/>
      <c r="C1505"/>
      <c r="D1505" s="25" t="s">
        <v>1679</v>
      </c>
      <c r="F1505"/>
      <c r="G1505"/>
      <c r="H1505" t="s">
        <v>1258</v>
      </c>
      <c r="I1505" s="8" t="s">
        <v>1123</v>
      </c>
      <c r="J1505" s="8">
        <v>9000</v>
      </c>
      <c r="K1505" s="25">
        <v>9000</v>
      </c>
      <c r="L1505">
        <v>630</v>
      </c>
      <c r="M1505"/>
      <c r="N1505"/>
    </row>
    <row r="1506" spans="1:14" ht="30" x14ac:dyDescent="0.25">
      <c r="A1506" t="s">
        <v>1133</v>
      </c>
      <c r="B1506"/>
      <c r="C1506"/>
      <c r="D1506" s="25" t="s">
        <v>1562</v>
      </c>
      <c r="F1506"/>
      <c r="G1506"/>
      <c r="H1506" t="s">
        <v>1254</v>
      </c>
      <c r="I1506" s="8" t="s">
        <v>1134</v>
      </c>
      <c r="J1506" s="8">
        <v>84</v>
      </c>
      <c r="K1506" s="8">
        <v>84</v>
      </c>
      <c r="L1506">
        <v>5</v>
      </c>
      <c r="M1506">
        <v>7</v>
      </c>
      <c r="N1506"/>
    </row>
    <row r="1507" spans="1:14" x14ac:dyDescent="0.25">
      <c r="A1507" t="s">
        <v>1133</v>
      </c>
      <c r="B1507"/>
      <c r="C1507"/>
      <c r="D1507" s="25" t="s">
        <v>1370</v>
      </c>
      <c r="F1507"/>
      <c r="G1507"/>
      <c r="H1507" t="s">
        <v>1258</v>
      </c>
      <c r="I1507" s="8" t="s">
        <v>1135</v>
      </c>
      <c r="J1507" s="8">
        <v>30</v>
      </c>
      <c r="K1507" s="25">
        <v>30</v>
      </c>
      <c r="L1507">
        <v>2</v>
      </c>
      <c r="M1507">
        <v>1</v>
      </c>
      <c r="N1507"/>
    </row>
    <row r="1508" spans="1:14" ht="30" x14ac:dyDescent="0.25">
      <c r="A1508" t="s">
        <v>1136</v>
      </c>
      <c r="B1508"/>
      <c r="C1508"/>
      <c r="D1508" s="25" t="s">
        <v>1719</v>
      </c>
      <c r="F1508"/>
      <c r="G1508"/>
      <c r="H1508" t="s">
        <v>1258</v>
      </c>
      <c r="I1508" s="8" t="s">
        <v>1103</v>
      </c>
      <c r="J1508" s="8">
        <v>546</v>
      </c>
      <c r="K1508" s="25">
        <v>546</v>
      </c>
      <c r="L1508">
        <v>38</v>
      </c>
      <c r="M1508">
        <v>2</v>
      </c>
      <c r="N1508"/>
    </row>
    <row r="1509" spans="1:14" x14ac:dyDescent="0.25">
      <c r="A1509" t="s">
        <v>1136</v>
      </c>
      <c r="B1509"/>
      <c r="C1509"/>
      <c r="D1509" s="25" t="s">
        <v>1667</v>
      </c>
      <c r="F1509"/>
      <c r="G1509"/>
      <c r="H1509" s="6" t="s">
        <v>1820</v>
      </c>
      <c r="I1509" s="8" t="s">
        <v>7</v>
      </c>
      <c r="J1509" s="8">
        <v>400</v>
      </c>
      <c r="K1509" s="8">
        <v>400</v>
      </c>
      <c r="L1509">
        <v>28</v>
      </c>
      <c r="M1509"/>
      <c r="N1509"/>
    </row>
    <row r="1510" spans="1:14" ht="30" customHeight="1" x14ac:dyDescent="0.25">
      <c r="A1510" t="s">
        <v>1139</v>
      </c>
      <c r="B1510"/>
      <c r="C1510"/>
      <c r="D1510" s="54" t="s">
        <v>1816</v>
      </c>
      <c r="F1510"/>
      <c r="G1510"/>
      <c r="H1510" t="s">
        <v>1254</v>
      </c>
      <c r="I1510" s="8" t="s">
        <v>1140</v>
      </c>
      <c r="J1510" s="8">
        <v>1200</v>
      </c>
      <c r="K1510" s="122">
        <v>2460</v>
      </c>
      <c r="L1510">
        <v>172</v>
      </c>
      <c r="M1510">
        <v>4</v>
      </c>
      <c r="N1510"/>
    </row>
    <row r="1511" spans="1:14" ht="25.5" x14ac:dyDescent="0.25">
      <c r="A1511"/>
      <c r="B1511"/>
      <c r="C1511"/>
      <c r="D1511" s="54" t="s">
        <v>1816</v>
      </c>
      <c r="F1511"/>
      <c r="G1511"/>
      <c r="H1511" t="s">
        <v>1258</v>
      </c>
      <c r="I1511" s="8" t="s">
        <v>1141</v>
      </c>
      <c r="J1511" s="8">
        <v>1260</v>
      </c>
      <c r="K1511" s="122">
        <v>1260</v>
      </c>
      <c r="L1511"/>
      <c r="M1511"/>
      <c r="N1511"/>
    </row>
    <row r="1512" spans="1:14" x14ac:dyDescent="0.25">
      <c r="A1512">
        <v>100</v>
      </c>
      <c r="B1512"/>
      <c r="C1512"/>
      <c r="D1512" s="25" t="s">
        <v>1706</v>
      </c>
      <c r="F1512" s="10">
        <v>42381</v>
      </c>
      <c r="G1512" t="s">
        <v>1813</v>
      </c>
      <c r="H1512" s="17" t="s">
        <v>1818</v>
      </c>
      <c r="I1512" s="8" t="s">
        <v>599</v>
      </c>
      <c r="J1512" s="8">
        <v>600</v>
      </c>
      <c r="K1512" s="8">
        <v>600</v>
      </c>
      <c r="L1512">
        <v>42</v>
      </c>
      <c r="M1512"/>
      <c r="N1512"/>
    </row>
    <row r="1513" spans="1:14" x14ac:dyDescent="0.25">
      <c r="A1513" t="s">
        <v>1142</v>
      </c>
      <c r="B1513"/>
      <c r="C1513"/>
      <c r="D1513" s="24" t="s">
        <v>1386</v>
      </c>
      <c r="F1513" s="10">
        <v>42381</v>
      </c>
      <c r="G1513" t="s">
        <v>195</v>
      </c>
      <c r="H1513" s="17" t="s">
        <v>1818</v>
      </c>
      <c r="I1513" s="8" t="s">
        <v>24</v>
      </c>
      <c r="J1513" s="8">
        <v>12000</v>
      </c>
      <c r="K1513" s="122">
        <v>15848</v>
      </c>
      <c r="L1513">
        <v>1109</v>
      </c>
      <c r="M1513">
        <v>2</v>
      </c>
      <c r="N1513"/>
    </row>
    <row r="1514" spans="1:14" x14ac:dyDescent="0.25">
      <c r="A1514"/>
      <c r="B1514"/>
      <c r="C1514"/>
      <c r="D1514" s="24" t="s">
        <v>1386</v>
      </c>
      <c r="F1514"/>
      <c r="G1514"/>
      <c r="H1514" s="6" t="s">
        <v>1820</v>
      </c>
      <c r="I1514" s="8" t="s">
        <v>1143</v>
      </c>
      <c r="J1514" s="8">
        <v>3848</v>
      </c>
      <c r="K1514" s="122"/>
      <c r="L1514"/>
      <c r="M1514"/>
      <c r="N1514"/>
    </row>
    <row r="1515" spans="1:14" x14ac:dyDescent="0.25">
      <c r="A1515" t="s">
        <v>1142</v>
      </c>
      <c r="B1515"/>
      <c r="C1515"/>
      <c r="D1515" s="25" t="s">
        <v>1742</v>
      </c>
      <c r="F1515"/>
      <c r="G1515" t="s">
        <v>201</v>
      </c>
      <c r="H1515" s="17" t="s">
        <v>1818</v>
      </c>
      <c r="I1515" s="8" t="s">
        <v>73</v>
      </c>
      <c r="J1515" s="8">
        <v>4000</v>
      </c>
      <c r="K1515" s="25">
        <v>4000</v>
      </c>
      <c r="L1515">
        <v>280</v>
      </c>
      <c r="M1515"/>
      <c r="N1515"/>
    </row>
    <row r="1516" spans="1:14" ht="45" customHeight="1" x14ac:dyDescent="0.25">
      <c r="A1516" t="s">
        <v>1142</v>
      </c>
      <c r="B1516" s="122" t="s">
        <v>1369</v>
      </c>
      <c r="C1516" s="25"/>
      <c r="D1516" s="24" t="s">
        <v>1430</v>
      </c>
      <c r="F1516" s="10">
        <v>42381</v>
      </c>
      <c r="G1516" t="s">
        <v>1144</v>
      </c>
      <c r="H1516" s="17" t="s">
        <v>1818</v>
      </c>
      <c r="I1516" s="8" t="s">
        <v>599</v>
      </c>
      <c r="J1516" s="8">
        <v>500</v>
      </c>
      <c r="K1516" s="122">
        <v>948</v>
      </c>
      <c r="L1516">
        <v>66</v>
      </c>
      <c r="M1516">
        <v>3</v>
      </c>
      <c r="N1516"/>
    </row>
    <row r="1517" spans="1:14" ht="30" x14ac:dyDescent="0.25">
      <c r="A1517"/>
      <c r="B1517" s="122"/>
      <c r="C1517" s="25"/>
      <c r="D1517" s="24" t="s">
        <v>1430</v>
      </c>
      <c r="F1517"/>
      <c r="G1517"/>
      <c r="H1517" s="6" t="s">
        <v>1820</v>
      </c>
      <c r="I1517" s="8" t="s">
        <v>1145</v>
      </c>
      <c r="J1517" s="8">
        <v>448</v>
      </c>
      <c r="K1517" s="122"/>
      <c r="L1517"/>
      <c r="M1517"/>
      <c r="N1517"/>
    </row>
    <row r="1518" spans="1:14" ht="30" x14ac:dyDescent="0.25">
      <c r="A1518" t="s">
        <v>1146</v>
      </c>
      <c r="B1518"/>
      <c r="C1518"/>
      <c r="D1518" s="25" t="s">
        <v>1807</v>
      </c>
      <c r="F1518"/>
      <c r="G1518"/>
      <c r="H1518" t="s">
        <v>1258</v>
      </c>
      <c r="I1518" s="8" t="s">
        <v>1147</v>
      </c>
      <c r="J1518" s="8">
        <v>1680</v>
      </c>
      <c r="K1518" s="25">
        <v>1680</v>
      </c>
      <c r="L1518">
        <v>117</v>
      </c>
      <c r="M1518">
        <v>6</v>
      </c>
      <c r="N1518"/>
    </row>
    <row r="1519" spans="1:14" ht="45" x14ac:dyDescent="0.25">
      <c r="A1519" t="s">
        <v>1146</v>
      </c>
      <c r="B1519"/>
      <c r="C1519"/>
      <c r="D1519" s="25" t="s">
        <v>1804</v>
      </c>
      <c r="F1519"/>
      <c r="G1519"/>
      <c r="H1519" s="17" t="s">
        <v>1818</v>
      </c>
      <c r="I1519" s="8" t="s">
        <v>599</v>
      </c>
      <c r="J1519" s="8">
        <v>250</v>
      </c>
      <c r="K1519" s="8">
        <v>250</v>
      </c>
      <c r="L1519">
        <v>17</v>
      </c>
      <c r="M1519">
        <v>4</v>
      </c>
      <c r="N1519" t="s">
        <v>1148</v>
      </c>
    </row>
    <row r="1520" spans="1:14" x14ac:dyDescent="0.25">
      <c r="A1520" t="s">
        <v>1149</v>
      </c>
      <c r="B1520"/>
      <c r="C1520"/>
      <c r="D1520" s="25" t="s">
        <v>1563</v>
      </c>
      <c r="F1520" s="10">
        <v>42383</v>
      </c>
      <c r="G1520"/>
      <c r="H1520" s="17" t="s">
        <v>1818</v>
      </c>
      <c r="I1520" s="8" t="s">
        <v>599</v>
      </c>
      <c r="J1520" s="8">
        <v>500</v>
      </c>
      <c r="K1520" s="8">
        <v>500</v>
      </c>
      <c r="L1520">
        <v>35</v>
      </c>
      <c r="M1520"/>
      <c r="N1520"/>
    </row>
    <row r="1521" spans="1:14" ht="30" x14ac:dyDescent="0.25">
      <c r="A1521" t="s">
        <v>1149</v>
      </c>
      <c r="B1521" t="s">
        <v>697</v>
      </c>
      <c r="C1521"/>
      <c r="D1521" s="25" t="s">
        <v>1428</v>
      </c>
      <c r="F1521" s="10">
        <v>42371</v>
      </c>
      <c r="G1521" t="s">
        <v>288</v>
      </c>
      <c r="H1521" s="6" t="s">
        <v>1820</v>
      </c>
      <c r="I1521" s="8" t="s">
        <v>1150</v>
      </c>
      <c r="J1521" s="8">
        <v>3568</v>
      </c>
      <c r="K1521" s="8">
        <v>3568</v>
      </c>
      <c r="L1521">
        <v>249</v>
      </c>
      <c r="M1521">
        <v>6</v>
      </c>
      <c r="N1521"/>
    </row>
    <row r="1522" spans="1:14" ht="30" x14ac:dyDescent="0.25">
      <c r="A1522" t="s">
        <v>1149</v>
      </c>
      <c r="B1522" t="s">
        <v>697</v>
      </c>
      <c r="C1522"/>
      <c r="D1522" s="25" t="s">
        <v>1428</v>
      </c>
      <c r="F1522" s="10">
        <v>42373</v>
      </c>
      <c r="G1522" t="s">
        <v>288</v>
      </c>
      <c r="H1522" s="17" t="s">
        <v>1818</v>
      </c>
      <c r="I1522" s="8" t="s">
        <v>599</v>
      </c>
      <c r="J1522" s="8">
        <v>1300</v>
      </c>
      <c r="K1522" s="8">
        <v>1300</v>
      </c>
      <c r="L1522">
        <v>91</v>
      </c>
      <c r="M1522"/>
      <c r="N1522"/>
    </row>
    <row r="1523" spans="1:14" x14ac:dyDescent="0.25">
      <c r="A1523" t="s">
        <v>1149</v>
      </c>
      <c r="B1523" t="s">
        <v>697</v>
      </c>
      <c r="C1523"/>
      <c r="D1523" s="25" t="s">
        <v>1550</v>
      </c>
      <c r="F1523" s="10">
        <v>42380</v>
      </c>
      <c r="G1523" t="s">
        <v>93</v>
      </c>
      <c r="H1523" s="17" t="s">
        <v>1818</v>
      </c>
      <c r="I1523" s="8" t="s">
        <v>599</v>
      </c>
      <c r="J1523" s="8">
        <v>900</v>
      </c>
      <c r="K1523" s="8">
        <v>900</v>
      </c>
      <c r="L1523">
        <v>63</v>
      </c>
      <c r="M1523"/>
      <c r="N1523" t="s">
        <v>1151</v>
      </c>
    </row>
    <row r="1524" spans="1:14" x14ac:dyDescent="0.25">
      <c r="A1524" t="s">
        <v>1149</v>
      </c>
      <c r="B1524"/>
      <c r="C1524"/>
      <c r="D1524" s="24" t="s">
        <v>1769</v>
      </c>
      <c r="F1524" s="10">
        <v>42373</v>
      </c>
      <c r="G1524"/>
      <c r="H1524" s="3" t="s">
        <v>1423</v>
      </c>
      <c r="I1524" s="8" t="s">
        <v>1152</v>
      </c>
      <c r="J1524" s="8">
        <v>1650</v>
      </c>
      <c r="K1524" s="122">
        <v>1890</v>
      </c>
      <c r="L1524">
        <v>132</v>
      </c>
      <c r="M1524"/>
      <c r="N1524"/>
    </row>
    <row r="1525" spans="1:14" x14ac:dyDescent="0.25">
      <c r="A1525"/>
      <c r="B1525"/>
      <c r="C1525"/>
      <c r="D1525" s="24" t="s">
        <v>1769</v>
      </c>
      <c r="F1525"/>
      <c r="G1525"/>
      <c r="H1525" t="s">
        <v>1258</v>
      </c>
      <c r="I1525" s="8" t="s">
        <v>966</v>
      </c>
      <c r="J1525" s="8">
        <v>240</v>
      </c>
      <c r="K1525" s="122">
        <v>240</v>
      </c>
      <c r="L1525"/>
      <c r="M1525"/>
      <c r="N1525"/>
    </row>
    <row r="1526" spans="1:14" x14ac:dyDescent="0.25">
      <c r="A1526"/>
      <c r="B1526"/>
      <c r="C1526"/>
      <c r="D1526" s="24" t="s">
        <v>1769</v>
      </c>
      <c r="F1526"/>
      <c r="G1526"/>
      <c r="H1526" t="s">
        <v>1259</v>
      </c>
      <c r="I1526" s="8" t="s">
        <v>1153</v>
      </c>
      <c r="J1526" s="8">
        <v>0</v>
      </c>
      <c r="K1526" s="122"/>
      <c r="L1526"/>
      <c r="M1526"/>
      <c r="N1526"/>
    </row>
    <row r="1527" spans="1:14" x14ac:dyDescent="0.25">
      <c r="A1527" t="s">
        <v>1154</v>
      </c>
      <c r="B1527"/>
      <c r="C1527"/>
      <c r="D1527" s="25" t="s">
        <v>1387</v>
      </c>
      <c r="F1527" s="10">
        <v>42724</v>
      </c>
      <c r="G1527" t="s">
        <v>1415</v>
      </c>
      <c r="H1527" s="17" t="s">
        <v>1818</v>
      </c>
      <c r="I1527" s="8" t="s">
        <v>599</v>
      </c>
      <c r="J1527" s="8">
        <v>600</v>
      </c>
      <c r="K1527" s="25">
        <v>600</v>
      </c>
      <c r="L1527">
        <v>42</v>
      </c>
      <c r="M1527"/>
      <c r="N1527"/>
    </row>
    <row r="1528" spans="1:14" ht="30" customHeight="1" x14ac:dyDescent="0.25">
      <c r="A1528" t="s">
        <v>1154</v>
      </c>
      <c r="B1528"/>
      <c r="C1528"/>
      <c r="D1528" s="24" t="s">
        <v>1519</v>
      </c>
      <c r="F1528"/>
      <c r="G1528"/>
      <c r="H1528" t="s">
        <v>1258</v>
      </c>
      <c r="I1528" s="8" t="s">
        <v>1147</v>
      </c>
      <c r="J1528" s="8">
        <v>1680</v>
      </c>
      <c r="K1528" s="122">
        <v>13780</v>
      </c>
      <c r="L1528">
        <v>964</v>
      </c>
      <c r="M1528">
        <v>4</v>
      </c>
      <c r="N1528" t="s">
        <v>1155</v>
      </c>
    </row>
    <row r="1529" spans="1:14" ht="30" x14ac:dyDescent="0.25">
      <c r="A1529"/>
      <c r="B1529"/>
      <c r="C1529"/>
      <c r="D1529" s="24" t="s">
        <v>1519</v>
      </c>
      <c r="F1529"/>
      <c r="G1529"/>
      <c r="H1529" s="3" t="s">
        <v>1423</v>
      </c>
      <c r="I1529" s="8" t="s">
        <v>1157</v>
      </c>
      <c r="J1529" s="8">
        <v>3900</v>
      </c>
      <c r="K1529" s="122"/>
      <c r="L1529"/>
      <c r="M1529"/>
      <c r="N1529"/>
    </row>
    <row r="1530" spans="1:14" ht="30" x14ac:dyDescent="0.25">
      <c r="A1530"/>
      <c r="B1530"/>
      <c r="C1530"/>
      <c r="D1530" s="24" t="s">
        <v>1519</v>
      </c>
      <c r="F1530"/>
      <c r="G1530"/>
      <c r="H1530" t="s">
        <v>1260</v>
      </c>
      <c r="I1530" s="8" t="s">
        <v>1156</v>
      </c>
      <c r="J1530" s="8">
        <v>8200</v>
      </c>
      <c r="K1530" s="122"/>
      <c r="L1530"/>
      <c r="M1530"/>
      <c r="N1530"/>
    </row>
    <row r="1531" spans="1:14" ht="30" x14ac:dyDescent="0.25">
      <c r="A1531" t="s">
        <v>1154</v>
      </c>
      <c r="B1531"/>
      <c r="C1531"/>
      <c r="D1531" s="25" t="s">
        <v>1428</v>
      </c>
      <c r="F1531"/>
      <c r="G1531"/>
      <c r="H1531" t="s">
        <v>1258</v>
      </c>
      <c r="I1531" s="8" t="s">
        <v>1158</v>
      </c>
      <c r="J1531" s="8">
        <v>205</v>
      </c>
      <c r="K1531" s="25">
        <v>205</v>
      </c>
      <c r="L1531">
        <v>14</v>
      </c>
      <c r="M1531">
        <v>3</v>
      </c>
      <c r="N1531"/>
    </row>
    <row r="1532" spans="1:14" ht="30" x14ac:dyDescent="0.25">
      <c r="A1532" t="s">
        <v>1154</v>
      </c>
      <c r="B1532"/>
      <c r="C1532"/>
      <c r="D1532" s="25" t="s">
        <v>1674</v>
      </c>
      <c r="F1532" s="10">
        <v>42655</v>
      </c>
      <c r="G1532" t="s">
        <v>1606</v>
      </c>
      <c r="H1532" s="3" t="s">
        <v>1423</v>
      </c>
      <c r="I1532" s="8" t="s">
        <v>1159</v>
      </c>
      <c r="J1532" s="8">
        <v>975</v>
      </c>
      <c r="K1532" s="8">
        <v>975</v>
      </c>
      <c r="L1532">
        <v>68</v>
      </c>
      <c r="M1532">
        <v>2</v>
      </c>
      <c r="N1532"/>
    </row>
    <row r="1533" spans="1:14" x14ac:dyDescent="0.25">
      <c r="A1533" t="s">
        <v>1154</v>
      </c>
      <c r="B1533" t="s">
        <v>1160</v>
      </c>
      <c r="C1533"/>
      <c r="D1533" s="25" t="s">
        <v>1564</v>
      </c>
      <c r="F1533" s="10">
        <v>42671</v>
      </c>
      <c r="G1533" t="s">
        <v>1161</v>
      </c>
      <c r="H1533" t="s">
        <v>1254</v>
      </c>
      <c r="I1533" s="8" t="s">
        <v>1162</v>
      </c>
      <c r="J1533">
        <v>96</v>
      </c>
      <c r="K1533">
        <v>96</v>
      </c>
      <c r="L1533">
        <v>6</v>
      </c>
      <c r="M1533">
        <v>6</v>
      </c>
      <c r="N1533"/>
    </row>
    <row r="1534" spans="1:14" x14ac:dyDescent="0.25">
      <c r="A1534" t="s">
        <v>1163</v>
      </c>
      <c r="B1534"/>
      <c r="C1534"/>
      <c r="D1534" s="25" t="s">
        <v>1303</v>
      </c>
      <c r="F1534"/>
      <c r="G1534"/>
      <c r="H1534" s="17" t="s">
        <v>1818</v>
      </c>
      <c r="I1534" s="8" t="s">
        <v>599</v>
      </c>
      <c r="J1534" s="8">
        <v>100</v>
      </c>
      <c r="K1534" s="8">
        <v>100</v>
      </c>
      <c r="L1534">
        <v>7</v>
      </c>
      <c r="M1534"/>
      <c r="N1534" t="s">
        <v>1164</v>
      </c>
    </row>
    <row r="1535" spans="1:14" x14ac:dyDescent="0.25">
      <c r="A1535" t="s">
        <v>1163</v>
      </c>
      <c r="B1535"/>
      <c r="C1535"/>
      <c r="D1535" s="25" t="s">
        <v>1637</v>
      </c>
      <c r="F1535" s="10">
        <v>42673</v>
      </c>
      <c r="G1535" t="s">
        <v>882</v>
      </c>
      <c r="H1535" s="6" t="s">
        <v>1820</v>
      </c>
      <c r="I1535" s="8" t="s">
        <v>916</v>
      </c>
      <c r="J1535" s="8">
        <v>80</v>
      </c>
      <c r="K1535" s="8">
        <v>80</v>
      </c>
      <c r="L1535">
        <v>5</v>
      </c>
      <c r="M1535">
        <v>6</v>
      </c>
      <c r="N1535"/>
    </row>
    <row r="1536" spans="1:14" x14ac:dyDescent="0.25">
      <c r="A1536" t="s">
        <v>1163</v>
      </c>
      <c r="B1536"/>
      <c r="C1536"/>
      <c r="D1536" s="25" t="s">
        <v>1312</v>
      </c>
      <c r="F1536"/>
      <c r="G1536"/>
      <c r="H1536" s="17" t="s">
        <v>1818</v>
      </c>
      <c r="I1536" s="8" t="s">
        <v>599</v>
      </c>
      <c r="J1536" s="8">
        <v>600</v>
      </c>
      <c r="K1536" s="8">
        <v>600</v>
      </c>
      <c r="L1536">
        <v>42</v>
      </c>
      <c r="M1536"/>
      <c r="N1536"/>
    </row>
    <row r="1537" spans="1:14" ht="30" customHeight="1" x14ac:dyDescent="0.25">
      <c r="A1537" t="s">
        <v>1163</v>
      </c>
      <c r="B1537"/>
      <c r="C1537"/>
      <c r="D1537" s="25" t="s">
        <v>1791</v>
      </c>
      <c r="F1537" s="10">
        <v>42694</v>
      </c>
      <c r="G1537" t="s">
        <v>1165</v>
      </c>
      <c r="H1537" s="6" t="s">
        <v>1820</v>
      </c>
      <c r="I1537" s="8" t="s">
        <v>235</v>
      </c>
      <c r="J1537" s="8">
        <v>8400</v>
      </c>
      <c r="K1537" s="122">
        <v>12408</v>
      </c>
      <c r="L1537">
        <v>868</v>
      </c>
      <c r="M1537">
        <v>6</v>
      </c>
      <c r="N1537"/>
    </row>
    <row r="1538" spans="1:14" ht="30" x14ac:dyDescent="0.25">
      <c r="A1538" t="s">
        <v>1163</v>
      </c>
      <c r="B1538"/>
      <c r="C1538"/>
      <c r="D1538" s="25" t="s">
        <v>1791</v>
      </c>
      <c r="F1538"/>
      <c r="G1538"/>
      <c r="H1538" s="16" t="s">
        <v>1819</v>
      </c>
      <c r="I1538" s="8" t="s">
        <v>1166</v>
      </c>
      <c r="J1538" s="8">
        <v>3368</v>
      </c>
      <c r="K1538" s="122"/>
      <c r="L1538"/>
      <c r="M1538"/>
      <c r="N1538"/>
    </row>
    <row r="1539" spans="1:14" ht="30" x14ac:dyDescent="0.25">
      <c r="A1539"/>
      <c r="B1539"/>
      <c r="C1539"/>
      <c r="D1539" s="25" t="s">
        <v>1791</v>
      </c>
      <c r="F1539"/>
      <c r="G1539"/>
      <c r="H1539" s="6" t="s">
        <v>1820</v>
      </c>
      <c r="I1539" s="8" t="s">
        <v>148</v>
      </c>
      <c r="J1539" s="8">
        <v>640</v>
      </c>
      <c r="K1539" s="122"/>
      <c r="L1539"/>
      <c r="M1539"/>
      <c r="N1539"/>
    </row>
    <row r="1540" spans="1:14" ht="30" x14ac:dyDescent="0.25">
      <c r="A1540" t="s">
        <v>1163</v>
      </c>
      <c r="B1540"/>
      <c r="C1540"/>
      <c r="D1540" s="25" t="s">
        <v>1318</v>
      </c>
      <c r="F1540"/>
      <c r="G1540" t="s">
        <v>19</v>
      </c>
      <c r="H1540" s="6" t="s">
        <v>1820</v>
      </c>
      <c r="I1540" s="8" t="s">
        <v>916</v>
      </c>
      <c r="J1540">
        <v>80</v>
      </c>
      <c r="K1540">
        <v>80</v>
      </c>
      <c r="L1540">
        <v>5</v>
      </c>
      <c r="M1540">
        <v>6</v>
      </c>
      <c r="N1540"/>
    </row>
    <row r="1541" spans="1:14" ht="30" x14ac:dyDescent="0.25">
      <c r="A1541" t="s">
        <v>1167</v>
      </c>
      <c r="B1541"/>
      <c r="C1541"/>
      <c r="D1541" s="25" t="s">
        <v>1334</v>
      </c>
      <c r="F1541"/>
      <c r="G1541" t="s">
        <v>882</v>
      </c>
      <c r="H1541" s="17" t="s">
        <v>1818</v>
      </c>
      <c r="I1541" s="8" t="s">
        <v>599</v>
      </c>
      <c r="J1541" s="8">
        <v>700</v>
      </c>
      <c r="K1541" s="8">
        <v>700</v>
      </c>
      <c r="L1541">
        <v>49</v>
      </c>
      <c r="M1541"/>
      <c r="N1541"/>
    </row>
    <row r="1542" spans="1:14" ht="25.5" x14ac:dyDescent="0.25">
      <c r="A1542" t="s">
        <v>1167</v>
      </c>
      <c r="B1542"/>
      <c r="C1542"/>
      <c r="D1542" s="54" t="s">
        <v>1772</v>
      </c>
      <c r="F1542"/>
      <c r="G1542" t="s">
        <v>283</v>
      </c>
      <c r="H1542" s="6" t="s">
        <v>1820</v>
      </c>
      <c r="I1542" s="8" t="s">
        <v>341</v>
      </c>
      <c r="J1542" s="8">
        <v>200</v>
      </c>
      <c r="K1542" s="8">
        <v>200</v>
      </c>
      <c r="L1542">
        <v>14</v>
      </c>
      <c r="M1542"/>
      <c r="N1542"/>
    </row>
    <row r="1543" spans="1:14" x14ac:dyDescent="0.25">
      <c r="A1543" t="s">
        <v>1167</v>
      </c>
      <c r="B1543"/>
      <c r="C1543"/>
      <c r="D1543" s="25" t="s">
        <v>1388</v>
      </c>
      <c r="F1543"/>
      <c r="G1543"/>
      <c r="H1543" s="6" t="s">
        <v>1820</v>
      </c>
      <c r="I1543" s="8" t="s">
        <v>122</v>
      </c>
      <c r="J1543" s="8">
        <v>240</v>
      </c>
      <c r="K1543" s="8">
        <v>240</v>
      </c>
      <c r="L1543">
        <v>16</v>
      </c>
      <c r="M1543">
        <v>7</v>
      </c>
      <c r="N1543"/>
    </row>
    <row r="1544" spans="1:14" x14ac:dyDescent="0.25">
      <c r="A1544" t="s">
        <v>1167</v>
      </c>
      <c r="B1544"/>
      <c r="C1544"/>
      <c r="D1544" s="24" t="s">
        <v>1565</v>
      </c>
      <c r="F1544" s="10">
        <v>42694</v>
      </c>
      <c r="G1544" t="s">
        <v>1168</v>
      </c>
      <c r="H1544" t="s">
        <v>1258</v>
      </c>
      <c r="I1544" s="8" t="s">
        <v>1169</v>
      </c>
      <c r="J1544" s="8">
        <v>100</v>
      </c>
      <c r="K1544" s="122">
        <v>100</v>
      </c>
      <c r="L1544">
        <v>24</v>
      </c>
      <c r="M1544">
        <v>2</v>
      </c>
      <c r="N1544"/>
    </row>
    <row r="1545" spans="1:14" x14ac:dyDescent="0.25">
      <c r="A1545"/>
      <c r="B1545"/>
      <c r="C1545"/>
      <c r="D1545" s="24" t="s">
        <v>1565</v>
      </c>
      <c r="F1545"/>
      <c r="G1545"/>
      <c r="H1545" s="6" t="s">
        <v>1820</v>
      </c>
      <c r="I1545" s="8" t="s">
        <v>708</v>
      </c>
      <c r="J1545" s="8">
        <v>96</v>
      </c>
      <c r="K1545" s="122"/>
      <c r="L1545"/>
      <c r="M1545"/>
      <c r="N1545"/>
    </row>
    <row r="1546" spans="1:14" x14ac:dyDescent="0.25">
      <c r="A1546"/>
      <c r="B1546"/>
      <c r="C1546"/>
      <c r="D1546" s="24" t="s">
        <v>1565</v>
      </c>
      <c r="F1546"/>
      <c r="G1546"/>
      <c r="H1546" s="3" t="s">
        <v>1423</v>
      </c>
      <c r="I1546" s="8" t="s">
        <v>1170</v>
      </c>
      <c r="J1546" s="8">
        <v>150</v>
      </c>
      <c r="K1546" s="122"/>
      <c r="L1546"/>
      <c r="M1546"/>
      <c r="N1546"/>
    </row>
    <row r="1547" spans="1:14" ht="30" x14ac:dyDescent="0.25">
      <c r="A1547" t="s">
        <v>1167</v>
      </c>
      <c r="B1547"/>
      <c r="C1547"/>
      <c r="D1547" s="25" t="s">
        <v>1389</v>
      </c>
      <c r="F1547"/>
      <c r="G1547"/>
      <c r="H1547" s="6" t="s">
        <v>1820</v>
      </c>
      <c r="I1547" s="8" t="s">
        <v>997</v>
      </c>
      <c r="J1547" s="8">
        <v>64</v>
      </c>
      <c r="K1547" s="8">
        <v>64</v>
      </c>
      <c r="L1547">
        <v>4</v>
      </c>
      <c r="M1547">
        <v>4</v>
      </c>
      <c r="N1547"/>
    </row>
    <row r="1548" spans="1:14" x14ac:dyDescent="0.25">
      <c r="A1548" t="s">
        <v>1167</v>
      </c>
      <c r="B1548"/>
      <c r="C1548"/>
      <c r="D1548" s="25" t="s">
        <v>1738</v>
      </c>
      <c r="F1548"/>
      <c r="G1548"/>
      <c r="H1548" s="17" t="s">
        <v>1818</v>
      </c>
      <c r="I1548" s="8" t="s">
        <v>599</v>
      </c>
      <c r="J1548" s="8">
        <v>50</v>
      </c>
      <c r="K1548" s="8">
        <v>50</v>
      </c>
      <c r="L1548">
        <v>3</v>
      </c>
      <c r="M1548">
        <v>4</v>
      </c>
      <c r="N1548"/>
    </row>
    <row r="1549" spans="1:14" ht="30" customHeight="1" x14ac:dyDescent="0.25">
      <c r="A1549" t="s">
        <v>1171</v>
      </c>
      <c r="B1549"/>
      <c r="C1549"/>
      <c r="D1549" s="24" t="s">
        <v>1660</v>
      </c>
      <c r="F1549" s="10">
        <v>42702</v>
      </c>
      <c r="G1549"/>
      <c r="H1549" s="6" t="s">
        <v>1820</v>
      </c>
      <c r="I1549" s="8" t="s">
        <v>997</v>
      </c>
      <c r="J1549" s="8">
        <v>64</v>
      </c>
      <c r="K1549" s="123">
        <v>614</v>
      </c>
      <c r="L1549">
        <v>4</v>
      </c>
      <c r="M1549">
        <v>4</v>
      </c>
      <c r="N1549"/>
    </row>
    <row r="1550" spans="1:14" ht="30" x14ac:dyDescent="0.25">
      <c r="A1550" t="s">
        <v>1171</v>
      </c>
      <c r="B1550"/>
      <c r="C1550"/>
      <c r="D1550" s="24" t="s">
        <v>1660</v>
      </c>
      <c r="F1550"/>
      <c r="G1550"/>
      <c r="H1550" s="17" t="s">
        <v>1818</v>
      </c>
      <c r="I1550" s="8" t="s">
        <v>599</v>
      </c>
      <c r="J1550" s="8">
        <v>300</v>
      </c>
      <c r="K1550" s="123"/>
      <c r="L1550">
        <v>0</v>
      </c>
      <c r="M1550">
        <v>0</v>
      </c>
      <c r="N1550" t="s">
        <v>1172</v>
      </c>
    </row>
    <row r="1551" spans="1:14" ht="30" x14ac:dyDescent="0.25">
      <c r="A1551"/>
      <c r="B1551"/>
      <c r="C1551"/>
      <c r="D1551" s="24" t="s">
        <v>1660</v>
      </c>
      <c r="F1551"/>
      <c r="G1551"/>
      <c r="H1551" s="6" t="s">
        <v>1820</v>
      </c>
      <c r="I1551" s="8" t="s">
        <v>122</v>
      </c>
      <c r="J1551" s="8">
        <v>240</v>
      </c>
      <c r="K1551" s="123"/>
      <c r="L1551">
        <v>0</v>
      </c>
      <c r="M1551">
        <v>0</v>
      </c>
      <c r="N1551"/>
    </row>
    <row r="1552" spans="1:14" ht="30" x14ac:dyDescent="0.25">
      <c r="A1552" t="s">
        <v>1171</v>
      </c>
      <c r="B1552"/>
      <c r="C1552"/>
      <c r="D1552" s="25" t="s">
        <v>1338</v>
      </c>
      <c r="F1552"/>
      <c r="G1552"/>
      <c r="H1552" s="17" t="s">
        <v>1818</v>
      </c>
      <c r="I1552" s="8" t="s">
        <v>599</v>
      </c>
      <c r="J1552" s="8">
        <v>200</v>
      </c>
      <c r="K1552" s="8">
        <v>200</v>
      </c>
      <c r="L1552">
        <v>14</v>
      </c>
      <c r="M1552"/>
      <c r="N1552"/>
    </row>
    <row r="1553" spans="1:14" x14ac:dyDescent="0.25">
      <c r="A1553" t="s">
        <v>1171</v>
      </c>
      <c r="B1553"/>
      <c r="C1553"/>
      <c r="D1553" s="25" t="s">
        <v>1595</v>
      </c>
      <c r="F1553"/>
      <c r="G1553" t="s">
        <v>882</v>
      </c>
      <c r="H1553" s="17" t="s">
        <v>1818</v>
      </c>
      <c r="I1553" t="s">
        <v>599</v>
      </c>
      <c r="J1553" s="8">
        <v>250</v>
      </c>
      <c r="K1553" s="8">
        <v>250</v>
      </c>
      <c r="L1553">
        <v>17</v>
      </c>
      <c r="M1553">
        <v>4</v>
      </c>
      <c r="N1553"/>
    </row>
    <row r="1554" spans="1:14" ht="30" x14ac:dyDescent="0.25">
      <c r="A1554" t="s">
        <v>1171</v>
      </c>
      <c r="B1554"/>
      <c r="C1554"/>
      <c r="D1554" s="25" t="s">
        <v>1652</v>
      </c>
      <c r="F1554" s="10">
        <v>42708</v>
      </c>
      <c r="G1554"/>
      <c r="H1554" s="17" t="s">
        <v>1818</v>
      </c>
      <c r="I1554" s="8" t="s">
        <v>599</v>
      </c>
      <c r="J1554" s="8">
        <v>200</v>
      </c>
      <c r="K1554" s="8">
        <v>200</v>
      </c>
      <c r="L1554">
        <v>14</v>
      </c>
      <c r="M1554"/>
      <c r="N1554"/>
    </row>
    <row r="1555" spans="1:14" x14ac:dyDescent="0.25">
      <c r="A1555" t="s">
        <v>1171</v>
      </c>
      <c r="B1555"/>
      <c r="C1555"/>
      <c r="D1555" s="24" t="s">
        <v>1773</v>
      </c>
      <c r="F1555" s="10">
        <v>42704</v>
      </c>
      <c r="G1555" t="s">
        <v>1628</v>
      </c>
      <c r="H1555" s="17" t="s">
        <v>1818</v>
      </c>
      <c r="I1555" s="8" t="s">
        <v>599</v>
      </c>
      <c r="J1555" s="8">
        <v>939</v>
      </c>
      <c r="K1555" s="122">
        <v>963</v>
      </c>
      <c r="L1555">
        <v>67</v>
      </c>
      <c r="M1555">
        <v>4</v>
      </c>
      <c r="N1555"/>
    </row>
    <row r="1556" spans="1:14" x14ac:dyDescent="0.25">
      <c r="A1556"/>
      <c r="B1556"/>
      <c r="C1556"/>
      <c r="D1556" s="24" t="s">
        <v>1773</v>
      </c>
      <c r="F1556"/>
      <c r="G1556"/>
      <c r="H1556" s="6" t="s">
        <v>1820</v>
      </c>
      <c r="I1556" s="8" t="s">
        <v>1173</v>
      </c>
      <c r="J1556" s="8">
        <v>24</v>
      </c>
      <c r="K1556" s="122"/>
      <c r="L1556"/>
      <c r="M1556"/>
      <c r="N1556"/>
    </row>
    <row r="1557" spans="1:14" x14ac:dyDescent="0.25">
      <c r="A1557" t="s">
        <v>1171</v>
      </c>
      <c r="B1557" t="s">
        <v>691</v>
      </c>
      <c r="C1557"/>
      <c r="D1557" s="25" t="s">
        <v>1390</v>
      </c>
      <c r="F1557" s="10">
        <v>42709</v>
      </c>
      <c r="G1557"/>
      <c r="H1557" s="17" t="s">
        <v>1818</v>
      </c>
      <c r="I1557" s="8" t="s">
        <v>599</v>
      </c>
      <c r="J1557" s="8">
        <v>400</v>
      </c>
      <c r="K1557" s="8">
        <v>400</v>
      </c>
      <c r="L1557">
        <v>28</v>
      </c>
      <c r="M1557"/>
      <c r="N1557" t="s">
        <v>1174</v>
      </c>
    </row>
    <row r="1558" spans="1:14" ht="30" customHeight="1" x14ac:dyDescent="0.25">
      <c r="A1558" t="s">
        <v>1175</v>
      </c>
      <c r="B1558"/>
      <c r="C1558"/>
      <c r="D1558" s="24" t="s">
        <v>1718</v>
      </c>
      <c r="F1558"/>
      <c r="G1558" t="s">
        <v>38</v>
      </c>
      <c r="H1558" t="s">
        <v>1258</v>
      </c>
      <c r="I1558" s="8" t="s">
        <v>1176</v>
      </c>
      <c r="J1558" s="8">
        <v>510</v>
      </c>
      <c r="K1558" s="122">
        <v>810</v>
      </c>
      <c r="L1558">
        <v>56</v>
      </c>
      <c r="M1558">
        <v>6</v>
      </c>
      <c r="N1558"/>
    </row>
    <row r="1559" spans="1:14" ht="30" x14ac:dyDescent="0.25">
      <c r="A1559"/>
      <c r="B1559"/>
      <c r="C1559"/>
      <c r="D1559" s="24" t="s">
        <v>1718</v>
      </c>
      <c r="F1559"/>
      <c r="G1559"/>
      <c r="H1559" s="3" t="s">
        <v>1423</v>
      </c>
      <c r="I1559" s="8" t="s">
        <v>1177</v>
      </c>
      <c r="J1559" s="8">
        <v>300</v>
      </c>
      <c r="K1559" s="122"/>
      <c r="L1559"/>
      <c r="M1559"/>
      <c r="N1559"/>
    </row>
    <row r="1560" spans="1:14" ht="30" x14ac:dyDescent="0.25">
      <c r="A1560" t="s">
        <v>1175</v>
      </c>
      <c r="B1560"/>
      <c r="C1560"/>
      <c r="D1560" s="25" t="s">
        <v>1566</v>
      </c>
      <c r="F1560" s="10">
        <v>42710</v>
      </c>
      <c r="G1560" t="s">
        <v>19</v>
      </c>
      <c r="H1560" s="17" t="s">
        <v>1818</v>
      </c>
      <c r="I1560" s="8" t="s">
        <v>599</v>
      </c>
      <c r="J1560" s="8">
        <v>500</v>
      </c>
      <c r="K1560" s="8">
        <v>500</v>
      </c>
      <c r="L1560">
        <v>35</v>
      </c>
      <c r="M1560"/>
      <c r="N1560"/>
    </row>
    <row r="1561" spans="1:14" ht="30" x14ac:dyDescent="0.25">
      <c r="A1561" t="s">
        <v>1175</v>
      </c>
      <c r="B1561"/>
      <c r="C1561"/>
      <c r="D1561" s="25" t="s">
        <v>1352</v>
      </c>
      <c r="F1561" s="10">
        <v>42712</v>
      </c>
      <c r="G1561" t="s">
        <v>139</v>
      </c>
      <c r="H1561" s="17" t="s">
        <v>1818</v>
      </c>
      <c r="I1561" s="8" t="s">
        <v>599</v>
      </c>
      <c r="J1561" s="8">
        <v>1400</v>
      </c>
      <c r="K1561" s="8">
        <v>1400</v>
      </c>
      <c r="L1561">
        <v>98</v>
      </c>
      <c r="M1561"/>
      <c r="N1561"/>
    </row>
    <row r="1562" spans="1:14" ht="30" x14ac:dyDescent="0.25">
      <c r="A1562" t="s">
        <v>1175</v>
      </c>
      <c r="B1562"/>
      <c r="C1562"/>
      <c r="D1562" s="25" t="s">
        <v>1638</v>
      </c>
      <c r="F1562" s="10">
        <v>42713</v>
      </c>
      <c r="G1562"/>
      <c r="H1562" s="17" t="s">
        <v>1818</v>
      </c>
      <c r="I1562" s="8" t="s">
        <v>599</v>
      </c>
      <c r="J1562" s="8">
        <v>300</v>
      </c>
      <c r="K1562" s="8">
        <v>300</v>
      </c>
      <c r="L1562">
        <v>21</v>
      </c>
      <c r="M1562"/>
      <c r="N1562"/>
    </row>
    <row r="1563" spans="1:14" ht="30" customHeight="1" x14ac:dyDescent="0.25">
      <c r="A1563" t="s">
        <v>1175</v>
      </c>
      <c r="B1563"/>
      <c r="C1563"/>
      <c r="D1563" s="24" t="s">
        <v>1764</v>
      </c>
      <c r="F1563" s="10">
        <v>42714</v>
      </c>
      <c r="G1563" t="s">
        <v>1671</v>
      </c>
      <c r="H1563" s="16" t="s">
        <v>1819</v>
      </c>
      <c r="I1563" s="8" t="s">
        <v>875</v>
      </c>
      <c r="J1563" s="8">
        <v>6181</v>
      </c>
      <c r="K1563" s="123">
        <v>6781</v>
      </c>
      <c r="L1563">
        <v>474</v>
      </c>
      <c r="M1563">
        <v>6</v>
      </c>
      <c r="N1563"/>
    </row>
    <row r="1564" spans="1:14" x14ac:dyDescent="0.25">
      <c r="A1564"/>
      <c r="B1564"/>
      <c r="C1564"/>
      <c r="D1564" s="24" t="s">
        <v>1764</v>
      </c>
      <c r="F1564"/>
      <c r="G1564"/>
      <c r="H1564" s="3" t="s">
        <v>1423</v>
      </c>
      <c r="I1564" s="8" t="s">
        <v>876</v>
      </c>
      <c r="J1564" s="8">
        <v>600</v>
      </c>
      <c r="K1564" s="123"/>
      <c r="L1564"/>
      <c r="M1564"/>
      <c r="N1564"/>
    </row>
    <row r="1565" spans="1:14" ht="30" x14ac:dyDescent="0.25">
      <c r="A1565" t="s">
        <v>1175</v>
      </c>
      <c r="B1565"/>
      <c r="C1565"/>
      <c r="D1565" s="25" t="s">
        <v>1391</v>
      </c>
      <c r="F1565" s="10">
        <v>42716</v>
      </c>
      <c r="G1565"/>
      <c r="H1565" s="17" t="s">
        <v>1818</v>
      </c>
      <c r="I1565" s="8" t="s">
        <v>599</v>
      </c>
      <c r="J1565" s="8">
        <v>1000</v>
      </c>
      <c r="K1565" s="8">
        <v>1000</v>
      </c>
      <c r="L1565">
        <v>70</v>
      </c>
      <c r="M1565"/>
      <c r="N1565"/>
    </row>
    <row r="1566" spans="1:14" x14ac:dyDescent="0.25">
      <c r="A1566" t="s">
        <v>1175</v>
      </c>
      <c r="B1566"/>
      <c r="C1566"/>
      <c r="D1566" s="25" t="s">
        <v>1392</v>
      </c>
      <c r="F1566" s="10">
        <v>42716</v>
      </c>
      <c r="G1566" t="s">
        <v>75</v>
      </c>
      <c r="H1566" s="17" t="s">
        <v>1818</v>
      </c>
      <c r="I1566" s="8" t="s">
        <v>599</v>
      </c>
      <c r="J1566" s="8">
        <v>400</v>
      </c>
      <c r="K1566" s="8">
        <v>400</v>
      </c>
      <c r="L1566">
        <v>28</v>
      </c>
      <c r="M1566"/>
      <c r="N1566"/>
    </row>
    <row r="1567" spans="1:14" ht="30" x14ac:dyDescent="0.25">
      <c r="A1567" t="s">
        <v>1178</v>
      </c>
      <c r="B1567"/>
      <c r="C1567"/>
      <c r="D1567" s="25" t="s">
        <v>1393</v>
      </c>
      <c r="F1567" s="10">
        <v>42712</v>
      </c>
      <c r="G1567" t="s">
        <v>184</v>
      </c>
      <c r="H1567" t="s">
        <v>1258</v>
      </c>
      <c r="I1567" s="8" t="s">
        <v>1179</v>
      </c>
      <c r="J1567" s="8">
        <v>1590</v>
      </c>
      <c r="K1567" s="25">
        <v>1590</v>
      </c>
      <c r="L1567">
        <v>111</v>
      </c>
      <c r="M1567">
        <v>2</v>
      </c>
      <c r="N1567"/>
    </row>
    <row r="1568" spans="1:14" x14ac:dyDescent="0.25">
      <c r="A1568" t="s">
        <v>1178</v>
      </c>
      <c r="B1568"/>
      <c r="C1568"/>
      <c r="D1568" s="25" t="s">
        <v>1567</v>
      </c>
      <c r="F1568" s="10">
        <v>42719</v>
      </c>
      <c r="G1568"/>
      <c r="H1568" s="17" t="s">
        <v>1818</v>
      </c>
      <c r="I1568" s="8" t="s">
        <v>599</v>
      </c>
      <c r="J1568" s="8">
        <v>200</v>
      </c>
      <c r="K1568" s="8">
        <v>200</v>
      </c>
      <c r="L1568">
        <v>14</v>
      </c>
      <c r="M1568"/>
      <c r="N1568"/>
    </row>
    <row r="1569" spans="1:14" ht="30" x14ac:dyDescent="0.25">
      <c r="A1569" t="s">
        <v>1178</v>
      </c>
      <c r="B1569"/>
      <c r="C1569"/>
      <c r="D1569" s="25" t="s">
        <v>1794</v>
      </c>
      <c r="F1569" s="10">
        <v>42720</v>
      </c>
      <c r="G1569"/>
      <c r="H1569" s="17" t="s">
        <v>1818</v>
      </c>
      <c r="I1569" s="8" t="s">
        <v>599</v>
      </c>
      <c r="J1569" s="8">
        <v>200</v>
      </c>
      <c r="K1569" s="8">
        <v>200</v>
      </c>
      <c r="L1569">
        <v>14</v>
      </c>
      <c r="M1569"/>
      <c r="N1569"/>
    </row>
    <row r="1570" spans="1:14" ht="15" customHeight="1" x14ac:dyDescent="0.25">
      <c r="A1570" s="91" t="s">
        <v>1178</v>
      </c>
      <c r="B1570" s="91"/>
      <c r="C1570" s="85"/>
      <c r="D1570" s="54" t="s">
        <v>1269</v>
      </c>
      <c r="E1570" s="5"/>
      <c r="F1570" s="10">
        <v>42719</v>
      </c>
      <c r="G1570" t="s">
        <v>270</v>
      </c>
      <c r="H1570" s="17" t="s">
        <v>1818</v>
      </c>
      <c r="I1570" s="8" t="s">
        <v>861</v>
      </c>
      <c r="J1570" s="8">
        <v>36000</v>
      </c>
      <c r="K1570" s="89">
        <v>36088</v>
      </c>
      <c r="L1570">
        <v>2526</v>
      </c>
      <c r="M1570">
        <v>1</v>
      </c>
      <c r="N1570" t="s">
        <v>1180</v>
      </c>
    </row>
    <row r="1571" spans="1:14" ht="25.5" x14ac:dyDescent="0.25">
      <c r="A1571" s="91"/>
      <c r="B1571" s="91"/>
      <c r="C1571" s="85"/>
      <c r="D1571" s="54" t="s">
        <v>1269</v>
      </c>
      <c r="E1571" s="5"/>
      <c r="F1571"/>
      <c r="G1571"/>
      <c r="H1571" s="17" t="s">
        <v>1818</v>
      </c>
      <c r="I1571" s="8" t="s">
        <v>599</v>
      </c>
      <c r="J1571" s="8">
        <v>88</v>
      </c>
      <c r="K1571" s="89"/>
      <c r="L1571"/>
      <c r="M1571"/>
      <c r="N1571"/>
    </row>
    <row r="1572" spans="1:14" ht="25.5" x14ac:dyDescent="0.25">
      <c r="A1572" t="s">
        <v>1178</v>
      </c>
      <c r="B1572"/>
      <c r="C1572"/>
      <c r="D1572" s="5" t="s">
        <v>1269</v>
      </c>
      <c r="E1572" s="5"/>
      <c r="F1572" s="10">
        <v>42719</v>
      </c>
      <c r="G1572" t="s">
        <v>270</v>
      </c>
      <c r="H1572" s="17" t="s">
        <v>1818</v>
      </c>
      <c r="I1572" s="8" t="s">
        <v>599</v>
      </c>
      <c r="J1572" s="8">
        <v>4000</v>
      </c>
      <c r="K1572" s="8">
        <v>4000</v>
      </c>
      <c r="L1572">
        <v>280</v>
      </c>
      <c r="M1572"/>
      <c r="N1572"/>
    </row>
    <row r="1573" spans="1:14" x14ac:dyDescent="0.25">
      <c r="A1573" t="s">
        <v>1178</v>
      </c>
      <c r="B1573"/>
      <c r="C1573"/>
      <c r="D1573" s="25" t="s">
        <v>1792</v>
      </c>
      <c r="F1573" s="10">
        <v>42721</v>
      </c>
      <c r="G1573"/>
      <c r="H1573" s="6" t="s">
        <v>1820</v>
      </c>
      <c r="I1573" s="8" t="s">
        <v>990</v>
      </c>
      <c r="J1573" s="8">
        <v>608</v>
      </c>
      <c r="K1573" s="8">
        <v>608</v>
      </c>
      <c r="L1573">
        <v>42</v>
      </c>
      <c r="M1573">
        <v>4</v>
      </c>
      <c r="N1573"/>
    </row>
    <row r="1574" spans="1:14" ht="30" x14ac:dyDescent="0.25">
      <c r="A1574" t="s">
        <v>1178</v>
      </c>
      <c r="B1574"/>
      <c r="C1574"/>
      <c r="D1574" s="25" t="s">
        <v>1282</v>
      </c>
      <c r="F1574"/>
      <c r="G1574"/>
      <c r="H1574" t="s">
        <v>1254</v>
      </c>
      <c r="I1574" s="8" t="s">
        <v>1181</v>
      </c>
      <c r="J1574" s="8">
        <v>192</v>
      </c>
      <c r="K1574" s="8">
        <v>192</v>
      </c>
      <c r="L1574">
        <v>13</v>
      </c>
      <c r="M1574">
        <v>2</v>
      </c>
      <c r="N1574"/>
    </row>
    <row r="1575" spans="1:14" ht="30" x14ac:dyDescent="0.25">
      <c r="A1575" t="s">
        <v>1182</v>
      </c>
      <c r="B1575"/>
      <c r="C1575"/>
      <c r="D1575" s="25" t="s">
        <v>1552</v>
      </c>
      <c r="F1575" s="10">
        <v>42726</v>
      </c>
      <c r="G1575"/>
      <c r="H1575" t="s">
        <v>1258</v>
      </c>
      <c r="I1575" s="8" t="s">
        <v>1183</v>
      </c>
      <c r="J1575" s="8">
        <v>130</v>
      </c>
      <c r="K1575" s="25">
        <v>130</v>
      </c>
      <c r="L1575">
        <v>9</v>
      </c>
      <c r="M1575">
        <v>1</v>
      </c>
      <c r="N1575"/>
    </row>
    <row r="1576" spans="1:14" ht="30" x14ac:dyDescent="0.25">
      <c r="A1576" t="s">
        <v>1182</v>
      </c>
      <c r="B1576"/>
      <c r="C1576"/>
      <c r="D1576" s="25" t="s">
        <v>1394</v>
      </c>
      <c r="F1576" s="10">
        <v>42727</v>
      </c>
      <c r="G1576"/>
      <c r="H1576" s="17" t="s">
        <v>1818</v>
      </c>
      <c r="I1576" s="8" t="s">
        <v>599</v>
      </c>
      <c r="J1576" s="8">
        <v>300</v>
      </c>
      <c r="K1576" s="8">
        <v>300</v>
      </c>
      <c r="L1576">
        <v>21</v>
      </c>
      <c r="M1576"/>
      <c r="N1576"/>
    </row>
    <row r="1577" spans="1:14" ht="30" x14ac:dyDescent="0.25">
      <c r="A1577" t="s">
        <v>1182</v>
      </c>
      <c r="B1577" t="s">
        <v>697</v>
      </c>
      <c r="C1577"/>
      <c r="D1577" s="25" t="s">
        <v>1348</v>
      </c>
      <c r="F1577" s="10">
        <v>42734</v>
      </c>
      <c r="G1577"/>
      <c r="H1577" s="3" t="s">
        <v>1423</v>
      </c>
      <c r="I1577" s="8" t="s">
        <v>1184</v>
      </c>
      <c r="J1577" s="8">
        <v>450</v>
      </c>
      <c r="K1577" s="8">
        <v>450</v>
      </c>
      <c r="L1577">
        <v>31</v>
      </c>
      <c r="M1577">
        <v>4</v>
      </c>
      <c r="N1577"/>
    </row>
    <row r="1578" spans="1:14" x14ac:dyDescent="0.25">
      <c r="A1578" t="s">
        <v>1182</v>
      </c>
      <c r="B1578"/>
      <c r="C1578"/>
      <c r="D1578" s="25" t="s">
        <v>1395</v>
      </c>
      <c r="F1578" s="10">
        <v>42728</v>
      </c>
      <c r="G1578" t="s">
        <v>1185</v>
      </c>
      <c r="H1578" s="17" t="s">
        <v>1818</v>
      </c>
      <c r="I1578" s="8" t="s">
        <v>599</v>
      </c>
      <c r="J1578" s="8">
        <v>400</v>
      </c>
      <c r="K1578" s="8">
        <v>400</v>
      </c>
      <c r="L1578">
        <v>28</v>
      </c>
      <c r="M1578"/>
      <c r="N1578"/>
    </row>
    <row r="1579" spans="1:14" ht="30" x14ac:dyDescent="0.25">
      <c r="A1579" t="s">
        <v>1182</v>
      </c>
      <c r="B1579"/>
      <c r="C1579"/>
      <c r="D1579" s="25" t="s">
        <v>1396</v>
      </c>
      <c r="F1579" s="10">
        <v>42729</v>
      </c>
      <c r="G1579" t="s">
        <v>877</v>
      </c>
      <c r="H1579" t="s">
        <v>1254</v>
      </c>
      <c r="I1579" s="8" t="s">
        <v>1186</v>
      </c>
      <c r="J1579" s="8">
        <v>144</v>
      </c>
      <c r="K1579" s="8">
        <v>144</v>
      </c>
      <c r="L1579">
        <v>10</v>
      </c>
      <c r="M1579">
        <v>1</v>
      </c>
      <c r="N1579"/>
    </row>
    <row r="1580" spans="1:14" x14ac:dyDescent="0.25">
      <c r="A1580" t="s">
        <v>1187</v>
      </c>
      <c r="B1580" t="s">
        <v>691</v>
      </c>
      <c r="C1580"/>
      <c r="D1580" s="25" t="s">
        <v>1568</v>
      </c>
      <c r="F1580"/>
      <c r="G1580" t="s">
        <v>1668</v>
      </c>
      <c r="H1580" s="17" t="s">
        <v>1818</v>
      </c>
      <c r="I1580" s="8" t="s">
        <v>599</v>
      </c>
      <c r="J1580" s="8">
        <v>200</v>
      </c>
      <c r="K1580" s="8">
        <v>200</v>
      </c>
      <c r="L1580">
        <v>14</v>
      </c>
      <c r="M1580"/>
      <c r="N1580"/>
    </row>
    <row r="1581" spans="1:14" x14ac:dyDescent="0.25">
      <c r="A1581" t="s">
        <v>1182</v>
      </c>
      <c r="B1581"/>
      <c r="C1581"/>
      <c r="D1581" s="25" t="s">
        <v>1397</v>
      </c>
      <c r="F1581" s="10">
        <v>42732</v>
      </c>
      <c r="G1581"/>
      <c r="H1581" t="s">
        <v>1254</v>
      </c>
      <c r="I1581" s="8" t="s">
        <v>1188</v>
      </c>
      <c r="J1581" s="8">
        <v>240</v>
      </c>
      <c r="K1581" s="8">
        <v>240</v>
      </c>
      <c r="L1581">
        <v>16</v>
      </c>
      <c r="M1581">
        <v>6</v>
      </c>
      <c r="N1581"/>
    </row>
    <row r="1582" spans="1:14" x14ac:dyDescent="0.25">
      <c r="A1582" t="s">
        <v>1189</v>
      </c>
      <c r="B1582"/>
      <c r="C1582"/>
      <c r="D1582" s="25" t="s">
        <v>1398</v>
      </c>
      <c r="F1582" s="10">
        <v>42732</v>
      </c>
      <c r="G1582"/>
      <c r="H1582" s="17" t="s">
        <v>1818</v>
      </c>
      <c r="I1582" s="8" t="s">
        <v>599</v>
      </c>
      <c r="J1582" s="8">
        <v>100</v>
      </c>
      <c r="K1582" s="8">
        <v>100</v>
      </c>
      <c r="L1582">
        <v>7</v>
      </c>
      <c r="M1582"/>
      <c r="N1582"/>
    </row>
    <row r="1583" spans="1:14" ht="30" x14ac:dyDescent="0.25">
      <c r="A1583" t="s">
        <v>1189</v>
      </c>
      <c r="B1583"/>
      <c r="C1583"/>
      <c r="D1583" s="25" t="s">
        <v>1457</v>
      </c>
      <c r="F1583" s="10">
        <v>42732</v>
      </c>
      <c r="G1583"/>
      <c r="H1583" s="6" t="s">
        <v>1820</v>
      </c>
      <c r="I1583" s="8" t="s">
        <v>168</v>
      </c>
      <c r="J1583" s="8">
        <v>160</v>
      </c>
      <c r="K1583" s="8">
        <v>160</v>
      </c>
      <c r="L1583">
        <v>11</v>
      </c>
      <c r="M1583">
        <v>2</v>
      </c>
      <c r="N1583"/>
    </row>
    <row r="1584" spans="1:14" x14ac:dyDescent="0.25">
      <c r="A1584" t="s">
        <v>1189</v>
      </c>
      <c r="B1584"/>
      <c r="C1584"/>
      <c r="D1584" s="24" t="s">
        <v>1399</v>
      </c>
      <c r="F1584" s="10">
        <v>42372</v>
      </c>
      <c r="G1584"/>
      <c r="H1584" s="6" t="s">
        <v>1820</v>
      </c>
      <c r="I1584" s="8" t="s">
        <v>341</v>
      </c>
      <c r="J1584" s="8">
        <v>52</v>
      </c>
      <c r="K1584" s="122">
        <v>452</v>
      </c>
      <c r="L1584">
        <v>31</v>
      </c>
      <c r="M1584">
        <v>5</v>
      </c>
      <c r="N1584"/>
    </row>
    <row r="1585" spans="1:24" x14ac:dyDescent="0.25">
      <c r="A1585"/>
      <c r="B1585"/>
      <c r="C1585"/>
      <c r="D1585" s="24" t="s">
        <v>1399</v>
      </c>
      <c r="F1585"/>
      <c r="G1585"/>
      <c r="H1585" s="17" t="s">
        <v>1818</v>
      </c>
      <c r="I1585" s="8" t="s">
        <v>599</v>
      </c>
      <c r="J1585" s="8">
        <v>400</v>
      </c>
      <c r="K1585" s="122"/>
      <c r="L1585"/>
      <c r="M1585"/>
      <c r="N1585"/>
    </row>
    <row r="1586" spans="1:24" ht="30" x14ac:dyDescent="0.25">
      <c r="A1586" t="s">
        <v>1189</v>
      </c>
      <c r="B1586"/>
      <c r="C1586"/>
      <c r="D1586" s="25" t="s">
        <v>1396</v>
      </c>
      <c r="F1586" s="10">
        <v>42372</v>
      </c>
      <c r="G1586" t="s">
        <v>139</v>
      </c>
      <c r="H1586" s="17" t="s">
        <v>1818</v>
      </c>
      <c r="I1586" s="8" t="s">
        <v>599</v>
      </c>
      <c r="J1586" s="8">
        <v>700</v>
      </c>
      <c r="K1586" s="8">
        <v>700</v>
      </c>
      <c r="L1586">
        <v>49</v>
      </c>
      <c r="M1586"/>
      <c r="N1586"/>
    </row>
    <row r="1587" spans="1:24" x14ac:dyDescent="0.25">
      <c r="A1587" t="s">
        <v>1189</v>
      </c>
      <c r="B1587"/>
      <c r="C1587"/>
      <c r="D1587" s="25" t="s">
        <v>1569</v>
      </c>
      <c r="F1587" s="10">
        <v>42372</v>
      </c>
      <c r="G1587"/>
      <c r="H1587" s="17" t="s">
        <v>1818</v>
      </c>
      <c r="I1587" s="8" t="s">
        <v>599</v>
      </c>
      <c r="J1587" s="8">
        <v>1000</v>
      </c>
      <c r="K1587" s="8">
        <v>1000</v>
      </c>
      <c r="L1587">
        <v>70</v>
      </c>
      <c r="M1587"/>
      <c r="N1587"/>
    </row>
    <row r="1588" spans="1:24" x14ac:dyDescent="0.25">
      <c r="A1588" t="s">
        <v>1189</v>
      </c>
      <c r="B1588"/>
      <c r="C1588"/>
      <c r="D1588" s="25" t="s">
        <v>1669</v>
      </c>
      <c r="F1588" s="10">
        <v>42372</v>
      </c>
      <c r="G1588"/>
      <c r="H1588" s="17" t="s">
        <v>1818</v>
      </c>
      <c r="I1588" s="8" t="s">
        <v>599</v>
      </c>
      <c r="J1588" s="8">
        <v>1300</v>
      </c>
      <c r="K1588" s="8">
        <v>1300</v>
      </c>
      <c r="L1588">
        <v>91</v>
      </c>
      <c r="M1588"/>
      <c r="N1588"/>
    </row>
    <row r="1589" spans="1:24" x14ac:dyDescent="0.25">
      <c r="A1589" t="s">
        <v>1189</v>
      </c>
      <c r="B1589"/>
      <c r="C1589"/>
      <c r="D1589" s="25" t="s">
        <v>1582</v>
      </c>
      <c r="F1589" s="10">
        <v>42373</v>
      </c>
      <c r="G1589"/>
      <c r="H1589" s="17" t="s">
        <v>1818</v>
      </c>
      <c r="I1589" s="8" t="s">
        <v>599</v>
      </c>
      <c r="J1589" s="8">
        <v>100</v>
      </c>
      <c r="K1589" s="8">
        <v>100</v>
      </c>
      <c r="L1589">
        <v>7</v>
      </c>
      <c r="M1589"/>
      <c r="N1589"/>
    </row>
    <row r="1590" spans="1:24" x14ac:dyDescent="0.25">
      <c r="A1590" t="s">
        <v>1189</v>
      </c>
      <c r="B1590"/>
      <c r="C1590"/>
      <c r="D1590" s="25" t="s">
        <v>1595</v>
      </c>
      <c r="F1590" s="10">
        <v>42373</v>
      </c>
      <c r="G1590"/>
      <c r="H1590" s="17" t="s">
        <v>1818</v>
      </c>
      <c r="I1590" s="8" t="s">
        <v>599</v>
      </c>
      <c r="J1590" s="8">
        <v>100</v>
      </c>
      <c r="K1590" s="8">
        <v>100</v>
      </c>
      <c r="L1590">
        <v>7</v>
      </c>
      <c r="M1590"/>
      <c r="N1590"/>
    </row>
    <row r="1591" spans="1:24" ht="30" x14ac:dyDescent="0.25">
      <c r="A1591" t="s">
        <v>1189</v>
      </c>
      <c r="B1591"/>
      <c r="C1591"/>
      <c r="D1591" s="25" t="s">
        <v>1552</v>
      </c>
      <c r="F1591" s="10">
        <v>42378</v>
      </c>
      <c r="G1591"/>
      <c r="H1591" s="17" t="s">
        <v>1818</v>
      </c>
      <c r="I1591" s="8" t="s">
        <v>599</v>
      </c>
      <c r="J1591" s="8">
        <v>186</v>
      </c>
      <c r="K1591" s="8">
        <v>186</v>
      </c>
      <c r="L1591">
        <v>13</v>
      </c>
      <c r="M1591"/>
      <c r="N1591"/>
    </row>
    <row r="1592" spans="1:24" ht="30" x14ac:dyDescent="0.25">
      <c r="A1592" t="s">
        <v>1190</v>
      </c>
      <c r="B1592"/>
      <c r="C1592"/>
      <c r="D1592" s="25" t="s">
        <v>1400</v>
      </c>
      <c r="F1592" s="10">
        <v>42379</v>
      </c>
      <c r="G1592"/>
      <c r="H1592" s="17" t="s">
        <v>1818</v>
      </c>
      <c r="I1592" s="8" t="s">
        <v>599</v>
      </c>
      <c r="J1592" s="8">
        <v>3260</v>
      </c>
      <c r="K1592" s="8">
        <v>3260</v>
      </c>
      <c r="L1592">
        <v>228</v>
      </c>
      <c r="M1592">
        <v>1</v>
      </c>
      <c r="N1592"/>
    </row>
    <row r="1593" spans="1:24" x14ac:dyDescent="0.25">
      <c r="A1593" t="s">
        <v>1190</v>
      </c>
      <c r="B1593"/>
      <c r="C1593"/>
      <c r="D1593" s="25" t="s">
        <v>1563</v>
      </c>
      <c r="F1593" s="10">
        <v>42381</v>
      </c>
      <c r="G1593"/>
      <c r="H1593" s="17" t="s">
        <v>1818</v>
      </c>
      <c r="I1593" s="8" t="s">
        <v>599</v>
      </c>
      <c r="J1593" s="8">
        <v>2000</v>
      </c>
      <c r="K1593" s="8">
        <v>2000</v>
      </c>
      <c r="L1593">
        <v>140</v>
      </c>
      <c r="M1593"/>
      <c r="N1593"/>
    </row>
    <row r="1594" spans="1:24" ht="30" x14ac:dyDescent="0.25">
      <c r="A1594" t="s">
        <v>1190</v>
      </c>
      <c r="B1594"/>
      <c r="C1594"/>
      <c r="D1594" s="25" t="s">
        <v>1401</v>
      </c>
      <c r="F1594" s="10">
        <v>42381</v>
      </c>
      <c r="G1594"/>
      <c r="H1594" s="17" t="s">
        <v>1818</v>
      </c>
      <c r="I1594" s="8" t="s">
        <v>599</v>
      </c>
      <c r="J1594" s="8">
        <v>500</v>
      </c>
      <c r="K1594" s="8">
        <v>500</v>
      </c>
      <c r="L1594">
        <v>35</v>
      </c>
      <c r="M1594"/>
      <c r="N1594"/>
    </row>
    <row r="1595" spans="1:24" ht="30.75" thickBot="1" x14ac:dyDescent="0.3">
      <c r="A1595" t="s">
        <v>1190</v>
      </c>
      <c r="B1595" t="s">
        <v>835</v>
      </c>
      <c r="C1595"/>
      <c r="D1595" s="25" t="s">
        <v>1402</v>
      </c>
      <c r="F1595" s="10">
        <v>42709</v>
      </c>
      <c r="G1595"/>
      <c r="H1595" s="17" t="s">
        <v>1818</v>
      </c>
      <c r="I1595" s="8" t="s">
        <v>599</v>
      </c>
      <c r="J1595" s="8">
        <v>250</v>
      </c>
      <c r="K1595" s="8">
        <v>250</v>
      </c>
      <c r="L1595"/>
      <c r="M1595"/>
      <c r="N1595" t="s">
        <v>1191</v>
      </c>
    </row>
    <row r="1596" spans="1:24" ht="30.75" thickBot="1" x14ac:dyDescent="0.3">
      <c r="A1596" t="s">
        <v>1190</v>
      </c>
      <c r="B1596" t="s">
        <v>835</v>
      </c>
      <c r="C1596"/>
      <c r="D1596" s="25" t="s">
        <v>1402</v>
      </c>
      <c r="F1596" s="10">
        <v>42699</v>
      </c>
      <c r="G1596"/>
      <c r="H1596" s="17" t="s">
        <v>1818</v>
      </c>
      <c r="I1596" s="8" t="s">
        <v>599</v>
      </c>
      <c r="J1596" s="8">
        <v>250</v>
      </c>
      <c r="K1596" s="8">
        <v>250</v>
      </c>
      <c r="L1596"/>
      <c r="M1596"/>
      <c r="N1596" t="s">
        <v>1721</v>
      </c>
      <c r="P1596" s="46" t="s">
        <v>1408</v>
      </c>
      <c r="Q1596" s="47" t="s">
        <v>1409</v>
      </c>
      <c r="R1596" s="47" t="s">
        <v>1407</v>
      </c>
      <c r="S1596" s="47" t="s">
        <v>1255</v>
      </c>
      <c r="T1596" s="47" t="s">
        <v>1422</v>
      </c>
      <c r="U1596" s="47" t="s">
        <v>1424</v>
      </c>
      <c r="V1596" s="47" t="s">
        <v>1423</v>
      </c>
      <c r="W1596" s="47" t="s">
        <v>1254</v>
      </c>
      <c r="X1596" s="48" t="s">
        <v>1411</v>
      </c>
    </row>
    <row r="1597" spans="1:24" ht="16.5" thickBot="1" x14ac:dyDescent="0.3">
      <c r="A1597"/>
      <c r="B1597"/>
      <c r="C1597"/>
      <c r="F1597" s="10"/>
      <c r="G1597"/>
      <c r="H1597"/>
      <c r="I1597" s="8"/>
      <c r="J1597" s="11">
        <f>SUM(J3:J1596)</f>
        <v>14636063</v>
      </c>
      <c r="K1597" s="11">
        <f>SUM(K3:K1596)</f>
        <v>14635577</v>
      </c>
      <c r="L1597"/>
      <c r="M1597"/>
      <c r="N1597"/>
      <c r="P1597" s="44">
        <f>SUMIF(H1462:H1596, "plata labrada",J1462:J1596)</f>
        <v>19212</v>
      </c>
      <c r="Q1597" s="45">
        <f>SUMIF(H1462:H1596, "plata en barras",J1462:J1596)</f>
        <v>9549</v>
      </c>
      <c r="R1597" s="45">
        <f>SUMIF(H1462:H1596, "plata amonedada",J1462:J1596)</f>
        <v>79523</v>
      </c>
      <c r="S1597" s="45">
        <f>SUMIF(H1462:H1596, "cacao",J1462:J1596)</f>
        <v>98281</v>
      </c>
      <c r="T1597" s="45">
        <f>SUMIF(H1462:H1596, "piedras bezoares",J1462:J1596)</f>
        <v>0</v>
      </c>
      <c r="U1597" s="45">
        <f>SUMIF(H1462:H1596, "Tinta añil",J1462:J1596)</f>
        <v>8200</v>
      </c>
      <c r="V1597" s="45">
        <f>SUMIF(H1462:H1596, "lana de vicuña",J1462:J1596)</f>
        <v>74230</v>
      </c>
      <c r="W1597" s="45">
        <f>SUMIF(H1462:H1596, "cordobanes",J1462:J1596)</f>
        <v>2028</v>
      </c>
      <c r="X1597" s="36">
        <v>0</v>
      </c>
    </row>
    <row r="1598" spans="1:24" ht="18.75" x14ac:dyDescent="0.3">
      <c r="A1598" s="94" t="s">
        <v>1248</v>
      </c>
      <c r="B1598" s="94"/>
      <c r="C1598" s="94"/>
      <c r="D1598" s="94"/>
      <c r="E1598" s="94"/>
      <c r="F1598" s="94"/>
      <c r="G1598" s="94"/>
      <c r="H1598" s="94"/>
      <c r="I1598" s="94"/>
      <c r="J1598" s="94"/>
      <c r="K1598" s="94"/>
      <c r="L1598" s="94"/>
      <c r="M1598" s="94"/>
      <c r="N1598" s="94"/>
    </row>
    <row r="1599" spans="1:24" x14ac:dyDescent="0.25">
      <c r="A1599" s="91" t="s">
        <v>1192</v>
      </c>
      <c r="B1599"/>
      <c r="C1599"/>
      <c r="F1599" s="10">
        <v>42661</v>
      </c>
      <c r="G1599" t="s">
        <v>19</v>
      </c>
      <c r="H1599" s="16" t="s">
        <v>1819</v>
      </c>
      <c r="I1599" s="8" t="s">
        <v>1193</v>
      </c>
      <c r="J1599"/>
      <c r="K1599"/>
      <c r="L1599"/>
      <c r="M1599"/>
      <c r="N1599" t="s">
        <v>1194</v>
      </c>
    </row>
    <row r="1600" spans="1:24" x14ac:dyDescent="0.25">
      <c r="A1600" s="91"/>
      <c r="B1600"/>
      <c r="C1600"/>
      <c r="F1600" s="10">
        <v>42661</v>
      </c>
      <c r="G1600" t="s">
        <v>97</v>
      </c>
      <c r="H1600" s="17" t="s">
        <v>1818</v>
      </c>
      <c r="I1600" s="8" t="s">
        <v>1195</v>
      </c>
      <c r="J1600" s="8">
        <v>120000</v>
      </c>
      <c r="K1600"/>
      <c r="L1600"/>
      <c r="M1600"/>
      <c r="N1600"/>
    </row>
    <row r="1601" spans="1:14" x14ac:dyDescent="0.25">
      <c r="A1601" s="91"/>
      <c r="B1601"/>
      <c r="C1601"/>
      <c r="F1601" s="10">
        <v>42662</v>
      </c>
      <c r="G1601" t="s">
        <v>289</v>
      </c>
      <c r="H1601" s="16" t="s">
        <v>1819</v>
      </c>
      <c r="I1601" s="8" t="s">
        <v>1196</v>
      </c>
      <c r="J1601"/>
      <c r="K1601"/>
      <c r="L1601"/>
      <c r="M1601"/>
      <c r="N1601" t="s">
        <v>1197</v>
      </c>
    </row>
    <row r="1602" spans="1:14" x14ac:dyDescent="0.25">
      <c r="A1602" s="91"/>
      <c r="B1602"/>
      <c r="C1602"/>
      <c r="F1602" s="10">
        <v>42663</v>
      </c>
      <c r="G1602" t="s">
        <v>1006</v>
      </c>
      <c r="H1602" s="16" t="s">
        <v>1819</v>
      </c>
      <c r="I1602" s="8" t="s">
        <v>1198</v>
      </c>
      <c r="J1602"/>
      <c r="K1602"/>
      <c r="L1602"/>
      <c r="M1602"/>
      <c r="N1602" t="s">
        <v>1201</v>
      </c>
    </row>
    <row r="1603" spans="1:14" x14ac:dyDescent="0.25">
      <c r="A1603" s="91"/>
      <c r="B1603"/>
      <c r="C1603"/>
      <c r="F1603" s="10">
        <v>42663</v>
      </c>
      <c r="G1603" t="s">
        <v>1006</v>
      </c>
      <c r="H1603" s="16" t="s">
        <v>1819</v>
      </c>
      <c r="I1603" s="8" t="s">
        <v>1199</v>
      </c>
      <c r="J1603"/>
      <c r="K1603"/>
      <c r="L1603"/>
      <c r="M1603"/>
      <c r="N1603" t="s">
        <v>1202</v>
      </c>
    </row>
    <row r="1604" spans="1:14" x14ac:dyDescent="0.25">
      <c r="A1604" s="91"/>
      <c r="B1604"/>
      <c r="C1604"/>
      <c r="F1604" s="10">
        <v>42663</v>
      </c>
      <c r="G1604" t="s">
        <v>1006</v>
      </c>
      <c r="H1604" s="16" t="s">
        <v>1819</v>
      </c>
      <c r="I1604" s="8" t="s">
        <v>1200</v>
      </c>
      <c r="J1604"/>
      <c r="K1604"/>
      <c r="L1604"/>
      <c r="M1604"/>
      <c r="N1604" t="s">
        <v>1203</v>
      </c>
    </row>
    <row r="1605" spans="1:14" x14ac:dyDescent="0.25">
      <c r="A1605" s="91"/>
      <c r="B1605"/>
      <c r="C1605"/>
      <c r="F1605" s="10">
        <v>42663</v>
      </c>
      <c r="G1605" t="s">
        <v>1006</v>
      </c>
      <c r="H1605" s="16" t="s">
        <v>1819</v>
      </c>
      <c r="I1605" s="8" t="s">
        <v>1204</v>
      </c>
      <c r="J1605"/>
      <c r="K1605"/>
      <c r="L1605"/>
      <c r="M1605"/>
      <c r="N1605"/>
    </row>
    <row r="1606" spans="1:14" x14ac:dyDescent="0.25">
      <c r="A1606" s="91"/>
      <c r="B1606"/>
      <c r="C1606"/>
      <c r="F1606" s="10">
        <v>42663</v>
      </c>
      <c r="G1606" t="s">
        <v>556</v>
      </c>
      <c r="H1606" s="16" t="s">
        <v>1819</v>
      </c>
      <c r="I1606" s="8" t="s">
        <v>1205</v>
      </c>
      <c r="J1606"/>
      <c r="K1606"/>
      <c r="L1606"/>
      <c r="M1606"/>
      <c r="N1606" t="s">
        <v>1203</v>
      </c>
    </row>
    <row r="1607" spans="1:14" x14ac:dyDescent="0.25">
      <c r="A1607" s="91"/>
      <c r="B1607"/>
      <c r="C1607"/>
      <c r="F1607" s="10">
        <v>42663</v>
      </c>
      <c r="G1607" t="s">
        <v>1608</v>
      </c>
      <c r="H1607" s="16" t="s">
        <v>1819</v>
      </c>
      <c r="I1607" s="8" t="s">
        <v>1206</v>
      </c>
      <c r="J1607"/>
      <c r="K1607"/>
      <c r="L1607"/>
      <c r="M1607"/>
      <c r="N1607"/>
    </row>
    <row r="1608" spans="1:14" x14ac:dyDescent="0.25">
      <c r="A1608" t="s">
        <v>1207</v>
      </c>
      <c r="B1608"/>
      <c r="C1608"/>
      <c r="F1608" s="10">
        <v>42663</v>
      </c>
      <c r="G1608" t="s">
        <v>311</v>
      </c>
      <c r="H1608" s="16" t="s">
        <v>1819</v>
      </c>
      <c r="I1608" s="8" t="s">
        <v>1208</v>
      </c>
      <c r="J1608"/>
      <c r="K1608"/>
      <c r="L1608"/>
      <c r="M1608"/>
      <c r="N1608" t="s">
        <v>1197</v>
      </c>
    </row>
    <row r="1609" spans="1:14" x14ac:dyDescent="0.25">
      <c r="A1609"/>
      <c r="B1609"/>
      <c r="C1609"/>
      <c r="F1609" s="10">
        <v>42663</v>
      </c>
      <c r="G1609" t="s">
        <v>311</v>
      </c>
      <c r="H1609" s="16" t="s">
        <v>1819</v>
      </c>
      <c r="I1609" s="8" t="s">
        <v>1209</v>
      </c>
      <c r="J1609"/>
      <c r="K1609"/>
      <c r="L1609"/>
      <c r="M1609"/>
      <c r="N1609" t="s">
        <v>1211</v>
      </c>
    </row>
    <row r="1610" spans="1:14" x14ac:dyDescent="0.25">
      <c r="A1610"/>
      <c r="B1610"/>
      <c r="C1610"/>
      <c r="F1610" s="10">
        <v>42663</v>
      </c>
      <c r="G1610" t="s">
        <v>311</v>
      </c>
      <c r="H1610" s="16" t="s">
        <v>1819</v>
      </c>
      <c r="I1610" s="8" t="s">
        <v>1210</v>
      </c>
      <c r="J1610"/>
      <c r="K1610"/>
      <c r="L1610"/>
      <c r="M1610"/>
      <c r="N1610" t="s">
        <v>1212</v>
      </c>
    </row>
    <row r="1611" spans="1:14" x14ac:dyDescent="0.25">
      <c r="A1611"/>
      <c r="B1611"/>
      <c r="C1611"/>
      <c r="F1611" s="10">
        <v>42664</v>
      </c>
      <c r="G1611" t="s">
        <v>1628</v>
      </c>
      <c r="H1611" s="16" t="s">
        <v>1819</v>
      </c>
      <c r="I1611" s="8" t="s">
        <v>1213</v>
      </c>
      <c r="J1611"/>
      <c r="K1611"/>
      <c r="L1611"/>
      <c r="M1611"/>
      <c r="N1611" t="s">
        <v>1214</v>
      </c>
    </row>
    <row r="1612" spans="1:14" x14ac:dyDescent="0.25">
      <c r="A1612"/>
      <c r="B1612"/>
      <c r="C1612"/>
      <c r="F1612" s="10">
        <v>42664</v>
      </c>
      <c r="G1612" t="s">
        <v>1444</v>
      </c>
      <c r="H1612" s="17" t="s">
        <v>1818</v>
      </c>
      <c r="I1612" s="8" t="s">
        <v>1215</v>
      </c>
      <c r="J1612">
        <v>140000</v>
      </c>
      <c r="K1612"/>
      <c r="L1612"/>
      <c r="M1612"/>
      <c r="N1612" t="s">
        <v>1214</v>
      </c>
    </row>
    <row r="1613" spans="1:14" x14ac:dyDescent="0.25">
      <c r="A1613"/>
      <c r="B1613"/>
      <c r="C1613"/>
      <c r="F1613" s="10">
        <v>42664</v>
      </c>
      <c r="G1613" t="s">
        <v>270</v>
      </c>
      <c r="H1613" s="16" t="s">
        <v>1819</v>
      </c>
      <c r="I1613" s="8" t="s">
        <v>1216</v>
      </c>
      <c r="J1613"/>
      <c r="K1613"/>
      <c r="L1613"/>
      <c r="M1613"/>
      <c r="N1613" t="s">
        <v>1223</v>
      </c>
    </row>
    <row r="1614" spans="1:14" x14ac:dyDescent="0.25">
      <c r="A1614"/>
      <c r="B1614"/>
      <c r="C1614"/>
      <c r="F1614" s="10">
        <v>42664</v>
      </c>
      <c r="G1614" t="s">
        <v>270</v>
      </c>
      <c r="H1614" s="16" t="s">
        <v>1819</v>
      </c>
      <c r="I1614" s="8" t="s">
        <v>1217</v>
      </c>
      <c r="J1614"/>
      <c r="K1614"/>
      <c r="L1614"/>
      <c r="M1614"/>
      <c r="N1614" t="s">
        <v>1224</v>
      </c>
    </row>
    <row r="1615" spans="1:14" x14ac:dyDescent="0.25">
      <c r="A1615"/>
      <c r="B1615"/>
      <c r="C1615"/>
      <c r="F1615" s="10">
        <v>42664</v>
      </c>
      <c r="G1615" t="s">
        <v>270</v>
      </c>
      <c r="H1615" s="16" t="s">
        <v>1819</v>
      </c>
      <c r="I1615" s="8" t="s">
        <v>1218</v>
      </c>
      <c r="J1615"/>
      <c r="K1615"/>
      <c r="L1615"/>
      <c r="M1615"/>
      <c r="N1615" t="s">
        <v>1225</v>
      </c>
    </row>
    <row r="1616" spans="1:14" x14ac:dyDescent="0.25">
      <c r="A1616"/>
      <c r="B1616"/>
      <c r="C1616"/>
      <c r="F1616" s="10">
        <v>42664</v>
      </c>
      <c r="G1616" t="s">
        <v>270</v>
      </c>
      <c r="H1616" s="16" t="s">
        <v>1819</v>
      </c>
      <c r="I1616" s="8" t="s">
        <v>1219</v>
      </c>
      <c r="J1616"/>
      <c r="K1616"/>
      <c r="L1616"/>
      <c r="M1616"/>
      <c r="N1616" t="s">
        <v>1226</v>
      </c>
    </row>
    <row r="1617" spans="1:14" x14ac:dyDescent="0.25">
      <c r="A1617"/>
      <c r="B1617"/>
      <c r="C1617"/>
      <c r="F1617" s="10">
        <v>42664</v>
      </c>
      <c r="G1617" t="s">
        <v>270</v>
      </c>
      <c r="H1617" s="16" t="s">
        <v>1819</v>
      </c>
      <c r="I1617" s="8" t="s">
        <v>1220</v>
      </c>
      <c r="J1617"/>
      <c r="K1617"/>
      <c r="L1617"/>
      <c r="M1617"/>
      <c r="N1617" t="s">
        <v>1227</v>
      </c>
    </row>
    <row r="1618" spans="1:14" x14ac:dyDescent="0.25">
      <c r="A1618"/>
      <c r="B1618"/>
      <c r="C1618"/>
      <c r="F1618" s="10">
        <v>42664</v>
      </c>
      <c r="G1618" t="s">
        <v>270</v>
      </c>
      <c r="H1618" s="16" t="s">
        <v>1819</v>
      </c>
      <c r="I1618" s="8" t="s">
        <v>1221</v>
      </c>
      <c r="J1618"/>
      <c r="K1618"/>
      <c r="L1618"/>
      <c r="M1618"/>
      <c r="N1618" t="s">
        <v>1228</v>
      </c>
    </row>
    <row r="1619" spans="1:14" x14ac:dyDescent="0.25">
      <c r="A1619"/>
      <c r="B1619"/>
      <c r="C1619"/>
      <c r="F1619" s="10">
        <v>42664</v>
      </c>
      <c r="G1619" t="s">
        <v>270</v>
      </c>
      <c r="H1619" s="16" t="s">
        <v>1819</v>
      </c>
      <c r="I1619" s="8" t="s">
        <v>1222</v>
      </c>
      <c r="J1619"/>
      <c r="K1619"/>
      <c r="L1619"/>
      <c r="M1619"/>
      <c r="N1619" t="s">
        <v>1229</v>
      </c>
    </row>
    <row r="1620" spans="1:14" x14ac:dyDescent="0.25">
      <c r="A1620"/>
      <c r="B1620"/>
      <c r="C1620"/>
      <c r="F1620" s="10">
        <v>42667</v>
      </c>
      <c r="G1620" t="s">
        <v>1639</v>
      </c>
      <c r="H1620" s="16" t="s">
        <v>1819</v>
      </c>
      <c r="I1620" s="8" t="s">
        <v>1230</v>
      </c>
      <c r="J1620"/>
      <c r="K1620"/>
      <c r="L1620"/>
      <c r="M1620"/>
      <c r="N1620"/>
    </row>
    <row r="1621" spans="1:14" x14ac:dyDescent="0.25">
      <c r="A1621"/>
      <c r="B1621"/>
      <c r="C1621"/>
      <c r="F1621" s="10">
        <v>42669</v>
      </c>
      <c r="G1621" t="s">
        <v>288</v>
      </c>
      <c r="H1621" s="16" t="s">
        <v>1819</v>
      </c>
      <c r="I1621" s="8" t="s">
        <v>1231</v>
      </c>
      <c r="J1621"/>
      <c r="K1621"/>
      <c r="L1621"/>
      <c r="M1621"/>
      <c r="N1621" t="s">
        <v>1214</v>
      </c>
    </row>
    <row r="1622" spans="1:14" x14ac:dyDescent="0.25">
      <c r="A1622"/>
      <c r="B1622"/>
      <c r="C1622"/>
      <c r="F1622" s="10">
        <v>42669</v>
      </c>
      <c r="G1622" t="s">
        <v>288</v>
      </c>
      <c r="H1622" s="16" t="s">
        <v>1819</v>
      </c>
      <c r="I1622" s="8" t="s">
        <v>1232</v>
      </c>
      <c r="J1622"/>
      <c r="K1622"/>
      <c r="L1622"/>
      <c r="M1622"/>
      <c r="N1622" t="s">
        <v>1233</v>
      </c>
    </row>
    <row r="1623" spans="1:14" x14ac:dyDescent="0.25">
      <c r="A1623"/>
      <c r="B1623"/>
      <c r="C1623"/>
      <c r="F1623" s="10">
        <v>42669</v>
      </c>
      <c r="G1623" t="s">
        <v>288</v>
      </c>
      <c r="H1623" s="17" t="s">
        <v>1818</v>
      </c>
      <c r="I1623" s="8" t="s">
        <v>1234</v>
      </c>
      <c r="J1623">
        <v>52000</v>
      </c>
      <c r="K1623"/>
      <c r="L1623"/>
      <c r="M1623"/>
      <c r="N1623" t="s">
        <v>1214</v>
      </c>
    </row>
    <row r="1624" spans="1:14" x14ac:dyDescent="0.25">
      <c r="A1624"/>
      <c r="B1624"/>
      <c r="C1624"/>
      <c r="F1624" s="10">
        <v>42670</v>
      </c>
      <c r="G1624" t="s">
        <v>19</v>
      </c>
      <c r="H1624" s="17" t="s">
        <v>1818</v>
      </c>
      <c r="I1624" s="8" t="s">
        <v>1235</v>
      </c>
      <c r="J1624">
        <v>168000</v>
      </c>
      <c r="K1624"/>
      <c r="L1624"/>
      <c r="M1624"/>
      <c r="N1624" t="s">
        <v>1214</v>
      </c>
    </row>
    <row r="1625" spans="1:14" x14ac:dyDescent="0.25">
      <c r="A1625"/>
      <c r="B1625"/>
      <c r="C1625"/>
      <c r="F1625" s="10">
        <v>42672</v>
      </c>
      <c r="G1625" t="s">
        <v>270</v>
      </c>
      <c r="H1625" s="17" t="s">
        <v>1818</v>
      </c>
      <c r="I1625" s="8" t="s">
        <v>1235</v>
      </c>
      <c r="J1625">
        <v>168000</v>
      </c>
      <c r="K1625"/>
      <c r="L1625"/>
      <c r="M1625"/>
      <c r="N1625" t="s">
        <v>1214</v>
      </c>
    </row>
    <row r="1626" spans="1:14" x14ac:dyDescent="0.25">
      <c r="A1626"/>
      <c r="B1626"/>
      <c r="C1626"/>
      <c r="F1626" s="10">
        <v>42672</v>
      </c>
      <c r="G1626" t="s">
        <v>97</v>
      </c>
      <c r="H1626" s="17" t="s">
        <v>1818</v>
      </c>
      <c r="I1626" s="8" t="s">
        <v>1236</v>
      </c>
      <c r="J1626">
        <v>31100</v>
      </c>
      <c r="K1626"/>
      <c r="L1626"/>
      <c r="M1626"/>
      <c r="N1626" t="s">
        <v>1214</v>
      </c>
    </row>
    <row r="1627" spans="1:14" x14ac:dyDescent="0.25">
      <c r="A1627"/>
      <c r="B1627"/>
      <c r="C1627"/>
      <c r="F1627" s="10">
        <v>42719</v>
      </c>
      <c r="G1627" t="s">
        <v>270</v>
      </c>
      <c r="H1627" s="17" t="s">
        <v>1818</v>
      </c>
      <c r="I1627" s="8" t="s">
        <v>73</v>
      </c>
      <c r="J1627">
        <v>4000</v>
      </c>
      <c r="K1627"/>
      <c r="L1627"/>
      <c r="M1627"/>
      <c r="N1627" t="s">
        <v>1237</v>
      </c>
    </row>
    <row r="1628" spans="1:14" x14ac:dyDescent="0.25">
      <c r="A1628"/>
      <c r="B1628"/>
      <c r="C1628"/>
      <c r="F1628" s="10">
        <v>42381</v>
      </c>
      <c r="G1628" t="s">
        <v>45</v>
      </c>
      <c r="H1628" s="17" t="s">
        <v>1818</v>
      </c>
      <c r="I1628" s="8" t="s">
        <v>24</v>
      </c>
      <c r="J1628">
        <v>12000</v>
      </c>
      <c r="K1628"/>
      <c r="L1628"/>
      <c r="M1628"/>
      <c r="N1628" t="s">
        <v>1214</v>
      </c>
    </row>
    <row r="1629" spans="1:14" x14ac:dyDescent="0.25">
      <c r="A1629"/>
      <c r="B1629"/>
      <c r="C1629"/>
      <c r="F1629"/>
      <c r="G1629"/>
      <c r="H1629"/>
      <c r="I1629"/>
      <c r="J1629">
        <f>SUM(J1600:J1628)</f>
        <v>695100</v>
      </c>
      <c r="K1629"/>
      <c r="L1629"/>
      <c r="M1629"/>
      <c r="N1629"/>
    </row>
    <row r="1632" spans="1:14" ht="15.75" thickBot="1" x14ac:dyDescent="0.3"/>
    <row r="1633" spans="16:25" ht="15.75" thickBot="1" x14ac:dyDescent="0.3">
      <c r="P1633" s="46" t="s">
        <v>1408</v>
      </c>
      <c r="Q1633" s="47" t="s">
        <v>1409</v>
      </c>
      <c r="R1633" s="47" t="s">
        <v>1407</v>
      </c>
      <c r="S1633" s="47" t="s">
        <v>1255</v>
      </c>
      <c r="T1633" s="47" t="s">
        <v>1422</v>
      </c>
      <c r="U1633" s="47" t="s">
        <v>1421</v>
      </c>
      <c r="V1633" s="47" t="s">
        <v>1423</v>
      </c>
      <c r="W1633" s="47" t="s">
        <v>1254</v>
      </c>
      <c r="X1633" s="48" t="s">
        <v>1411</v>
      </c>
    </row>
    <row r="1634" spans="16:25" ht="15.75" thickBot="1" x14ac:dyDescent="0.3">
      <c r="P1634" s="44">
        <f>SUM(P1597,P1399,P1315)</f>
        <v>1581082</v>
      </c>
      <c r="Q1634" s="44">
        <f t="shared" ref="Q1634:X1634" si="0">SUM(Q1597,Q1399,Q1315)</f>
        <v>7353419</v>
      </c>
      <c r="R1634" s="44">
        <f t="shared" si="0"/>
        <v>4982104</v>
      </c>
      <c r="S1634" s="44">
        <f t="shared" si="0"/>
        <v>100947</v>
      </c>
      <c r="T1634" s="44">
        <f t="shared" si="0"/>
        <v>2688</v>
      </c>
      <c r="U1634" s="44">
        <f t="shared" si="0"/>
        <v>8200</v>
      </c>
      <c r="V1634" s="44">
        <f t="shared" si="0"/>
        <v>85241</v>
      </c>
      <c r="W1634" s="44">
        <f t="shared" si="0"/>
        <v>2886</v>
      </c>
      <c r="X1634" s="44">
        <f t="shared" si="0"/>
        <v>190</v>
      </c>
      <c r="Y1634" s="49">
        <f>SUM(P1634:X1634)</f>
        <v>14116757</v>
      </c>
    </row>
    <row r="1635" spans="16:25" x14ac:dyDescent="0.25">
      <c r="Y1635" s="22">
        <v>519306</v>
      </c>
    </row>
    <row r="1636" spans="16:25" x14ac:dyDescent="0.25">
      <c r="Y1636">
        <f>SUM(Y1634:Y1635)</f>
        <v>14636063</v>
      </c>
    </row>
  </sheetData>
  <autoFilter ref="A2:N1629" xr:uid="{00000000-0009-0000-0000-000000000000}"/>
  <mergeCells count="2340">
    <mergeCell ref="B1570:B1571"/>
    <mergeCell ref="K1287:K1288"/>
    <mergeCell ref="K1516:K1517"/>
    <mergeCell ref="K1524:K1526"/>
    <mergeCell ref="K1528:K1530"/>
    <mergeCell ref="K1537:K1539"/>
    <mergeCell ref="K1544:K1546"/>
    <mergeCell ref="K1549:K1551"/>
    <mergeCell ref="K1555:K1556"/>
    <mergeCell ref="K1558:K1559"/>
    <mergeCell ref="K1563:K1564"/>
    <mergeCell ref="K1570:K1571"/>
    <mergeCell ref="K1584:K1585"/>
    <mergeCell ref="K1345:K1346"/>
    <mergeCell ref="K1469:K1470"/>
    <mergeCell ref="K1472:K1473"/>
    <mergeCell ref="K1476:K1477"/>
    <mergeCell ref="K1510:K1511"/>
    <mergeCell ref="K1513:K1514"/>
    <mergeCell ref="K1356:K1357"/>
    <mergeCell ref="K1358:K1359"/>
    <mergeCell ref="K1362:K1363"/>
    <mergeCell ref="K1365:K1366"/>
    <mergeCell ref="K1367:K1368"/>
    <mergeCell ref="K1370:K1372"/>
    <mergeCell ref="K1373:K1375"/>
    <mergeCell ref="K1377:K1378"/>
    <mergeCell ref="K1380:K1382"/>
    <mergeCell ref="K1384:K1385"/>
    <mergeCell ref="K1390:K1391"/>
    <mergeCell ref="K1392:K1393"/>
    <mergeCell ref="K1394:K1396"/>
    <mergeCell ref="K1220:K1223"/>
    <mergeCell ref="K1224:K1225"/>
    <mergeCell ref="K1226:K1230"/>
    <mergeCell ref="K1317:K1321"/>
    <mergeCell ref="K1322:K1326"/>
    <mergeCell ref="K1327:K1328"/>
    <mergeCell ref="K1330:K1333"/>
    <mergeCell ref="K1336:K1338"/>
    <mergeCell ref="K1350:K1351"/>
    <mergeCell ref="K1353:K1355"/>
    <mergeCell ref="K1289:K1290"/>
    <mergeCell ref="K1291:K1292"/>
    <mergeCell ref="K1293:K1294"/>
    <mergeCell ref="K1295:K1296"/>
    <mergeCell ref="K1303:K1306"/>
    <mergeCell ref="K1310:K1311"/>
    <mergeCell ref="K1231:K1236"/>
    <mergeCell ref="K1237:K1238"/>
    <mergeCell ref="K1239:K1243"/>
    <mergeCell ref="K1246:K1248"/>
    <mergeCell ref="K1249:K1250"/>
    <mergeCell ref="K1253:K1254"/>
    <mergeCell ref="K1256:K1258"/>
    <mergeCell ref="K1259:K1261"/>
    <mergeCell ref="K1262:K1263"/>
    <mergeCell ref="K1265:K1266"/>
    <mergeCell ref="K1267:K1268"/>
    <mergeCell ref="K1269:K1271"/>
    <mergeCell ref="K1275:K1277"/>
    <mergeCell ref="K1278:K1279"/>
    <mergeCell ref="K1281:K1282"/>
    <mergeCell ref="K1285:K1286"/>
    <mergeCell ref="K1146:K1147"/>
    <mergeCell ref="K1148:K1150"/>
    <mergeCell ref="K1151:K1152"/>
    <mergeCell ref="K1153:K1157"/>
    <mergeCell ref="K1162:K1164"/>
    <mergeCell ref="K1165:K1166"/>
    <mergeCell ref="K1168:K1169"/>
    <mergeCell ref="K1170:K1171"/>
    <mergeCell ref="K1177:K1182"/>
    <mergeCell ref="K1184:K1189"/>
    <mergeCell ref="K1193:K1194"/>
    <mergeCell ref="K1195:K1196"/>
    <mergeCell ref="K1198:K1201"/>
    <mergeCell ref="K1202:K1203"/>
    <mergeCell ref="K1204:K1211"/>
    <mergeCell ref="K1212:K1213"/>
    <mergeCell ref="K1214:K1218"/>
    <mergeCell ref="K1086:K1088"/>
    <mergeCell ref="K1089:K1091"/>
    <mergeCell ref="K1093:K1094"/>
    <mergeCell ref="K1095:K1099"/>
    <mergeCell ref="K1101:K1104"/>
    <mergeCell ref="K1105:K1108"/>
    <mergeCell ref="K1109:K1110"/>
    <mergeCell ref="K1111:K1114"/>
    <mergeCell ref="K1115:K1117"/>
    <mergeCell ref="K1118:K1121"/>
    <mergeCell ref="K1122:K1124"/>
    <mergeCell ref="K1126:K1128"/>
    <mergeCell ref="K1130:K1134"/>
    <mergeCell ref="K1135:K1137"/>
    <mergeCell ref="K1138:K1139"/>
    <mergeCell ref="K1142:K1143"/>
    <mergeCell ref="K1144:K1145"/>
    <mergeCell ref="K1026:K1028"/>
    <mergeCell ref="K1029:K1030"/>
    <mergeCell ref="K1031:K1032"/>
    <mergeCell ref="K1034:K1036"/>
    <mergeCell ref="K1038:K1043"/>
    <mergeCell ref="K1044:K1047"/>
    <mergeCell ref="K1048:K1051"/>
    <mergeCell ref="K1052:K1056"/>
    <mergeCell ref="K1058:K1059"/>
    <mergeCell ref="K1060:K1061"/>
    <mergeCell ref="K1063:K1064"/>
    <mergeCell ref="K1065:K1066"/>
    <mergeCell ref="K1067:K1069"/>
    <mergeCell ref="K1071:K1073"/>
    <mergeCell ref="K1074:K1077"/>
    <mergeCell ref="K1078:K1081"/>
    <mergeCell ref="K1083:K1084"/>
    <mergeCell ref="K969:K970"/>
    <mergeCell ref="K971:K972"/>
    <mergeCell ref="K974:K976"/>
    <mergeCell ref="K977:K981"/>
    <mergeCell ref="K982:K988"/>
    <mergeCell ref="K989:K992"/>
    <mergeCell ref="K993:K994"/>
    <mergeCell ref="K995:K998"/>
    <mergeCell ref="K999:K1003"/>
    <mergeCell ref="K1005:K1006"/>
    <mergeCell ref="K1007:K1008"/>
    <mergeCell ref="K1010:K1011"/>
    <mergeCell ref="K1013:K1015"/>
    <mergeCell ref="K1016:K1017"/>
    <mergeCell ref="K1019:K1021"/>
    <mergeCell ref="K1022:K1023"/>
    <mergeCell ref="K1024:K1025"/>
    <mergeCell ref="K911:K915"/>
    <mergeCell ref="K917:K919"/>
    <mergeCell ref="K920:K921"/>
    <mergeCell ref="K923:K924"/>
    <mergeCell ref="K925:K927"/>
    <mergeCell ref="K929:K932"/>
    <mergeCell ref="K933:K937"/>
    <mergeCell ref="K938:K939"/>
    <mergeCell ref="K940:K942"/>
    <mergeCell ref="K943:K947"/>
    <mergeCell ref="K948:K949"/>
    <mergeCell ref="K950:K955"/>
    <mergeCell ref="K956:K957"/>
    <mergeCell ref="K958:K959"/>
    <mergeCell ref="K960:K961"/>
    <mergeCell ref="K963:K964"/>
    <mergeCell ref="K965:K967"/>
    <mergeCell ref="K846:K848"/>
    <mergeCell ref="K849:K852"/>
    <mergeCell ref="K853:K856"/>
    <mergeCell ref="K857:K859"/>
    <mergeCell ref="K860:K862"/>
    <mergeCell ref="K864:K866"/>
    <mergeCell ref="K867:K870"/>
    <mergeCell ref="K871:K876"/>
    <mergeCell ref="K878:K882"/>
    <mergeCell ref="K883:K887"/>
    <mergeCell ref="K888:K890"/>
    <mergeCell ref="K892:K895"/>
    <mergeCell ref="K896:K898"/>
    <mergeCell ref="K899:K901"/>
    <mergeCell ref="K902:K905"/>
    <mergeCell ref="K906:K908"/>
    <mergeCell ref="K909:K910"/>
    <mergeCell ref="B1516:B1517"/>
    <mergeCell ref="A1295:A1296"/>
    <mergeCell ref="A1303:A1306"/>
    <mergeCell ref="A1310:A1311"/>
    <mergeCell ref="A1193:A1194"/>
    <mergeCell ref="A1195:A1196"/>
    <mergeCell ref="A1198:A1201"/>
    <mergeCell ref="A1202:A1203"/>
    <mergeCell ref="A1204:A1211"/>
    <mergeCell ref="A1212:A1213"/>
    <mergeCell ref="A1214:A1218"/>
    <mergeCell ref="A1220:A1223"/>
    <mergeCell ref="A1224:A1225"/>
    <mergeCell ref="A1226:A1230"/>
    <mergeCell ref="A1231:A1236"/>
    <mergeCell ref="A1237:A1238"/>
    <mergeCell ref="A1239:A1243"/>
    <mergeCell ref="A1246:A1248"/>
    <mergeCell ref="A1249:A1250"/>
    <mergeCell ref="A1253:A1254"/>
    <mergeCell ref="A1256:A1258"/>
    <mergeCell ref="A1262:A1263"/>
    <mergeCell ref="B1253:B1254"/>
    <mergeCell ref="B1256:B1258"/>
    <mergeCell ref="B1259:B1261"/>
    <mergeCell ref="B1262:B1263"/>
    <mergeCell ref="B1204:B1211"/>
    <mergeCell ref="B1212:B1213"/>
    <mergeCell ref="B1291:B1292"/>
    <mergeCell ref="B1293:B1294"/>
    <mergeCell ref="B1295:B1296"/>
    <mergeCell ref="A1291:A1292"/>
    <mergeCell ref="A1293:A1294"/>
    <mergeCell ref="A1259:A1261"/>
    <mergeCell ref="A1130:A1134"/>
    <mergeCell ref="A1135:A1137"/>
    <mergeCell ref="A1138:A1139"/>
    <mergeCell ref="A1142:A1143"/>
    <mergeCell ref="A1144:A1145"/>
    <mergeCell ref="A1146:A1147"/>
    <mergeCell ref="A1148:A1150"/>
    <mergeCell ref="A1151:A1152"/>
    <mergeCell ref="A1153:A1157"/>
    <mergeCell ref="A1162:A1164"/>
    <mergeCell ref="A1165:A1166"/>
    <mergeCell ref="A1168:A1169"/>
    <mergeCell ref="A1170:A1171"/>
    <mergeCell ref="A1177:A1182"/>
    <mergeCell ref="A1184:A1189"/>
    <mergeCell ref="B969:B970"/>
    <mergeCell ref="B971:B972"/>
    <mergeCell ref="A888:A890"/>
    <mergeCell ref="A767:A769"/>
    <mergeCell ref="A781:A785"/>
    <mergeCell ref="A786:A787"/>
    <mergeCell ref="A1115:A1117"/>
    <mergeCell ref="A1118:A1121"/>
    <mergeCell ref="A1265:A1266"/>
    <mergeCell ref="A1267:A1268"/>
    <mergeCell ref="A1269:A1271"/>
    <mergeCell ref="A1275:A1277"/>
    <mergeCell ref="A1278:A1279"/>
    <mergeCell ref="A1281:A1282"/>
    <mergeCell ref="A1285:A1286"/>
    <mergeCell ref="A1287:A1288"/>
    <mergeCell ref="A1289:A1290"/>
    <mergeCell ref="B1265:B1266"/>
    <mergeCell ref="B1267:B1268"/>
    <mergeCell ref="B1269:B1271"/>
    <mergeCell ref="B1275:B1277"/>
    <mergeCell ref="B1278:B1279"/>
    <mergeCell ref="B1281:B1282"/>
    <mergeCell ref="B1285:B1286"/>
    <mergeCell ref="B1287:B1288"/>
    <mergeCell ref="B1289:B1290"/>
    <mergeCell ref="B974:B976"/>
    <mergeCell ref="B977:B981"/>
    <mergeCell ref="B982:B988"/>
    <mergeCell ref="B989:B992"/>
    <mergeCell ref="B993:B994"/>
    <mergeCell ref="B995:B998"/>
    <mergeCell ref="A614:A617"/>
    <mergeCell ref="A618:A619"/>
    <mergeCell ref="A620:A622"/>
    <mergeCell ref="A623:A626"/>
    <mergeCell ref="A627:A631"/>
    <mergeCell ref="A632:A633"/>
    <mergeCell ref="A635:A636"/>
    <mergeCell ref="A637:A639"/>
    <mergeCell ref="A640:A642"/>
    <mergeCell ref="A643:A644"/>
    <mergeCell ref="A645:A647"/>
    <mergeCell ref="A648:A651"/>
    <mergeCell ref="A653:A655"/>
    <mergeCell ref="A943:A947"/>
    <mergeCell ref="A948:A949"/>
    <mergeCell ref="A950:A955"/>
    <mergeCell ref="A956:A957"/>
    <mergeCell ref="A821:A823"/>
    <mergeCell ref="A824:A827"/>
    <mergeCell ref="A849:A852"/>
    <mergeCell ref="A853:A856"/>
    <mergeCell ref="A857:A859"/>
    <mergeCell ref="A860:A862"/>
    <mergeCell ref="A864:A866"/>
    <mergeCell ref="A867:A870"/>
    <mergeCell ref="A871:A876"/>
    <mergeCell ref="A878:A882"/>
    <mergeCell ref="A883:A887"/>
    <mergeCell ref="A663:A665"/>
    <mergeCell ref="A666:A667"/>
    <mergeCell ref="A668:A672"/>
    <mergeCell ref="A673:A675"/>
    <mergeCell ref="B999:B1003"/>
    <mergeCell ref="B1034:B1036"/>
    <mergeCell ref="B1038:B1043"/>
    <mergeCell ref="B1044:B1047"/>
    <mergeCell ref="B1048:B1051"/>
    <mergeCell ref="B1052:B1056"/>
    <mergeCell ref="B1303:B1306"/>
    <mergeCell ref="B1310:B1311"/>
    <mergeCell ref="A125:A128"/>
    <mergeCell ref="A149:A150"/>
    <mergeCell ref="A151:A153"/>
    <mergeCell ref="A154:A156"/>
    <mergeCell ref="A158:A161"/>
    <mergeCell ref="A162:A163"/>
    <mergeCell ref="A166:A170"/>
    <mergeCell ref="A171:A173"/>
    <mergeCell ref="A183:A186"/>
    <mergeCell ref="A195:A198"/>
    <mergeCell ref="A199:A203"/>
    <mergeCell ref="A204:A206"/>
    <mergeCell ref="A207:A209"/>
    <mergeCell ref="A210:A213"/>
    <mergeCell ref="A215:A217"/>
    <mergeCell ref="A218:A221"/>
    <mergeCell ref="B1122:B1124"/>
    <mergeCell ref="B1126:B1128"/>
    <mergeCell ref="B1013:B1015"/>
    <mergeCell ref="B1016:B1017"/>
    <mergeCell ref="B1019:B1021"/>
    <mergeCell ref="B1022:B1023"/>
    <mergeCell ref="B1024:B1025"/>
    <mergeCell ref="B1026:B1028"/>
    <mergeCell ref="B1029:B1030"/>
    <mergeCell ref="B1031:B1032"/>
    <mergeCell ref="B1067:B1069"/>
    <mergeCell ref="B1071:B1073"/>
    <mergeCell ref="B1074:B1077"/>
    <mergeCell ref="B1078:B1081"/>
    <mergeCell ref="B1083:B1084"/>
    <mergeCell ref="B1086:B1088"/>
    <mergeCell ref="B1089:B1091"/>
    <mergeCell ref="B1093:B1094"/>
    <mergeCell ref="B1095:B1099"/>
    <mergeCell ref="B1063:B1064"/>
    <mergeCell ref="B1065:B1066"/>
    <mergeCell ref="B1101:B1104"/>
    <mergeCell ref="B1105:B1108"/>
    <mergeCell ref="B1109:B1110"/>
    <mergeCell ref="B1111:B1114"/>
    <mergeCell ref="B1115:B1117"/>
    <mergeCell ref="B1118:B1121"/>
    <mergeCell ref="B125:B128"/>
    <mergeCell ref="B132:B135"/>
    <mergeCell ref="B149:B150"/>
    <mergeCell ref="B151:B153"/>
    <mergeCell ref="B154:B156"/>
    <mergeCell ref="B158:B161"/>
    <mergeCell ref="B162:B163"/>
    <mergeCell ref="B166:B170"/>
    <mergeCell ref="B171:B173"/>
    <mergeCell ref="B183:B186"/>
    <mergeCell ref="B195:B198"/>
    <mergeCell ref="B199:B203"/>
    <mergeCell ref="B204:B206"/>
    <mergeCell ref="B207:B209"/>
    <mergeCell ref="B210:B213"/>
    <mergeCell ref="B215:B217"/>
    <mergeCell ref="B218:B221"/>
    <mergeCell ref="B193:B194"/>
    <mergeCell ref="B556:B558"/>
    <mergeCell ref="B559:B560"/>
    <mergeCell ref="B635:B636"/>
    <mergeCell ref="B637:B639"/>
    <mergeCell ref="B640:B642"/>
    <mergeCell ref="B643:B644"/>
    <mergeCell ref="B933:B937"/>
    <mergeCell ref="B938:B939"/>
    <mergeCell ref="B940:B942"/>
    <mergeCell ref="B943:B947"/>
    <mergeCell ref="B948:B949"/>
    <mergeCell ref="B950:B955"/>
    <mergeCell ref="A1122:A1124"/>
    <mergeCell ref="A1126:A1128"/>
    <mergeCell ref="A1013:A1015"/>
    <mergeCell ref="A1016:A1017"/>
    <mergeCell ref="A1019:A1021"/>
    <mergeCell ref="A1022:A1023"/>
    <mergeCell ref="A1024:A1025"/>
    <mergeCell ref="A1026:A1028"/>
    <mergeCell ref="A1029:A1030"/>
    <mergeCell ref="A1031:A1032"/>
    <mergeCell ref="A1034:A1036"/>
    <mergeCell ref="A1038:A1043"/>
    <mergeCell ref="A1044:A1047"/>
    <mergeCell ref="A1048:A1051"/>
    <mergeCell ref="A1052:A1056"/>
    <mergeCell ref="A1058:A1059"/>
    <mergeCell ref="A1060:A1061"/>
    <mergeCell ref="A1063:A1064"/>
    <mergeCell ref="A1065:A1066"/>
    <mergeCell ref="A1067:A1069"/>
    <mergeCell ref="A1071:A1073"/>
    <mergeCell ref="A1074:A1077"/>
    <mergeCell ref="A1078:A1081"/>
    <mergeCell ref="A1083:A1084"/>
    <mergeCell ref="A1086:A1088"/>
    <mergeCell ref="A1089:A1091"/>
    <mergeCell ref="A1093:A1094"/>
    <mergeCell ref="A1095:A1099"/>
    <mergeCell ref="A1101:A1104"/>
    <mergeCell ref="A1105:A1108"/>
    <mergeCell ref="A1109:A1110"/>
    <mergeCell ref="A1111:A1114"/>
    <mergeCell ref="A1005:A1006"/>
    <mergeCell ref="A1007:A1008"/>
    <mergeCell ref="A1010:A1011"/>
    <mergeCell ref="A892:A895"/>
    <mergeCell ref="A896:A898"/>
    <mergeCell ref="A899:A901"/>
    <mergeCell ref="A902:A905"/>
    <mergeCell ref="A906:A908"/>
    <mergeCell ref="A909:A910"/>
    <mergeCell ref="A911:A915"/>
    <mergeCell ref="A917:A919"/>
    <mergeCell ref="A920:A921"/>
    <mergeCell ref="A923:A924"/>
    <mergeCell ref="A925:A927"/>
    <mergeCell ref="A929:A932"/>
    <mergeCell ref="A933:A937"/>
    <mergeCell ref="A938:A939"/>
    <mergeCell ref="A940:A942"/>
    <mergeCell ref="A958:A959"/>
    <mergeCell ref="A960:A961"/>
    <mergeCell ref="A963:A964"/>
    <mergeCell ref="A965:A967"/>
    <mergeCell ref="A969:A970"/>
    <mergeCell ref="A971:A972"/>
    <mergeCell ref="A974:A976"/>
    <mergeCell ref="A977:A981"/>
    <mergeCell ref="A982:A988"/>
    <mergeCell ref="A989:A992"/>
    <mergeCell ref="A993:A994"/>
    <mergeCell ref="A995:A998"/>
    <mergeCell ref="A999:A1003"/>
    <mergeCell ref="A677:A678"/>
    <mergeCell ref="A680:A682"/>
    <mergeCell ref="A684:A685"/>
    <mergeCell ref="A687:A691"/>
    <mergeCell ref="A692:A694"/>
    <mergeCell ref="A695:A697"/>
    <mergeCell ref="A698:A699"/>
    <mergeCell ref="A700:A703"/>
    <mergeCell ref="A704:A705"/>
    <mergeCell ref="A736:A738"/>
    <mergeCell ref="A801:A803"/>
    <mergeCell ref="A392:A393"/>
    <mergeCell ref="A394:A395"/>
    <mergeCell ref="A396:A398"/>
    <mergeCell ref="A399:A401"/>
    <mergeCell ref="A402:A403"/>
    <mergeCell ref="A407:A408"/>
    <mergeCell ref="A409:A411"/>
    <mergeCell ref="A473:A475"/>
    <mergeCell ref="A458:A461"/>
    <mergeCell ref="A445:A449"/>
    <mergeCell ref="A422:A424"/>
    <mergeCell ref="A656:A658"/>
    <mergeCell ref="A659:A662"/>
    <mergeCell ref="A547:A548"/>
    <mergeCell ref="A549:A550"/>
    <mergeCell ref="A551:A552"/>
    <mergeCell ref="A554:A555"/>
    <mergeCell ref="A556:A558"/>
    <mergeCell ref="A559:A560"/>
    <mergeCell ref="A561:A564"/>
    <mergeCell ref="A565:A567"/>
    <mergeCell ref="A568:A569"/>
    <mergeCell ref="A570:A574"/>
    <mergeCell ref="A577:A578"/>
    <mergeCell ref="A579:A580"/>
    <mergeCell ref="A581:A584"/>
    <mergeCell ref="A586:A592"/>
    <mergeCell ref="A593:A598"/>
    <mergeCell ref="A600:A603"/>
    <mergeCell ref="A604:A605"/>
    <mergeCell ref="A606:A608"/>
    <mergeCell ref="A611:A613"/>
    <mergeCell ref="A222:A224"/>
    <mergeCell ref="A225:A227"/>
    <mergeCell ref="A229:A230"/>
    <mergeCell ref="A231:A234"/>
    <mergeCell ref="A235:A239"/>
    <mergeCell ref="A240:A241"/>
    <mergeCell ref="A242:A243"/>
    <mergeCell ref="A520:A523"/>
    <mergeCell ref="A529:A530"/>
    <mergeCell ref="A531:A533"/>
    <mergeCell ref="A535:A541"/>
    <mergeCell ref="A494:A497"/>
    <mergeCell ref="A344:A348"/>
    <mergeCell ref="A332:A334"/>
    <mergeCell ref="A320:A322"/>
    <mergeCell ref="A299:A301"/>
    <mergeCell ref="A302:A303"/>
    <mergeCell ref="A498:A499"/>
    <mergeCell ref="A501:A502"/>
    <mergeCell ref="A503:A505"/>
    <mergeCell ref="A506:A507"/>
    <mergeCell ref="B1130:B1134"/>
    <mergeCell ref="B1135:B1137"/>
    <mergeCell ref="B1138:B1139"/>
    <mergeCell ref="B1142:B1143"/>
    <mergeCell ref="B1144:B1145"/>
    <mergeCell ref="B1146:B1147"/>
    <mergeCell ref="B1148:B1150"/>
    <mergeCell ref="B1151:B1152"/>
    <mergeCell ref="B1153:B1157"/>
    <mergeCell ref="B1162:B1164"/>
    <mergeCell ref="B1165:B1166"/>
    <mergeCell ref="B1168:B1169"/>
    <mergeCell ref="B1170:B1171"/>
    <mergeCell ref="B1177:B1182"/>
    <mergeCell ref="B1184:B1189"/>
    <mergeCell ref="B1198:B1201"/>
    <mergeCell ref="B1202:B1203"/>
    <mergeCell ref="B1214:B1218"/>
    <mergeCell ref="B1193:B1194"/>
    <mergeCell ref="B1195:B1196"/>
    <mergeCell ref="B1220:B1223"/>
    <mergeCell ref="B1224:B1225"/>
    <mergeCell ref="B1226:B1230"/>
    <mergeCell ref="B1231:B1236"/>
    <mergeCell ref="B1237:B1238"/>
    <mergeCell ref="B1239:B1243"/>
    <mergeCell ref="B1246:B1248"/>
    <mergeCell ref="B1249:B1250"/>
    <mergeCell ref="B736:B738"/>
    <mergeCell ref="B788:B789"/>
    <mergeCell ref="B814:B815"/>
    <mergeCell ref="B816:B818"/>
    <mergeCell ref="B1058:B1059"/>
    <mergeCell ref="B1060:B1061"/>
    <mergeCell ref="B1005:B1006"/>
    <mergeCell ref="B1007:B1008"/>
    <mergeCell ref="B1010:B1011"/>
    <mergeCell ref="B892:B895"/>
    <mergeCell ref="B896:B898"/>
    <mergeCell ref="B899:B901"/>
    <mergeCell ref="B902:B905"/>
    <mergeCell ref="B906:B908"/>
    <mergeCell ref="B909:B910"/>
    <mergeCell ref="B911:B915"/>
    <mergeCell ref="B917:B919"/>
    <mergeCell ref="B920:B921"/>
    <mergeCell ref="B923:B924"/>
    <mergeCell ref="B925:B927"/>
    <mergeCell ref="B929:B932"/>
    <mergeCell ref="B956:B957"/>
    <mergeCell ref="B958:B959"/>
    <mergeCell ref="B960:B961"/>
    <mergeCell ref="B963:B964"/>
    <mergeCell ref="B965:B967"/>
    <mergeCell ref="B695:B697"/>
    <mergeCell ref="B577:B578"/>
    <mergeCell ref="B579:B580"/>
    <mergeCell ref="B581:B584"/>
    <mergeCell ref="B586:B592"/>
    <mergeCell ref="B593:B598"/>
    <mergeCell ref="B600:B603"/>
    <mergeCell ref="B604:B605"/>
    <mergeCell ref="B606:B608"/>
    <mergeCell ref="B611:B613"/>
    <mergeCell ref="B614:B617"/>
    <mergeCell ref="B618:B619"/>
    <mergeCell ref="B620:B622"/>
    <mergeCell ref="B623:B626"/>
    <mergeCell ref="B627:B631"/>
    <mergeCell ref="B632:B633"/>
    <mergeCell ref="B687:B691"/>
    <mergeCell ref="B684:B685"/>
    <mergeCell ref="B692:B694"/>
    <mergeCell ref="B645:B647"/>
    <mergeCell ref="B648:B651"/>
    <mergeCell ref="B653:B655"/>
    <mergeCell ref="B656:B658"/>
    <mergeCell ref="B846:B848"/>
    <mergeCell ref="B849:B852"/>
    <mergeCell ref="B853:B856"/>
    <mergeCell ref="B857:B859"/>
    <mergeCell ref="B860:B862"/>
    <mergeCell ref="B864:B866"/>
    <mergeCell ref="B867:B870"/>
    <mergeCell ref="B490:B493"/>
    <mergeCell ref="B494:B497"/>
    <mergeCell ref="B498:B499"/>
    <mergeCell ref="B501:B502"/>
    <mergeCell ref="B503:B505"/>
    <mergeCell ref="B506:B507"/>
    <mergeCell ref="B509:B511"/>
    <mergeCell ref="B512:B515"/>
    <mergeCell ref="B516:B517"/>
    <mergeCell ref="B520:B523"/>
    <mergeCell ref="B542:B546"/>
    <mergeCell ref="B547:B548"/>
    <mergeCell ref="B549:B550"/>
    <mergeCell ref="B551:B552"/>
    <mergeCell ref="B554:B555"/>
    <mergeCell ref="B659:B662"/>
    <mergeCell ref="B663:B665"/>
    <mergeCell ref="B666:B667"/>
    <mergeCell ref="B668:B672"/>
    <mergeCell ref="B673:B675"/>
    <mergeCell ref="B677:B678"/>
    <mergeCell ref="B680:B682"/>
    <mergeCell ref="B821:B823"/>
    <mergeCell ref="B824:B827"/>
    <mergeCell ref="B829:B832"/>
    <mergeCell ref="B222:B224"/>
    <mergeCell ref="B225:B227"/>
    <mergeCell ref="B229:B230"/>
    <mergeCell ref="B231:B234"/>
    <mergeCell ref="B235:B239"/>
    <mergeCell ref="B240:B241"/>
    <mergeCell ref="B242:B243"/>
    <mergeCell ref="G1289:G1290"/>
    <mergeCell ref="G1291:G1292"/>
    <mergeCell ref="G1293:G1294"/>
    <mergeCell ref="G1295:G1296"/>
    <mergeCell ref="G1303:G1306"/>
    <mergeCell ref="G1310:G1311"/>
    <mergeCell ref="G1231:G1236"/>
    <mergeCell ref="G1237:G1238"/>
    <mergeCell ref="G1239:G1243"/>
    <mergeCell ref="G1246:G1248"/>
    <mergeCell ref="G1249:G1250"/>
    <mergeCell ref="G1253:G1254"/>
    <mergeCell ref="G1256:G1258"/>
    <mergeCell ref="G1259:G1261"/>
    <mergeCell ref="G1262:G1263"/>
    <mergeCell ref="G1265:G1266"/>
    <mergeCell ref="G1267:G1268"/>
    <mergeCell ref="G1269:G1271"/>
    <mergeCell ref="G1275:G1277"/>
    <mergeCell ref="G1278:G1279"/>
    <mergeCell ref="G1281:G1282"/>
    <mergeCell ref="G1285:G1286"/>
    <mergeCell ref="G1287:G1288"/>
    <mergeCell ref="G1153:G1157"/>
    <mergeCell ref="G1162:G1164"/>
    <mergeCell ref="G1168:G1169"/>
    <mergeCell ref="G1170:G1171"/>
    <mergeCell ref="G1177:G1182"/>
    <mergeCell ref="G1184:G1189"/>
    <mergeCell ref="G1193:G1194"/>
    <mergeCell ref="G1195:G1196"/>
    <mergeCell ref="G1198:G1201"/>
    <mergeCell ref="G1202:G1203"/>
    <mergeCell ref="G1204:G1211"/>
    <mergeCell ref="G1212:G1213"/>
    <mergeCell ref="G1214:G1218"/>
    <mergeCell ref="G1220:G1223"/>
    <mergeCell ref="G1224:G1225"/>
    <mergeCell ref="G1226:G1230"/>
    <mergeCell ref="G1095:G1099"/>
    <mergeCell ref="G1101:G1104"/>
    <mergeCell ref="G1105:G1108"/>
    <mergeCell ref="G1109:G1110"/>
    <mergeCell ref="G1111:G1114"/>
    <mergeCell ref="G1115:G1117"/>
    <mergeCell ref="G1118:G1121"/>
    <mergeCell ref="G1122:G1124"/>
    <mergeCell ref="G1126:G1128"/>
    <mergeCell ref="G1130:G1134"/>
    <mergeCell ref="G1135:G1137"/>
    <mergeCell ref="G1138:G1139"/>
    <mergeCell ref="G1142:G1143"/>
    <mergeCell ref="G1144:G1145"/>
    <mergeCell ref="G1146:G1147"/>
    <mergeCell ref="G1148:G1150"/>
    <mergeCell ref="G1151:G1152"/>
    <mergeCell ref="G1038:G1043"/>
    <mergeCell ref="G1044:G1047"/>
    <mergeCell ref="G1048:G1051"/>
    <mergeCell ref="G1052:G1056"/>
    <mergeCell ref="G1058:G1059"/>
    <mergeCell ref="G1060:G1061"/>
    <mergeCell ref="G1063:G1064"/>
    <mergeCell ref="G1065:G1066"/>
    <mergeCell ref="G1067:G1069"/>
    <mergeCell ref="G1071:G1073"/>
    <mergeCell ref="G1074:G1077"/>
    <mergeCell ref="G1078:G1081"/>
    <mergeCell ref="G1083:G1084"/>
    <mergeCell ref="G1086:G1088"/>
    <mergeCell ref="G1089:G1091"/>
    <mergeCell ref="G1093:G1094"/>
    <mergeCell ref="G1165:G1166"/>
    <mergeCell ref="G982:G988"/>
    <mergeCell ref="G989:G992"/>
    <mergeCell ref="G993:G994"/>
    <mergeCell ref="G995:G998"/>
    <mergeCell ref="G999:G1003"/>
    <mergeCell ref="G1005:G1006"/>
    <mergeCell ref="G1007:G1008"/>
    <mergeCell ref="G1010:G1011"/>
    <mergeCell ref="G1013:G1015"/>
    <mergeCell ref="G1016:G1017"/>
    <mergeCell ref="G1019:G1021"/>
    <mergeCell ref="G1022:G1023"/>
    <mergeCell ref="G1024:G1025"/>
    <mergeCell ref="G1026:G1028"/>
    <mergeCell ref="G1029:G1030"/>
    <mergeCell ref="G1031:G1032"/>
    <mergeCell ref="G1034:G1036"/>
    <mergeCell ref="G878:G882"/>
    <mergeCell ref="G883:G887"/>
    <mergeCell ref="G888:G890"/>
    <mergeCell ref="G892:G895"/>
    <mergeCell ref="G896:G898"/>
    <mergeCell ref="G899:G901"/>
    <mergeCell ref="G902:G905"/>
    <mergeCell ref="G906:G908"/>
    <mergeCell ref="G909:G910"/>
    <mergeCell ref="G958:G959"/>
    <mergeCell ref="G960:G961"/>
    <mergeCell ref="G963:G964"/>
    <mergeCell ref="G965:G967"/>
    <mergeCell ref="G969:G970"/>
    <mergeCell ref="G971:G972"/>
    <mergeCell ref="G974:G976"/>
    <mergeCell ref="G977:G981"/>
    <mergeCell ref="G923:G924"/>
    <mergeCell ref="G925:G927"/>
    <mergeCell ref="G929:G932"/>
    <mergeCell ref="G933:G937"/>
    <mergeCell ref="G938:G939"/>
    <mergeCell ref="G940:G942"/>
    <mergeCell ref="G943:G947"/>
    <mergeCell ref="G948:G949"/>
    <mergeCell ref="G950:G955"/>
    <mergeCell ref="G956:G957"/>
    <mergeCell ref="G125:G128"/>
    <mergeCell ref="F125:F128"/>
    <mergeCell ref="G911:G915"/>
    <mergeCell ref="F778:F780"/>
    <mergeCell ref="G781:G785"/>
    <mergeCell ref="B781:B785"/>
    <mergeCell ref="B786:B787"/>
    <mergeCell ref="B568:B569"/>
    <mergeCell ref="B570:B574"/>
    <mergeCell ref="F700:F703"/>
    <mergeCell ref="F704:F705"/>
    <mergeCell ref="G704:G705"/>
    <mergeCell ref="F707:F711"/>
    <mergeCell ref="G707:G711"/>
    <mergeCell ref="F692:F694"/>
    <mergeCell ref="G692:G694"/>
    <mergeCell ref="F695:F697"/>
    <mergeCell ref="G695:G697"/>
    <mergeCell ref="F698:F699"/>
    <mergeCell ref="G698:G699"/>
    <mergeCell ref="F680:F682"/>
    <mergeCell ref="G680:G682"/>
    <mergeCell ref="B871:B876"/>
    <mergeCell ref="B878:B882"/>
    <mergeCell ref="B883:B887"/>
    <mergeCell ref="B888:B890"/>
    <mergeCell ref="B535:B541"/>
    <mergeCell ref="B529:B530"/>
    <mergeCell ref="B531:B533"/>
    <mergeCell ref="G860:G862"/>
    <mergeCell ref="G864:G866"/>
    <mergeCell ref="G867:G870"/>
    <mergeCell ref="A509:A511"/>
    <mergeCell ref="A512:A515"/>
    <mergeCell ref="A516:A517"/>
    <mergeCell ref="A524:A528"/>
    <mergeCell ref="B524:B528"/>
    <mergeCell ref="G736:G738"/>
    <mergeCell ref="F736:F738"/>
    <mergeCell ref="F733:F735"/>
    <mergeCell ref="F729:F732"/>
    <mergeCell ref="G729:G732"/>
    <mergeCell ref="G733:G735"/>
    <mergeCell ref="B561:B564"/>
    <mergeCell ref="B565:B567"/>
    <mergeCell ref="G846:G848"/>
    <mergeCell ref="G849:G852"/>
    <mergeCell ref="G853:G856"/>
    <mergeCell ref="G857:G859"/>
    <mergeCell ref="G700:G703"/>
    <mergeCell ref="F684:F685"/>
    <mergeCell ref="G684:G685"/>
    <mergeCell ref="F687:F691"/>
    <mergeCell ref="G687:G691"/>
    <mergeCell ref="F668:F672"/>
    <mergeCell ref="G668:G672"/>
    <mergeCell ref="G673:G675"/>
    <mergeCell ref="F673:F675"/>
    <mergeCell ref="F677:F678"/>
    <mergeCell ref="G677:G678"/>
    <mergeCell ref="F659:F662"/>
    <mergeCell ref="G659:G662"/>
    <mergeCell ref="F663:F665"/>
    <mergeCell ref="G663:G665"/>
    <mergeCell ref="G871:G876"/>
    <mergeCell ref="A542:A546"/>
    <mergeCell ref="F724:F725"/>
    <mergeCell ref="G724:G725"/>
    <mergeCell ref="F727:F728"/>
    <mergeCell ref="G767:G769"/>
    <mergeCell ref="F767:F769"/>
    <mergeCell ref="F756:F757"/>
    <mergeCell ref="G756:G757"/>
    <mergeCell ref="F758:F760"/>
    <mergeCell ref="G758:G760"/>
    <mergeCell ref="F761:F762"/>
    <mergeCell ref="G761:G762"/>
    <mergeCell ref="F743:F746"/>
    <mergeCell ref="G743:G746"/>
    <mergeCell ref="F747:F749"/>
    <mergeCell ref="G747:G749"/>
    <mergeCell ref="G750:G754"/>
    <mergeCell ref="F750:F754"/>
    <mergeCell ref="F739:F742"/>
    <mergeCell ref="G739:G742"/>
    <mergeCell ref="F763:F764"/>
    <mergeCell ref="G763:G764"/>
    <mergeCell ref="F765:F766"/>
    <mergeCell ref="G765:G766"/>
    <mergeCell ref="G727:G728"/>
    <mergeCell ref="F713:F716"/>
    <mergeCell ref="G713:G716"/>
    <mergeCell ref="F718:F720"/>
    <mergeCell ref="G718:G720"/>
    <mergeCell ref="F721:F723"/>
    <mergeCell ref="G721:G723"/>
    <mergeCell ref="F666:F667"/>
    <mergeCell ref="G666:G667"/>
    <mergeCell ref="G640:G642"/>
    <mergeCell ref="G643:G644"/>
    <mergeCell ref="G645:G647"/>
    <mergeCell ref="G648:G651"/>
    <mergeCell ref="G653:G655"/>
    <mergeCell ref="G656:G658"/>
    <mergeCell ref="F640:F642"/>
    <mergeCell ref="F643:F644"/>
    <mergeCell ref="F645:F647"/>
    <mergeCell ref="F648:F651"/>
    <mergeCell ref="F653:F655"/>
    <mergeCell ref="F656:F658"/>
    <mergeCell ref="F632:F633"/>
    <mergeCell ref="G632:G633"/>
    <mergeCell ref="F635:F636"/>
    <mergeCell ref="G635:G636"/>
    <mergeCell ref="F637:F639"/>
    <mergeCell ref="G637:G639"/>
    <mergeCell ref="F627:F631"/>
    <mergeCell ref="G627:G631"/>
    <mergeCell ref="G623:G626"/>
    <mergeCell ref="F623:F626"/>
    <mergeCell ref="F620:F622"/>
    <mergeCell ref="G620:G622"/>
    <mergeCell ref="F618:F619"/>
    <mergeCell ref="G618:G619"/>
    <mergeCell ref="G614:G617"/>
    <mergeCell ref="F614:F617"/>
    <mergeCell ref="F604:F605"/>
    <mergeCell ref="G604:G605"/>
    <mergeCell ref="F606:F608"/>
    <mergeCell ref="G606:G608"/>
    <mergeCell ref="F611:F613"/>
    <mergeCell ref="G611:G613"/>
    <mergeCell ref="F586:F592"/>
    <mergeCell ref="G586:G592"/>
    <mergeCell ref="F593:F598"/>
    <mergeCell ref="G593:G598"/>
    <mergeCell ref="F600:F603"/>
    <mergeCell ref="G600:G603"/>
    <mergeCell ref="F568:F569"/>
    <mergeCell ref="G568:G569"/>
    <mergeCell ref="F570:F574"/>
    <mergeCell ref="G570:G574"/>
    <mergeCell ref="F581:F584"/>
    <mergeCell ref="G581:G584"/>
    <mergeCell ref="G577:G578"/>
    <mergeCell ref="F577:F578"/>
    <mergeCell ref="F579:F580"/>
    <mergeCell ref="G579:G580"/>
    <mergeCell ref="F556:F558"/>
    <mergeCell ref="G556:G558"/>
    <mergeCell ref="F559:F560"/>
    <mergeCell ref="G559:G560"/>
    <mergeCell ref="F561:F564"/>
    <mergeCell ref="G561:G564"/>
    <mergeCell ref="F565:F567"/>
    <mergeCell ref="G565:G567"/>
    <mergeCell ref="F549:F550"/>
    <mergeCell ref="G549:G550"/>
    <mergeCell ref="F551:F552"/>
    <mergeCell ref="G551:G552"/>
    <mergeCell ref="F554:F555"/>
    <mergeCell ref="G554:G555"/>
    <mergeCell ref="F531:F533"/>
    <mergeCell ref="G531:G533"/>
    <mergeCell ref="F535:F541"/>
    <mergeCell ref="G535:G541"/>
    <mergeCell ref="F542:F546"/>
    <mergeCell ref="F547:F548"/>
    <mergeCell ref="G547:G548"/>
    <mergeCell ref="G542:G546"/>
    <mergeCell ref="F520:F523"/>
    <mergeCell ref="G520:G523"/>
    <mergeCell ref="F524:F528"/>
    <mergeCell ref="G524:G528"/>
    <mergeCell ref="F529:F530"/>
    <mergeCell ref="G529:G530"/>
    <mergeCell ref="F503:F505"/>
    <mergeCell ref="G503:G505"/>
    <mergeCell ref="F506:F507"/>
    <mergeCell ref="G506:G507"/>
    <mergeCell ref="F509:F511"/>
    <mergeCell ref="F512:F515"/>
    <mergeCell ref="G512:G515"/>
    <mergeCell ref="G509:G511"/>
    <mergeCell ref="F516:F517"/>
    <mergeCell ref="G516:G517"/>
    <mergeCell ref="G494:G497"/>
    <mergeCell ref="F494:F497"/>
    <mergeCell ref="F498:F499"/>
    <mergeCell ref="G498:G499"/>
    <mergeCell ref="F501:F502"/>
    <mergeCell ref="G501:G502"/>
    <mergeCell ref="F483:F485"/>
    <mergeCell ref="G483:G485"/>
    <mergeCell ref="G486:G488"/>
    <mergeCell ref="F486:F488"/>
    <mergeCell ref="F490:F493"/>
    <mergeCell ref="G490:G493"/>
    <mergeCell ref="A479:A480"/>
    <mergeCell ref="B479:B480"/>
    <mergeCell ref="F479:F480"/>
    <mergeCell ref="G479:G480"/>
    <mergeCell ref="A481:A482"/>
    <mergeCell ref="F481:F482"/>
    <mergeCell ref="G481:G482"/>
    <mergeCell ref="B483:B485"/>
    <mergeCell ref="B486:B488"/>
    <mergeCell ref="A486:A488"/>
    <mergeCell ref="A483:A485"/>
    <mergeCell ref="B481:B482"/>
    <mergeCell ref="A490:A493"/>
    <mergeCell ref="F473:F475"/>
    <mergeCell ref="G473:G475"/>
    <mergeCell ref="A477:A478"/>
    <mergeCell ref="B477:B478"/>
    <mergeCell ref="F477:F478"/>
    <mergeCell ref="G477:G478"/>
    <mergeCell ref="B473:B475"/>
    <mergeCell ref="A467:A470"/>
    <mergeCell ref="B467:B470"/>
    <mergeCell ref="F467:F470"/>
    <mergeCell ref="G467:G470"/>
    <mergeCell ref="A471:A472"/>
    <mergeCell ref="B471:B472"/>
    <mergeCell ref="F471:F472"/>
    <mergeCell ref="G471:G472"/>
    <mergeCell ref="F458:F461"/>
    <mergeCell ref="G458:G461"/>
    <mergeCell ref="A463:A466"/>
    <mergeCell ref="B463:B466"/>
    <mergeCell ref="F463:F466"/>
    <mergeCell ref="G463:G466"/>
    <mergeCell ref="A453:A455"/>
    <mergeCell ref="B453:B455"/>
    <mergeCell ref="F453:F455"/>
    <mergeCell ref="G453:G455"/>
    <mergeCell ref="A456:A457"/>
    <mergeCell ref="B456:B457"/>
    <mergeCell ref="F456:F457"/>
    <mergeCell ref="G456:G457"/>
    <mergeCell ref="B458:B461"/>
    <mergeCell ref="F445:F449"/>
    <mergeCell ref="G445:G449"/>
    <mergeCell ref="A450:A452"/>
    <mergeCell ref="B450:B452"/>
    <mergeCell ref="F450:F452"/>
    <mergeCell ref="G450:G452"/>
    <mergeCell ref="G440:G441"/>
    <mergeCell ref="G442:G444"/>
    <mergeCell ref="F442:F444"/>
    <mergeCell ref="F440:F441"/>
    <mergeCell ref="F431:F432"/>
    <mergeCell ref="G431:G432"/>
    <mergeCell ref="F433:F436"/>
    <mergeCell ref="G433:G436"/>
    <mergeCell ref="F437:F439"/>
    <mergeCell ref="G437:G439"/>
    <mergeCell ref="B431:B432"/>
    <mergeCell ref="B433:B436"/>
    <mergeCell ref="B437:B439"/>
    <mergeCell ref="B440:B441"/>
    <mergeCell ref="B442:B444"/>
    <mergeCell ref="A431:A432"/>
    <mergeCell ref="A433:A436"/>
    <mergeCell ref="A437:A439"/>
    <mergeCell ref="A440:A441"/>
    <mergeCell ref="A442:A444"/>
    <mergeCell ref="B445:B449"/>
    <mergeCell ref="F422:F424"/>
    <mergeCell ref="G422:G424"/>
    <mergeCell ref="A425:A427"/>
    <mergeCell ref="B425:B427"/>
    <mergeCell ref="F425:F427"/>
    <mergeCell ref="G425:G427"/>
    <mergeCell ref="A428:A430"/>
    <mergeCell ref="B428:B430"/>
    <mergeCell ref="F428:F430"/>
    <mergeCell ref="G428:G430"/>
    <mergeCell ref="A413:A415"/>
    <mergeCell ref="B413:B415"/>
    <mergeCell ref="G413:G415"/>
    <mergeCell ref="A416:A417"/>
    <mergeCell ref="B416:B417"/>
    <mergeCell ref="F416:F417"/>
    <mergeCell ref="G416:G417"/>
    <mergeCell ref="A418:A421"/>
    <mergeCell ref="B418:B421"/>
    <mergeCell ref="F418:F421"/>
    <mergeCell ref="G418:G421"/>
    <mergeCell ref="F413:F415"/>
    <mergeCell ref="B422:B424"/>
    <mergeCell ref="G402:G403"/>
    <mergeCell ref="F409:F411"/>
    <mergeCell ref="G409:G411"/>
    <mergeCell ref="F407:F408"/>
    <mergeCell ref="G407:G408"/>
    <mergeCell ref="F396:F398"/>
    <mergeCell ref="F399:F401"/>
    <mergeCell ref="F402:F403"/>
    <mergeCell ref="G396:G398"/>
    <mergeCell ref="G399:G401"/>
    <mergeCell ref="A377:A379"/>
    <mergeCell ref="A380:A383"/>
    <mergeCell ref="A384:A388"/>
    <mergeCell ref="A389:A391"/>
    <mergeCell ref="F384:F388"/>
    <mergeCell ref="F380:F383"/>
    <mergeCell ref="F377:F379"/>
    <mergeCell ref="B402:B403"/>
    <mergeCell ref="B407:B408"/>
    <mergeCell ref="B409:B411"/>
    <mergeCell ref="B377:B379"/>
    <mergeCell ref="B380:B383"/>
    <mergeCell ref="B384:B388"/>
    <mergeCell ref="B389:B391"/>
    <mergeCell ref="B392:B393"/>
    <mergeCell ref="B394:B395"/>
    <mergeCell ref="B396:B398"/>
    <mergeCell ref="B399:B401"/>
    <mergeCell ref="G377:G379"/>
    <mergeCell ref="G380:G383"/>
    <mergeCell ref="G384:G388"/>
    <mergeCell ref="F392:F393"/>
    <mergeCell ref="F394:F395"/>
    <mergeCell ref="G389:G391"/>
    <mergeCell ref="G392:G393"/>
    <mergeCell ref="G394:G395"/>
    <mergeCell ref="F389:F391"/>
    <mergeCell ref="A353:A356"/>
    <mergeCell ref="F353:F356"/>
    <mergeCell ref="G353:G356"/>
    <mergeCell ref="A358:A360"/>
    <mergeCell ref="B358:B360"/>
    <mergeCell ref="F358:F360"/>
    <mergeCell ref="G358:G360"/>
    <mergeCell ref="B361:B362"/>
    <mergeCell ref="B363:B367"/>
    <mergeCell ref="B369:B372"/>
    <mergeCell ref="A361:A362"/>
    <mergeCell ref="A363:A367"/>
    <mergeCell ref="A369:A372"/>
    <mergeCell ref="A373:A376"/>
    <mergeCell ref="B344:B348"/>
    <mergeCell ref="F344:F348"/>
    <mergeCell ref="G344:G348"/>
    <mergeCell ref="A349:A352"/>
    <mergeCell ref="B349:B352"/>
    <mergeCell ref="F349:F352"/>
    <mergeCell ref="G349:G352"/>
    <mergeCell ref="B353:B356"/>
    <mergeCell ref="G361:G362"/>
    <mergeCell ref="F363:F367"/>
    <mergeCell ref="G363:G367"/>
    <mergeCell ref="F373:F376"/>
    <mergeCell ref="B373:B376"/>
    <mergeCell ref="A338:A340"/>
    <mergeCell ref="B338:B340"/>
    <mergeCell ref="F338:F340"/>
    <mergeCell ref="G338:G340"/>
    <mergeCell ref="A341:A343"/>
    <mergeCell ref="F341:F343"/>
    <mergeCell ref="G341:G343"/>
    <mergeCell ref="B341:B343"/>
    <mergeCell ref="F369:F372"/>
    <mergeCell ref="G369:G372"/>
    <mergeCell ref="G373:G376"/>
    <mergeCell ref="F361:F362"/>
    <mergeCell ref="B332:B334"/>
    <mergeCell ref="G332:G334"/>
    <mergeCell ref="F332:F334"/>
    <mergeCell ref="A335:A337"/>
    <mergeCell ref="F335:F337"/>
    <mergeCell ref="G335:G337"/>
    <mergeCell ref="B335:B337"/>
    <mergeCell ref="A326:A328"/>
    <mergeCell ref="B326:B328"/>
    <mergeCell ref="F326:F328"/>
    <mergeCell ref="G326:G328"/>
    <mergeCell ref="A329:A330"/>
    <mergeCell ref="F329:F330"/>
    <mergeCell ref="G329:G330"/>
    <mergeCell ref="B320:B322"/>
    <mergeCell ref="F320:F322"/>
    <mergeCell ref="G320:G322"/>
    <mergeCell ref="A323:A325"/>
    <mergeCell ref="B323:B325"/>
    <mergeCell ref="F323:F325"/>
    <mergeCell ref="G323:G325"/>
    <mergeCell ref="B329:B330"/>
    <mergeCell ref="A312:A313"/>
    <mergeCell ref="B312:B313"/>
    <mergeCell ref="F312:F313"/>
    <mergeCell ref="G312:G313"/>
    <mergeCell ref="A314:A315"/>
    <mergeCell ref="G314:G315"/>
    <mergeCell ref="F314:F315"/>
    <mergeCell ref="B314:B315"/>
    <mergeCell ref="F308:F311"/>
    <mergeCell ref="G308:G311"/>
    <mergeCell ref="K781:K785"/>
    <mergeCell ref="L781:L785"/>
    <mergeCell ref="M781:M785"/>
    <mergeCell ref="K786:K787"/>
    <mergeCell ref="L786:L787"/>
    <mergeCell ref="M786:M787"/>
    <mergeCell ref="G786:G787"/>
    <mergeCell ref="K772:K774"/>
    <mergeCell ref="L772:L774"/>
    <mergeCell ref="M772:M774"/>
    <mergeCell ref="K775:K777"/>
    <mergeCell ref="L775:L777"/>
    <mergeCell ref="M775:M777"/>
    <mergeCell ref="K778:K780"/>
    <mergeCell ref="L778:L780"/>
    <mergeCell ref="M778:M780"/>
    <mergeCell ref="F781:F785"/>
    <mergeCell ref="K765:K766"/>
    <mergeCell ref="L765:L766"/>
    <mergeCell ref="M765:M766"/>
    <mergeCell ref="K767:K769"/>
    <mergeCell ref="L767:L769"/>
    <mergeCell ref="M767:M769"/>
    <mergeCell ref="K770:K771"/>
    <mergeCell ref="L770:L771"/>
    <mergeCell ref="M770:M771"/>
    <mergeCell ref="K758:K760"/>
    <mergeCell ref="L758:L760"/>
    <mergeCell ref="M758:M760"/>
    <mergeCell ref="K761:K762"/>
    <mergeCell ref="L761:L762"/>
    <mergeCell ref="M761:M762"/>
    <mergeCell ref="K763:K764"/>
    <mergeCell ref="L763:L764"/>
    <mergeCell ref="M763:M764"/>
    <mergeCell ref="K747:K749"/>
    <mergeCell ref="L747:L749"/>
    <mergeCell ref="M747:M749"/>
    <mergeCell ref="K750:K754"/>
    <mergeCell ref="L750:L754"/>
    <mergeCell ref="M750:M754"/>
    <mergeCell ref="K756:K757"/>
    <mergeCell ref="L756:L757"/>
    <mergeCell ref="M756:M757"/>
    <mergeCell ref="K736:K738"/>
    <mergeCell ref="L736:L738"/>
    <mergeCell ref="M736:M738"/>
    <mergeCell ref="K739:K742"/>
    <mergeCell ref="L739:L742"/>
    <mergeCell ref="M739:M742"/>
    <mergeCell ref="K743:K746"/>
    <mergeCell ref="L743:L746"/>
    <mergeCell ref="M743:M746"/>
    <mergeCell ref="K727:K728"/>
    <mergeCell ref="L727:L728"/>
    <mergeCell ref="M727:M728"/>
    <mergeCell ref="K729:K732"/>
    <mergeCell ref="L729:L732"/>
    <mergeCell ref="M729:M732"/>
    <mergeCell ref="K733:K735"/>
    <mergeCell ref="L733:L735"/>
    <mergeCell ref="M733:M735"/>
    <mergeCell ref="K718:K720"/>
    <mergeCell ref="L718:L720"/>
    <mergeCell ref="M718:M720"/>
    <mergeCell ref="K721:K723"/>
    <mergeCell ref="L721:L723"/>
    <mergeCell ref="M721:M723"/>
    <mergeCell ref="M724:M725"/>
    <mergeCell ref="L724:L725"/>
    <mergeCell ref="K724:K725"/>
    <mergeCell ref="K704:K705"/>
    <mergeCell ref="L704:L705"/>
    <mergeCell ref="M704:M705"/>
    <mergeCell ref="K707:K711"/>
    <mergeCell ref="L707:L711"/>
    <mergeCell ref="M707:M711"/>
    <mergeCell ref="K713:K716"/>
    <mergeCell ref="L713:L716"/>
    <mergeCell ref="M713:M716"/>
    <mergeCell ref="K695:K697"/>
    <mergeCell ref="L695:L697"/>
    <mergeCell ref="M695:M697"/>
    <mergeCell ref="K698:K699"/>
    <mergeCell ref="L698:L699"/>
    <mergeCell ref="M698:M699"/>
    <mergeCell ref="K700:K703"/>
    <mergeCell ref="L700:L703"/>
    <mergeCell ref="M700:M703"/>
    <mergeCell ref="K684:K685"/>
    <mergeCell ref="L684:L685"/>
    <mergeCell ref="M684:M685"/>
    <mergeCell ref="K687:K691"/>
    <mergeCell ref="L687:L691"/>
    <mergeCell ref="M687:M691"/>
    <mergeCell ref="K692:K694"/>
    <mergeCell ref="L692:L694"/>
    <mergeCell ref="M692:M694"/>
    <mergeCell ref="K673:K675"/>
    <mergeCell ref="L673:L675"/>
    <mergeCell ref="M673:M675"/>
    <mergeCell ref="K680:K682"/>
    <mergeCell ref="K677:K678"/>
    <mergeCell ref="L677:L678"/>
    <mergeCell ref="M677:M678"/>
    <mergeCell ref="L680:L682"/>
    <mergeCell ref="M680:M682"/>
    <mergeCell ref="K663:K665"/>
    <mergeCell ref="L663:L665"/>
    <mergeCell ref="M663:M665"/>
    <mergeCell ref="K666:K667"/>
    <mergeCell ref="L666:L667"/>
    <mergeCell ref="M666:M667"/>
    <mergeCell ref="K668:K672"/>
    <mergeCell ref="L668:L672"/>
    <mergeCell ref="M668:M672"/>
    <mergeCell ref="K653:K655"/>
    <mergeCell ref="L653:L655"/>
    <mergeCell ref="M653:M655"/>
    <mergeCell ref="K656:K658"/>
    <mergeCell ref="L656:L658"/>
    <mergeCell ref="M656:M658"/>
    <mergeCell ref="K659:K662"/>
    <mergeCell ref="L659:L662"/>
    <mergeCell ref="M659:M662"/>
    <mergeCell ref="K643:K644"/>
    <mergeCell ref="L643:L644"/>
    <mergeCell ref="M643:M644"/>
    <mergeCell ref="K645:K647"/>
    <mergeCell ref="L645:L647"/>
    <mergeCell ref="M645:M647"/>
    <mergeCell ref="K648:K651"/>
    <mergeCell ref="L648:L651"/>
    <mergeCell ref="M648:M651"/>
    <mergeCell ref="K635:K636"/>
    <mergeCell ref="L635:L636"/>
    <mergeCell ref="M635:M636"/>
    <mergeCell ref="K637:K639"/>
    <mergeCell ref="L637:L639"/>
    <mergeCell ref="M637:M639"/>
    <mergeCell ref="K640:K642"/>
    <mergeCell ref="L640:L642"/>
    <mergeCell ref="M640:M642"/>
    <mergeCell ref="K623:K626"/>
    <mergeCell ref="L623:L625"/>
    <mergeCell ref="M623:M625"/>
    <mergeCell ref="K627:K631"/>
    <mergeCell ref="L627:L631"/>
    <mergeCell ref="M627:M631"/>
    <mergeCell ref="K632:K633"/>
    <mergeCell ref="L632:L633"/>
    <mergeCell ref="M632:M633"/>
    <mergeCell ref="K614:K617"/>
    <mergeCell ref="L614:L617"/>
    <mergeCell ref="M614:M617"/>
    <mergeCell ref="K618:K619"/>
    <mergeCell ref="L618:L619"/>
    <mergeCell ref="M618:M619"/>
    <mergeCell ref="K620:K622"/>
    <mergeCell ref="L620:L622"/>
    <mergeCell ref="M620:M622"/>
    <mergeCell ref="M604:M605"/>
    <mergeCell ref="K604:K605"/>
    <mergeCell ref="L604:L605"/>
    <mergeCell ref="K606:K608"/>
    <mergeCell ref="L606:L608"/>
    <mergeCell ref="M606:M608"/>
    <mergeCell ref="K611:K613"/>
    <mergeCell ref="L611:L613"/>
    <mergeCell ref="M611:M613"/>
    <mergeCell ref="K586:K592"/>
    <mergeCell ref="L586:L592"/>
    <mergeCell ref="M586:M592"/>
    <mergeCell ref="K593:K598"/>
    <mergeCell ref="L593:L598"/>
    <mergeCell ref="M593:M598"/>
    <mergeCell ref="K600:K603"/>
    <mergeCell ref="L600:L603"/>
    <mergeCell ref="M600:M603"/>
    <mergeCell ref="K577:K578"/>
    <mergeCell ref="L577:L578"/>
    <mergeCell ref="M577:M578"/>
    <mergeCell ref="K579:K580"/>
    <mergeCell ref="L579:L580"/>
    <mergeCell ref="M579:M580"/>
    <mergeCell ref="K581:K584"/>
    <mergeCell ref="L581:L584"/>
    <mergeCell ref="M581:M584"/>
    <mergeCell ref="K565:K567"/>
    <mergeCell ref="L565:L567"/>
    <mergeCell ref="M565:M567"/>
    <mergeCell ref="K568:K569"/>
    <mergeCell ref="K570:K574"/>
    <mergeCell ref="L570:L574"/>
    <mergeCell ref="M570:M574"/>
    <mergeCell ref="M568:M569"/>
    <mergeCell ref="L568:L569"/>
    <mergeCell ref="K556:K558"/>
    <mergeCell ref="L556:L558"/>
    <mergeCell ref="M554:M555"/>
    <mergeCell ref="M551:M552"/>
    <mergeCell ref="M556:M558"/>
    <mergeCell ref="K559:K560"/>
    <mergeCell ref="L559:L560"/>
    <mergeCell ref="M559:M560"/>
    <mergeCell ref="K561:K564"/>
    <mergeCell ref="L561:L564"/>
    <mergeCell ref="M561:M564"/>
    <mergeCell ref="K547:K548"/>
    <mergeCell ref="L547:L548"/>
    <mergeCell ref="K549:K550"/>
    <mergeCell ref="L549:L550"/>
    <mergeCell ref="M549:M550"/>
    <mergeCell ref="M547:M548"/>
    <mergeCell ref="K551:K552"/>
    <mergeCell ref="L551:L552"/>
    <mergeCell ref="K554:K555"/>
    <mergeCell ref="L554:L555"/>
    <mergeCell ref="A304:A307"/>
    <mergeCell ref="A308:A311"/>
    <mergeCell ref="B287:B289"/>
    <mergeCell ref="F287:F289"/>
    <mergeCell ref="G287:G289"/>
    <mergeCell ref="B290:B293"/>
    <mergeCell ref="F290:F293"/>
    <mergeCell ref="G290:G293"/>
    <mergeCell ref="B294:B295"/>
    <mergeCell ref="F294:F295"/>
    <mergeCell ref="G294:G295"/>
    <mergeCell ref="B296:B298"/>
    <mergeCell ref="F296:F298"/>
    <mergeCell ref="G296:G298"/>
    <mergeCell ref="B299:B301"/>
    <mergeCell ref="F299:F301"/>
    <mergeCell ref="G299:G301"/>
    <mergeCell ref="B302:B303"/>
    <mergeCell ref="F302:F303"/>
    <mergeCell ref="G302:G303"/>
    <mergeCell ref="G304:G307"/>
    <mergeCell ref="B304:B307"/>
    <mergeCell ref="F304:F307"/>
    <mergeCell ref="B308:B311"/>
    <mergeCell ref="A283:A286"/>
    <mergeCell ref="B283:B286"/>
    <mergeCell ref="F283:F286"/>
    <mergeCell ref="G283:G286"/>
    <mergeCell ref="A287:A289"/>
    <mergeCell ref="A290:A293"/>
    <mergeCell ref="A294:A295"/>
    <mergeCell ref="A296:A298"/>
    <mergeCell ref="A273:A276"/>
    <mergeCell ref="B273:B276"/>
    <mergeCell ref="F273:F276"/>
    <mergeCell ref="G273:G276"/>
    <mergeCell ref="A277:A280"/>
    <mergeCell ref="B277:B280"/>
    <mergeCell ref="F277:F280"/>
    <mergeCell ref="G277:G280"/>
    <mergeCell ref="A268:A270"/>
    <mergeCell ref="B268:B270"/>
    <mergeCell ref="F268:F270"/>
    <mergeCell ref="G268:G270"/>
    <mergeCell ref="A271:A272"/>
    <mergeCell ref="B271:B272"/>
    <mergeCell ref="G271:G272"/>
    <mergeCell ref="F271:F272"/>
    <mergeCell ref="A260:A263"/>
    <mergeCell ref="B260:B263"/>
    <mergeCell ref="F260:F263"/>
    <mergeCell ref="G260:G263"/>
    <mergeCell ref="M260:M263"/>
    <mergeCell ref="N260:N263"/>
    <mergeCell ref="A264:A267"/>
    <mergeCell ref="B264:B267"/>
    <mergeCell ref="F264:F267"/>
    <mergeCell ref="G264:G267"/>
    <mergeCell ref="K260:K263"/>
    <mergeCell ref="L260:L263"/>
    <mergeCell ref="K264:K267"/>
    <mergeCell ref="L264:L267"/>
    <mergeCell ref="K268:K270"/>
    <mergeCell ref="L268:L270"/>
    <mergeCell ref="K271:K272"/>
    <mergeCell ref="L271:L272"/>
    <mergeCell ref="A252:A256"/>
    <mergeCell ref="B252:B256"/>
    <mergeCell ref="F252:F256"/>
    <mergeCell ref="G252:G256"/>
    <mergeCell ref="N252:N256"/>
    <mergeCell ref="A258:A259"/>
    <mergeCell ref="B258:B259"/>
    <mergeCell ref="F258:F259"/>
    <mergeCell ref="G258:G259"/>
    <mergeCell ref="M258:M259"/>
    <mergeCell ref="N258:N259"/>
    <mergeCell ref="A244:A248"/>
    <mergeCell ref="B244:B248"/>
    <mergeCell ref="F244:F248"/>
    <mergeCell ref="G244:G248"/>
    <mergeCell ref="M244:M248"/>
    <mergeCell ref="N244:N248"/>
    <mergeCell ref="A249:A251"/>
    <mergeCell ref="B249:B251"/>
    <mergeCell ref="F249:F251"/>
    <mergeCell ref="G249:G251"/>
    <mergeCell ref="N249:N251"/>
    <mergeCell ref="K244:K248"/>
    <mergeCell ref="L244:L248"/>
    <mergeCell ref="K249:K251"/>
    <mergeCell ref="L249:L251"/>
    <mergeCell ref="M249:M251"/>
    <mergeCell ref="K252:K256"/>
    <mergeCell ref="N445:N449"/>
    <mergeCell ref="K437:K439"/>
    <mergeCell ref="L437:L439"/>
    <mergeCell ref="M437:M439"/>
    <mergeCell ref="K440:K441"/>
    <mergeCell ref="L440:L441"/>
    <mergeCell ref="M440:M441"/>
    <mergeCell ref="K442:K444"/>
    <mergeCell ref="L442:L444"/>
    <mergeCell ref="K445:K449"/>
    <mergeCell ref="L445:L449"/>
    <mergeCell ref="M445:M449"/>
    <mergeCell ref="K428:K430"/>
    <mergeCell ref="L428:L430"/>
    <mergeCell ref="M428:M430"/>
    <mergeCell ref="K431:K432"/>
    <mergeCell ref="L431:L432"/>
    <mergeCell ref="M431:M432"/>
    <mergeCell ref="K433:K436"/>
    <mergeCell ref="L433:L436"/>
    <mergeCell ref="M433:M436"/>
    <mergeCell ref="K418:K421"/>
    <mergeCell ref="L418:L421"/>
    <mergeCell ref="M418:M421"/>
    <mergeCell ref="K422:K424"/>
    <mergeCell ref="L422:L424"/>
    <mergeCell ref="K425:K427"/>
    <mergeCell ref="L425:L427"/>
    <mergeCell ref="M422:M424"/>
    <mergeCell ref="K402:K403"/>
    <mergeCell ref="L402:L403"/>
    <mergeCell ref="M402:M403"/>
    <mergeCell ref="K407:K408"/>
    <mergeCell ref="L407:L408"/>
    <mergeCell ref="M407:M408"/>
    <mergeCell ref="K409:K411"/>
    <mergeCell ref="L409:L411"/>
    <mergeCell ref="K413:K415"/>
    <mergeCell ref="L413:L415"/>
    <mergeCell ref="M409:M411"/>
    <mergeCell ref="M413:M415"/>
    <mergeCell ref="N369:N372"/>
    <mergeCell ref="K373:K376"/>
    <mergeCell ref="L373:L376"/>
    <mergeCell ref="M373:M376"/>
    <mergeCell ref="K377:K379"/>
    <mergeCell ref="L377:L379"/>
    <mergeCell ref="M377:M379"/>
    <mergeCell ref="K358:K360"/>
    <mergeCell ref="L358:L360"/>
    <mergeCell ref="M358:M360"/>
    <mergeCell ref="K361:K362"/>
    <mergeCell ref="L361:L362"/>
    <mergeCell ref="M361:M362"/>
    <mergeCell ref="K363:K367"/>
    <mergeCell ref="L363:L367"/>
    <mergeCell ref="M363:M367"/>
    <mergeCell ref="K392:K393"/>
    <mergeCell ref="L392:L393"/>
    <mergeCell ref="M392:M393"/>
    <mergeCell ref="K380:K383"/>
    <mergeCell ref="L380:L383"/>
    <mergeCell ref="M380:M383"/>
    <mergeCell ref="K384:K388"/>
    <mergeCell ref="L384:L388"/>
    <mergeCell ref="M384:M388"/>
    <mergeCell ref="K389:K391"/>
    <mergeCell ref="L389:L391"/>
    <mergeCell ref="M389:M391"/>
    <mergeCell ref="K320:K322"/>
    <mergeCell ref="L320:L322"/>
    <mergeCell ref="M320:M322"/>
    <mergeCell ref="K308:K311"/>
    <mergeCell ref="L308:L311"/>
    <mergeCell ref="K312:K313"/>
    <mergeCell ref="L312:L313"/>
    <mergeCell ref="M312:M313"/>
    <mergeCell ref="K314:K315"/>
    <mergeCell ref="L314:L315"/>
    <mergeCell ref="M314:M315"/>
    <mergeCell ref="K299:K301"/>
    <mergeCell ref="L299:L301"/>
    <mergeCell ref="M299:M301"/>
    <mergeCell ref="K302:K303"/>
    <mergeCell ref="L302:L303"/>
    <mergeCell ref="M302:M303"/>
    <mergeCell ref="K304:K307"/>
    <mergeCell ref="L304:L307"/>
    <mergeCell ref="M304:M307"/>
    <mergeCell ref="L242:L243"/>
    <mergeCell ref="M242:M243"/>
    <mergeCell ref="K290:K293"/>
    <mergeCell ref="L290:L293"/>
    <mergeCell ref="M290:M293"/>
    <mergeCell ref="K294:K295"/>
    <mergeCell ref="L294:L295"/>
    <mergeCell ref="M294:M295"/>
    <mergeCell ref="K296:K298"/>
    <mergeCell ref="L296:L298"/>
    <mergeCell ref="M296:M298"/>
    <mergeCell ref="M273:M276"/>
    <mergeCell ref="K277:K280"/>
    <mergeCell ref="L277:L280"/>
    <mergeCell ref="M277:M280"/>
    <mergeCell ref="K283:K286"/>
    <mergeCell ref="L283:L286"/>
    <mergeCell ref="M283:M286"/>
    <mergeCell ref="K287:K289"/>
    <mergeCell ref="L287:L289"/>
    <mergeCell ref="M287:M289"/>
    <mergeCell ref="K273:K276"/>
    <mergeCell ref="L273:L276"/>
    <mergeCell ref="K218:K221"/>
    <mergeCell ref="L218:L221"/>
    <mergeCell ref="M218:M221"/>
    <mergeCell ref="K222:K224"/>
    <mergeCell ref="L222:L224"/>
    <mergeCell ref="M222:M224"/>
    <mergeCell ref="K235:K239"/>
    <mergeCell ref="L235:L239"/>
    <mergeCell ref="M235:M239"/>
    <mergeCell ref="K225:K227"/>
    <mergeCell ref="L225:L227"/>
    <mergeCell ref="M225:M227"/>
    <mergeCell ref="K229:K230"/>
    <mergeCell ref="L229:L230"/>
    <mergeCell ref="M229:M230"/>
    <mergeCell ref="K231:K234"/>
    <mergeCell ref="L231:L234"/>
    <mergeCell ref="M231:M234"/>
    <mergeCell ref="K20:K22"/>
    <mergeCell ref="L20:L22"/>
    <mergeCell ref="M20:M22"/>
    <mergeCell ref="K23:K29"/>
    <mergeCell ref="L23:L29"/>
    <mergeCell ref="M23:M29"/>
    <mergeCell ref="K30:K31"/>
    <mergeCell ref="L30:L31"/>
    <mergeCell ref="K178:K182"/>
    <mergeCell ref="L178:L182"/>
    <mergeCell ref="K183:K186"/>
    <mergeCell ref="L183:L186"/>
    <mergeCell ref="K195:K198"/>
    <mergeCell ref="L195:L198"/>
    <mergeCell ref="K199:K203"/>
    <mergeCell ref="L199:L203"/>
    <mergeCell ref="K204:K206"/>
    <mergeCell ref="L204:L206"/>
    <mergeCell ref="K187:K190"/>
    <mergeCell ref="L187:L190"/>
    <mergeCell ref="K38:K41"/>
    <mergeCell ref="L38:L41"/>
    <mergeCell ref="M38:M41"/>
    <mergeCell ref="K42:K47"/>
    <mergeCell ref="L42:L47"/>
    <mergeCell ref="M42:M47"/>
    <mergeCell ref="K55:K58"/>
    <mergeCell ref="L55:L58"/>
    <mergeCell ref="M55:M58"/>
    <mergeCell ref="K48:K50"/>
    <mergeCell ref="L48:L50"/>
    <mergeCell ref="M48:M50"/>
    <mergeCell ref="A6:A7"/>
    <mergeCell ref="B6:B7"/>
    <mergeCell ref="F6:F7"/>
    <mergeCell ref="G6:G7"/>
    <mergeCell ref="A10:A13"/>
    <mergeCell ref="B10:B13"/>
    <mergeCell ref="F10:F13"/>
    <mergeCell ref="G10:G13"/>
    <mergeCell ref="A14:A17"/>
    <mergeCell ref="B14:B17"/>
    <mergeCell ref="F14:F17"/>
    <mergeCell ref="G14:G17"/>
    <mergeCell ref="A18:A19"/>
    <mergeCell ref="B18:B19"/>
    <mergeCell ref="F18:F19"/>
    <mergeCell ref="G18:G19"/>
    <mergeCell ref="B20:B22"/>
    <mergeCell ref="F20:F22"/>
    <mergeCell ref="G20:G22"/>
    <mergeCell ref="A23:A29"/>
    <mergeCell ref="B23:B29"/>
    <mergeCell ref="F23:F29"/>
    <mergeCell ref="G23:G29"/>
    <mergeCell ref="A30:A31"/>
    <mergeCell ref="B30:B31"/>
    <mergeCell ref="F30:F31"/>
    <mergeCell ref="G30:G31"/>
    <mergeCell ref="A32:A34"/>
    <mergeCell ref="B32:B34"/>
    <mergeCell ref="F32:F34"/>
    <mergeCell ref="G32:G34"/>
    <mergeCell ref="A20:A22"/>
    <mergeCell ref="A38:A41"/>
    <mergeCell ref="B38:B41"/>
    <mergeCell ref="F38:F41"/>
    <mergeCell ref="G38:G41"/>
    <mergeCell ref="A42:A47"/>
    <mergeCell ref="B42:B47"/>
    <mergeCell ref="F42:F47"/>
    <mergeCell ref="G42:G47"/>
    <mergeCell ref="A55:A58"/>
    <mergeCell ref="F55:F58"/>
    <mergeCell ref="G55:G58"/>
    <mergeCell ref="N55:N58"/>
    <mergeCell ref="A48:A50"/>
    <mergeCell ref="B48:B50"/>
    <mergeCell ref="F48:F50"/>
    <mergeCell ref="G48:G50"/>
    <mergeCell ref="A51:A54"/>
    <mergeCell ref="B51:B54"/>
    <mergeCell ref="F51:F54"/>
    <mergeCell ref="G51:G54"/>
    <mergeCell ref="K51:K54"/>
    <mergeCell ref="L51:L54"/>
    <mergeCell ref="M51:M54"/>
    <mergeCell ref="B55:B58"/>
    <mergeCell ref="A59:A60"/>
    <mergeCell ref="B59:B60"/>
    <mergeCell ref="F59:F60"/>
    <mergeCell ref="G59:G60"/>
    <mergeCell ref="N59:N60"/>
    <mergeCell ref="A63:A65"/>
    <mergeCell ref="B63:B65"/>
    <mergeCell ref="F63:F65"/>
    <mergeCell ref="G63:G65"/>
    <mergeCell ref="N63:N65"/>
    <mergeCell ref="K63:K65"/>
    <mergeCell ref="L63:L65"/>
    <mergeCell ref="M63:M65"/>
    <mergeCell ref="K59:K60"/>
    <mergeCell ref="L59:L60"/>
    <mergeCell ref="M59:M60"/>
    <mergeCell ref="A66:A68"/>
    <mergeCell ref="B66:B68"/>
    <mergeCell ref="F66:F68"/>
    <mergeCell ref="G66:G68"/>
    <mergeCell ref="N66:N68"/>
    <mergeCell ref="A69:A71"/>
    <mergeCell ref="B69:B71"/>
    <mergeCell ref="F69:F71"/>
    <mergeCell ref="G69:G71"/>
    <mergeCell ref="N69:N71"/>
    <mergeCell ref="K69:K71"/>
    <mergeCell ref="L69:L71"/>
    <mergeCell ref="M69:M71"/>
    <mergeCell ref="K66:K68"/>
    <mergeCell ref="L66:L68"/>
    <mergeCell ref="M66:M68"/>
    <mergeCell ref="A72:A75"/>
    <mergeCell ref="B72:B75"/>
    <mergeCell ref="F72:F75"/>
    <mergeCell ref="G72:G75"/>
    <mergeCell ref="N72:N75"/>
    <mergeCell ref="A76:A77"/>
    <mergeCell ref="B76:B77"/>
    <mergeCell ref="F76:F77"/>
    <mergeCell ref="G76:G77"/>
    <mergeCell ref="N76:N77"/>
    <mergeCell ref="M76:M77"/>
    <mergeCell ref="K76:K77"/>
    <mergeCell ref="L76:L77"/>
    <mergeCell ref="K72:K75"/>
    <mergeCell ref="L72:L75"/>
    <mergeCell ref="M72:M75"/>
    <mergeCell ref="A78:A79"/>
    <mergeCell ref="B78:B79"/>
    <mergeCell ref="F78:F79"/>
    <mergeCell ref="G78:G79"/>
    <mergeCell ref="N78:N79"/>
    <mergeCell ref="A80:A81"/>
    <mergeCell ref="B80:B81"/>
    <mergeCell ref="F80:F81"/>
    <mergeCell ref="G80:G81"/>
    <mergeCell ref="N80:N81"/>
    <mergeCell ref="K80:K81"/>
    <mergeCell ref="L80:L81"/>
    <mergeCell ref="M80:M81"/>
    <mergeCell ref="K78:K79"/>
    <mergeCell ref="L78:L79"/>
    <mergeCell ref="M78:M79"/>
    <mergeCell ref="A82:A84"/>
    <mergeCell ref="F82:F84"/>
    <mergeCell ref="B82:B84"/>
    <mergeCell ref="G82:G84"/>
    <mergeCell ref="N82:N84"/>
    <mergeCell ref="A85:A87"/>
    <mergeCell ref="B85:B87"/>
    <mergeCell ref="F85:F87"/>
    <mergeCell ref="G85:G87"/>
    <mergeCell ref="N85:N87"/>
    <mergeCell ref="K85:K87"/>
    <mergeCell ref="L85:L87"/>
    <mergeCell ref="M85:M87"/>
    <mergeCell ref="K82:K84"/>
    <mergeCell ref="L82:L84"/>
    <mergeCell ref="M82:M84"/>
    <mergeCell ref="A88:A89"/>
    <mergeCell ref="B88:B89"/>
    <mergeCell ref="F88:F89"/>
    <mergeCell ref="G88:G89"/>
    <mergeCell ref="M88:M89"/>
    <mergeCell ref="N88:N89"/>
    <mergeCell ref="A90:A91"/>
    <mergeCell ref="B90:B91"/>
    <mergeCell ref="F90:F91"/>
    <mergeCell ref="G90:G91"/>
    <mergeCell ref="N90:N91"/>
    <mergeCell ref="K90:K91"/>
    <mergeCell ref="L90:L91"/>
    <mergeCell ref="M90:M91"/>
    <mergeCell ref="K88:K89"/>
    <mergeCell ref="L88:L89"/>
    <mergeCell ref="A92:A94"/>
    <mergeCell ref="B92:B94"/>
    <mergeCell ref="F92:F94"/>
    <mergeCell ref="G92:G94"/>
    <mergeCell ref="N92:N94"/>
    <mergeCell ref="A95:A97"/>
    <mergeCell ref="B95:B97"/>
    <mergeCell ref="F95:F97"/>
    <mergeCell ref="G95:G97"/>
    <mergeCell ref="N95:N97"/>
    <mergeCell ref="K95:K97"/>
    <mergeCell ref="L95:L97"/>
    <mergeCell ref="M95:M97"/>
    <mergeCell ref="K92:K94"/>
    <mergeCell ref="L92:L94"/>
    <mergeCell ref="M92:M94"/>
    <mergeCell ref="A98:A99"/>
    <mergeCell ref="B98:B99"/>
    <mergeCell ref="F98:F99"/>
    <mergeCell ref="G98:G99"/>
    <mergeCell ref="N98:N99"/>
    <mergeCell ref="A100:A101"/>
    <mergeCell ref="B100:B101"/>
    <mergeCell ref="F100:F101"/>
    <mergeCell ref="G100:G101"/>
    <mergeCell ref="N100:N101"/>
    <mergeCell ref="M100:M101"/>
    <mergeCell ref="K100:K101"/>
    <mergeCell ref="L100:L101"/>
    <mergeCell ref="K98:K99"/>
    <mergeCell ref="L98:L99"/>
    <mergeCell ref="M98:M99"/>
    <mergeCell ref="A102:A105"/>
    <mergeCell ref="B102:B105"/>
    <mergeCell ref="F102:F105"/>
    <mergeCell ref="G102:G105"/>
    <mergeCell ref="N102:N105"/>
    <mergeCell ref="M102:M105"/>
    <mergeCell ref="N106:N109"/>
    <mergeCell ref="G106:G109"/>
    <mergeCell ref="F106:F109"/>
    <mergeCell ref="B106:B109"/>
    <mergeCell ref="A106:A109"/>
    <mergeCell ref="M106:M109"/>
    <mergeCell ref="K102:K105"/>
    <mergeCell ref="L102:L105"/>
    <mergeCell ref="K106:K109"/>
    <mergeCell ref="L106:L109"/>
    <mergeCell ref="A110:A113"/>
    <mergeCell ref="B110:B113"/>
    <mergeCell ref="F110:F113"/>
    <mergeCell ref="G110:G113"/>
    <mergeCell ref="N110:N113"/>
    <mergeCell ref="N114:N115"/>
    <mergeCell ref="G114:G115"/>
    <mergeCell ref="F114:F115"/>
    <mergeCell ref="A114:A115"/>
    <mergeCell ref="B114:B115"/>
    <mergeCell ref="K110:K113"/>
    <mergeCell ref="L110:L113"/>
    <mergeCell ref="M110:M113"/>
    <mergeCell ref="K114:K115"/>
    <mergeCell ref="L114:L115"/>
    <mergeCell ref="M114:M115"/>
    <mergeCell ref="F222:F224"/>
    <mergeCell ref="G222:G224"/>
    <mergeCell ref="G225:G227"/>
    <mergeCell ref="N222:N224"/>
    <mergeCell ref="N225:N227"/>
    <mergeCell ref="F229:F230"/>
    <mergeCell ref="G229:G230"/>
    <mergeCell ref="G207:G209"/>
    <mergeCell ref="F204:F206"/>
    <mergeCell ref="G204:G206"/>
    <mergeCell ref="K207:K209"/>
    <mergeCell ref="L207:L209"/>
    <mergeCell ref="M207:M209"/>
    <mergeCell ref="N204:N206"/>
    <mergeCell ref="M204:M206"/>
    <mergeCell ref="A116:A120"/>
    <mergeCell ref="B116:B120"/>
    <mergeCell ref="F116:F120"/>
    <mergeCell ref="G116:G120"/>
    <mergeCell ref="N116:N120"/>
    <mergeCell ref="A122:A124"/>
    <mergeCell ref="B122:B124"/>
    <mergeCell ref="F122:F124"/>
    <mergeCell ref="G122:G124"/>
    <mergeCell ref="N122:N124"/>
    <mergeCell ref="M122:M124"/>
    <mergeCell ref="K116:K120"/>
    <mergeCell ref="L116:L120"/>
    <mergeCell ref="M116:M120"/>
    <mergeCell ref="K122:K124"/>
    <mergeCell ref="F195:F198"/>
    <mergeCell ref="K143:K144"/>
    <mergeCell ref="F242:F243"/>
    <mergeCell ref="F240:F241"/>
    <mergeCell ref="G240:G241"/>
    <mergeCell ref="G242:G243"/>
    <mergeCell ref="N242:N243"/>
    <mergeCell ref="N240:N241"/>
    <mergeCell ref="M240:M241"/>
    <mergeCell ref="F235:F239"/>
    <mergeCell ref="G235:G239"/>
    <mergeCell ref="K240:K241"/>
    <mergeCell ref="L240:L241"/>
    <mergeCell ref="K242:K243"/>
    <mergeCell ref="G210:G213"/>
    <mergeCell ref="N210:N213"/>
    <mergeCell ref="M210:M213"/>
    <mergeCell ref="K210:K213"/>
    <mergeCell ref="L210:L213"/>
    <mergeCell ref="K215:K217"/>
    <mergeCell ref="L215:L217"/>
    <mergeCell ref="M215:M217"/>
    <mergeCell ref="F218:F221"/>
    <mergeCell ref="G218:G221"/>
    <mergeCell ref="N218:N221"/>
    <mergeCell ref="F215:F217"/>
    <mergeCell ref="G215:G217"/>
    <mergeCell ref="N215:N217"/>
    <mergeCell ref="F210:F213"/>
    <mergeCell ref="N229:N230"/>
    <mergeCell ref="F231:F234"/>
    <mergeCell ref="G231:G234"/>
    <mergeCell ref="N231:N234"/>
    <mergeCell ref="F225:F227"/>
    <mergeCell ref="G195:G198"/>
    <mergeCell ref="N195:N198"/>
    <mergeCell ref="M195:M198"/>
    <mergeCell ref="M199:M203"/>
    <mergeCell ref="N199:N203"/>
    <mergeCell ref="G199:G203"/>
    <mergeCell ref="F199:F203"/>
    <mergeCell ref="N207:N209"/>
    <mergeCell ref="F207:F209"/>
    <mergeCell ref="N178:N182"/>
    <mergeCell ref="M178:M182"/>
    <mergeCell ref="F183:F186"/>
    <mergeCell ref="M187:M190"/>
    <mergeCell ref="N191:N192"/>
    <mergeCell ref="K191:K192"/>
    <mergeCell ref="L191:L192"/>
    <mergeCell ref="K193:K194"/>
    <mergeCell ref="L193:L194"/>
    <mergeCell ref="G183:G186"/>
    <mergeCell ref="N183:N186"/>
    <mergeCell ref="M183:M186"/>
    <mergeCell ref="N187:N190"/>
    <mergeCell ref="M191:M192"/>
    <mergeCell ref="M193:M194"/>
    <mergeCell ref="N193:N194"/>
    <mergeCell ref="G193:G194"/>
    <mergeCell ref="A193:A194"/>
    <mergeCell ref="A191:A192"/>
    <mergeCell ref="B191:B192"/>
    <mergeCell ref="F191:F192"/>
    <mergeCell ref="G191:G192"/>
    <mergeCell ref="A187:A190"/>
    <mergeCell ref="B187:B190"/>
    <mergeCell ref="F187:F190"/>
    <mergeCell ref="G187:G190"/>
    <mergeCell ref="F193:F194"/>
    <mergeCell ref="B174:B176"/>
    <mergeCell ref="F174:F176"/>
    <mergeCell ref="G174:G176"/>
    <mergeCell ref="A174:A176"/>
    <mergeCell ref="A178:A182"/>
    <mergeCell ref="B178:B182"/>
    <mergeCell ref="F178:F182"/>
    <mergeCell ref="G178:G182"/>
    <mergeCell ref="F171:F173"/>
    <mergeCell ref="K171:K173"/>
    <mergeCell ref="L171:L173"/>
    <mergeCell ref="M171:M173"/>
    <mergeCell ref="K174:K176"/>
    <mergeCell ref="L174:L176"/>
    <mergeCell ref="M174:M176"/>
    <mergeCell ref="F166:F170"/>
    <mergeCell ref="G166:G170"/>
    <mergeCell ref="N166:N170"/>
    <mergeCell ref="A164:A165"/>
    <mergeCell ref="B164:B165"/>
    <mergeCell ref="F164:F165"/>
    <mergeCell ref="G164:G165"/>
    <mergeCell ref="N164:N165"/>
    <mergeCell ref="K166:K170"/>
    <mergeCell ref="L166:L170"/>
    <mergeCell ref="M166:M170"/>
    <mergeCell ref="K164:K165"/>
    <mergeCell ref="L164:L165"/>
    <mergeCell ref="M164:M165"/>
    <mergeCell ref="G171:G173"/>
    <mergeCell ref="G149:G150"/>
    <mergeCell ref="G151:G153"/>
    <mergeCell ref="F151:F153"/>
    <mergeCell ref="F149:F150"/>
    <mergeCell ref="F154:F156"/>
    <mergeCell ref="G154:G156"/>
    <mergeCell ref="F158:F161"/>
    <mergeCell ref="G158:G161"/>
    <mergeCell ref="N158:N161"/>
    <mergeCell ref="N154:N156"/>
    <mergeCell ref="N151:N153"/>
    <mergeCell ref="N149:N150"/>
    <mergeCell ref="M149:M150"/>
    <mergeCell ref="M154:M156"/>
    <mergeCell ref="K162:K163"/>
    <mergeCell ref="L162:L163"/>
    <mergeCell ref="M162:M163"/>
    <mergeCell ref="K154:K156"/>
    <mergeCell ref="L154:L156"/>
    <mergeCell ref="K158:K161"/>
    <mergeCell ref="L158:L161"/>
    <mergeCell ref="M158:M161"/>
    <mergeCell ref="K149:K150"/>
    <mergeCell ref="L149:L150"/>
    <mergeCell ref="K151:K153"/>
    <mergeCell ref="L151:L153"/>
    <mergeCell ref="M151:M153"/>
    <mergeCell ref="G162:G163"/>
    <mergeCell ref="F162:F163"/>
    <mergeCell ref="N6:N7"/>
    <mergeCell ref="N14:N17"/>
    <mergeCell ref="M18:M19"/>
    <mergeCell ref="N18:N19"/>
    <mergeCell ref="N20:N22"/>
    <mergeCell ref="N23:N29"/>
    <mergeCell ref="M30:M31"/>
    <mergeCell ref="N51:N54"/>
    <mergeCell ref="N48:N50"/>
    <mergeCell ref="N42:N47"/>
    <mergeCell ref="N38:N41"/>
    <mergeCell ref="N30:N31"/>
    <mergeCell ref="N32:N34"/>
    <mergeCell ref="N10:N13"/>
    <mergeCell ref="K125:K128"/>
    <mergeCell ref="L125:L128"/>
    <mergeCell ref="M125:M128"/>
    <mergeCell ref="L122:L124"/>
    <mergeCell ref="K6:K7"/>
    <mergeCell ref="L6:L7"/>
    <mergeCell ref="M6:M7"/>
    <mergeCell ref="K10:K13"/>
    <mergeCell ref="L10:L13"/>
    <mergeCell ref="M10:M13"/>
    <mergeCell ref="K32:K34"/>
    <mergeCell ref="L32:L34"/>
    <mergeCell ref="M32:M34"/>
    <mergeCell ref="K14:K17"/>
    <mergeCell ref="L14:L17"/>
    <mergeCell ref="M14:M17"/>
    <mergeCell ref="K18:K19"/>
    <mergeCell ref="L18:L19"/>
    <mergeCell ref="K132:K135"/>
    <mergeCell ref="A132:A135"/>
    <mergeCell ref="F132:F135"/>
    <mergeCell ref="G132:G135"/>
    <mergeCell ref="N132:N135"/>
    <mergeCell ref="A136:A138"/>
    <mergeCell ref="B136:B138"/>
    <mergeCell ref="F136:F138"/>
    <mergeCell ref="G136:G138"/>
    <mergeCell ref="N136:N138"/>
    <mergeCell ref="K136:K138"/>
    <mergeCell ref="L136:L138"/>
    <mergeCell ref="M136:M138"/>
    <mergeCell ref="L132:L135"/>
    <mergeCell ref="M132:M135"/>
    <mergeCell ref="F147:F148"/>
    <mergeCell ref="B147:B148"/>
    <mergeCell ref="A147:A148"/>
    <mergeCell ref="G147:G148"/>
    <mergeCell ref="N147:N148"/>
    <mergeCell ref="A139:A142"/>
    <mergeCell ref="B139:B142"/>
    <mergeCell ref="F139:F142"/>
    <mergeCell ref="G139:G142"/>
    <mergeCell ref="N139:N142"/>
    <mergeCell ref="N143:N144"/>
    <mergeCell ref="A143:A144"/>
    <mergeCell ref="B143:B144"/>
    <mergeCell ref="F143:F144"/>
    <mergeCell ref="G143:G144"/>
    <mergeCell ref="K139:K142"/>
    <mergeCell ref="L139:L142"/>
    <mergeCell ref="M139:M142"/>
    <mergeCell ref="K147:K148"/>
    <mergeCell ref="L147:L148"/>
    <mergeCell ref="M147:M148"/>
    <mergeCell ref="N338:N340"/>
    <mergeCell ref="K338:K340"/>
    <mergeCell ref="L338:L340"/>
    <mergeCell ref="M338:M340"/>
    <mergeCell ref="N341:N343"/>
    <mergeCell ref="K341:K343"/>
    <mergeCell ref="L341:L343"/>
    <mergeCell ref="M341:M343"/>
    <mergeCell ref="K323:K325"/>
    <mergeCell ref="L323:L325"/>
    <mergeCell ref="M323:M325"/>
    <mergeCell ref="N323:N325"/>
    <mergeCell ref="K326:K328"/>
    <mergeCell ref="L326:L328"/>
    <mergeCell ref="K329:K330"/>
    <mergeCell ref="L329:L330"/>
    <mergeCell ref="K332:K334"/>
    <mergeCell ref="L332:L334"/>
    <mergeCell ref="N162:N163"/>
    <mergeCell ref="N174:N176"/>
    <mergeCell ref="N171:N173"/>
    <mergeCell ref="N235:N239"/>
    <mergeCell ref="L143:L144"/>
    <mergeCell ref="M143:M144"/>
    <mergeCell ref="L252:L256"/>
    <mergeCell ref="M252:M256"/>
    <mergeCell ref="K258:K259"/>
    <mergeCell ref="L258:L259"/>
    <mergeCell ref="K344:K348"/>
    <mergeCell ref="L344:L348"/>
    <mergeCell ref="M344:M348"/>
    <mergeCell ref="K349:K352"/>
    <mergeCell ref="L349:L352"/>
    <mergeCell ref="M349:M352"/>
    <mergeCell ref="K353:K356"/>
    <mergeCell ref="L353:L356"/>
    <mergeCell ref="K335:K337"/>
    <mergeCell ref="L335:L337"/>
    <mergeCell ref="M335:M337"/>
    <mergeCell ref="K450:K452"/>
    <mergeCell ref="L450:L452"/>
    <mergeCell ref="K453:K455"/>
    <mergeCell ref="L453:L455"/>
    <mergeCell ref="K456:K457"/>
    <mergeCell ref="L456:L457"/>
    <mergeCell ref="M456:M457"/>
    <mergeCell ref="K369:K372"/>
    <mergeCell ref="L369:L372"/>
    <mergeCell ref="M369:M372"/>
    <mergeCell ref="K394:K395"/>
    <mergeCell ref="L394:L395"/>
    <mergeCell ref="K396:K398"/>
    <mergeCell ref="L396:L398"/>
    <mergeCell ref="M396:M398"/>
    <mergeCell ref="K399:K401"/>
    <mergeCell ref="L399:L401"/>
    <mergeCell ref="M399:M401"/>
    <mergeCell ref="K416:K417"/>
    <mergeCell ref="L416:L417"/>
    <mergeCell ref="M416:M417"/>
    <mergeCell ref="K458:K461"/>
    <mergeCell ref="L458:L461"/>
    <mergeCell ref="K463:K466"/>
    <mergeCell ref="L463:L466"/>
    <mergeCell ref="M463:M466"/>
    <mergeCell ref="K467:K470"/>
    <mergeCell ref="L467:L470"/>
    <mergeCell ref="M467:M470"/>
    <mergeCell ref="K471:K472"/>
    <mergeCell ref="L471:L472"/>
    <mergeCell ref="M471:M472"/>
    <mergeCell ref="K473:K475"/>
    <mergeCell ref="L473:L475"/>
    <mergeCell ref="K477:K478"/>
    <mergeCell ref="L477:L478"/>
    <mergeCell ref="M477:M478"/>
    <mergeCell ref="K479:K480"/>
    <mergeCell ref="L479:L480"/>
    <mergeCell ref="M479:M480"/>
    <mergeCell ref="K481:K482"/>
    <mergeCell ref="L481:L482"/>
    <mergeCell ref="M481:M482"/>
    <mergeCell ref="K483:K485"/>
    <mergeCell ref="L483:L485"/>
    <mergeCell ref="K486:K488"/>
    <mergeCell ref="L486:L488"/>
    <mergeCell ref="K490:K493"/>
    <mergeCell ref="L490:L493"/>
    <mergeCell ref="M490:M493"/>
    <mergeCell ref="K494:K497"/>
    <mergeCell ref="L494:L497"/>
    <mergeCell ref="K498:K499"/>
    <mergeCell ref="L498:L499"/>
    <mergeCell ref="M498:M499"/>
    <mergeCell ref="K501:K502"/>
    <mergeCell ref="L501:L502"/>
    <mergeCell ref="M501:M502"/>
    <mergeCell ref="K503:K505"/>
    <mergeCell ref="L503:L505"/>
    <mergeCell ref="K506:K507"/>
    <mergeCell ref="L506:L507"/>
    <mergeCell ref="K509:K511"/>
    <mergeCell ref="L509:L511"/>
    <mergeCell ref="M509:M511"/>
    <mergeCell ref="K512:K515"/>
    <mergeCell ref="L512:L515"/>
    <mergeCell ref="M512:M515"/>
    <mergeCell ref="K516:K517"/>
    <mergeCell ref="L516:L517"/>
    <mergeCell ref="K520:K523"/>
    <mergeCell ref="L520:L523"/>
    <mergeCell ref="M520:M523"/>
    <mergeCell ref="K542:K546"/>
    <mergeCell ref="L542:L546"/>
    <mergeCell ref="K524:K528"/>
    <mergeCell ref="L524:L528"/>
    <mergeCell ref="K529:K530"/>
    <mergeCell ref="L529:L530"/>
    <mergeCell ref="M529:M530"/>
    <mergeCell ref="K531:K533"/>
    <mergeCell ref="L531:L533"/>
    <mergeCell ref="M531:M533"/>
    <mergeCell ref="K535:K541"/>
    <mergeCell ref="L535:L541"/>
    <mergeCell ref="M535:M541"/>
    <mergeCell ref="M542:M546"/>
    <mergeCell ref="M524:M528"/>
    <mergeCell ref="A707:A711"/>
    <mergeCell ref="A713:A716"/>
    <mergeCell ref="B713:B716"/>
    <mergeCell ref="A718:A720"/>
    <mergeCell ref="B718:B720"/>
    <mergeCell ref="B698:B699"/>
    <mergeCell ref="B707:B711"/>
    <mergeCell ref="B721:B723"/>
    <mergeCell ref="A721:A723"/>
    <mergeCell ref="A724:A725"/>
    <mergeCell ref="A727:A728"/>
    <mergeCell ref="B724:B725"/>
    <mergeCell ref="B727:B728"/>
    <mergeCell ref="A729:A732"/>
    <mergeCell ref="B729:B732"/>
    <mergeCell ref="A733:A735"/>
    <mergeCell ref="B733:B735"/>
    <mergeCell ref="B700:B703"/>
    <mergeCell ref="B704:B705"/>
    <mergeCell ref="A739:A742"/>
    <mergeCell ref="B739:B742"/>
    <mergeCell ref="A743:A746"/>
    <mergeCell ref="B743:B746"/>
    <mergeCell ref="A747:A749"/>
    <mergeCell ref="B747:B749"/>
    <mergeCell ref="A750:A754"/>
    <mergeCell ref="B750:B754"/>
    <mergeCell ref="A756:A757"/>
    <mergeCell ref="B756:B757"/>
    <mergeCell ref="A758:A760"/>
    <mergeCell ref="B758:B760"/>
    <mergeCell ref="A761:A762"/>
    <mergeCell ref="A763:A764"/>
    <mergeCell ref="A765:A766"/>
    <mergeCell ref="A770:A771"/>
    <mergeCell ref="B770:B771"/>
    <mergeCell ref="B761:B762"/>
    <mergeCell ref="B763:B764"/>
    <mergeCell ref="B765:B766"/>
    <mergeCell ref="B767:B769"/>
    <mergeCell ref="A788:A789"/>
    <mergeCell ref="A791:A793"/>
    <mergeCell ref="B791:B793"/>
    <mergeCell ref="B794:B795"/>
    <mergeCell ref="A794:A795"/>
    <mergeCell ref="A796:A798"/>
    <mergeCell ref="B796:B798"/>
    <mergeCell ref="A799:A800"/>
    <mergeCell ref="B799:B800"/>
    <mergeCell ref="B804:B806"/>
    <mergeCell ref="G791:G793"/>
    <mergeCell ref="A804:A806"/>
    <mergeCell ref="F804:F806"/>
    <mergeCell ref="G804:G806"/>
    <mergeCell ref="B801:B803"/>
    <mergeCell ref="F770:F771"/>
    <mergeCell ref="G770:G771"/>
    <mergeCell ref="F772:F774"/>
    <mergeCell ref="G772:G774"/>
    <mergeCell ref="F775:F777"/>
    <mergeCell ref="G775:G777"/>
    <mergeCell ref="G778:G780"/>
    <mergeCell ref="A772:A774"/>
    <mergeCell ref="B772:B774"/>
    <mergeCell ref="A775:A777"/>
    <mergeCell ref="B775:B777"/>
    <mergeCell ref="A778:A780"/>
    <mergeCell ref="B778:B780"/>
    <mergeCell ref="L791:L793"/>
    <mergeCell ref="L788:L789"/>
    <mergeCell ref="K794:K795"/>
    <mergeCell ref="L794:L795"/>
    <mergeCell ref="M791:M793"/>
    <mergeCell ref="M794:M795"/>
    <mergeCell ref="F796:F798"/>
    <mergeCell ref="F794:F795"/>
    <mergeCell ref="G796:G798"/>
    <mergeCell ref="G794:G795"/>
    <mergeCell ref="K796:K798"/>
    <mergeCell ref="L796:L798"/>
    <mergeCell ref="M796:M798"/>
    <mergeCell ref="F801:F803"/>
    <mergeCell ref="F799:F800"/>
    <mergeCell ref="G799:G800"/>
    <mergeCell ref="G801:G803"/>
    <mergeCell ref="K801:K803"/>
    <mergeCell ref="L801:L803"/>
    <mergeCell ref="K799:K800"/>
    <mergeCell ref="L799:L800"/>
    <mergeCell ref="M801:M803"/>
    <mergeCell ref="M799:M800"/>
    <mergeCell ref="K788:K789"/>
    <mergeCell ref="G788:G789"/>
    <mergeCell ref="K791:K793"/>
    <mergeCell ref="F788:F789"/>
    <mergeCell ref="F791:F793"/>
    <mergeCell ref="K804:K806"/>
    <mergeCell ref="L804:L806"/>
    <mergeCell ref="M804:M806"/>
    <mergeCell ref="G807:G808"/>
    <mergeCell ref="F807:F808"/>
    <mergeCell ref="K807:K808"/>
    <mergeCell ref="L807:L808"/>
    <mergeCell ref="M807:M808"/>
    <mergeCell ref="A809:A812"/>
    <mergeCell ref="B809:B812"/>
    <mergeCell ref="F809:F812"/>
    <mergeCell ref="G809:G812"/>
    <mergeCell ref="K809:K812"/>
    <mergeCell ref="L809:L812"/>
    <mergeCell ref="M809:M812"/>
    <mergeCell ref="B807:B808"/>
    <mergeCell ref="A807:A808"/>
    <mergeCell ref="L814:L815"/>
    <mergeCell ref="M813:M815"/>
    <mergeCell ref="G814:G815"/>
    <mergeCell ref="F814:F815"/>
    <mergeCell ref="A814:A815"/>
    <mergeCell ref="A816:A818"/>
    <mergeCell ref="F816:F818"/>
    <mergeCell ref="G816:G818"/>
    <mergeCell ref="K816:K818"/>
    <mergeCell ref="L816:L818"/>
    <mergeCell ref="M816:M818"/>
    <mergeCell ref="A819:A820"/>
    <mergeCell ref="B819:B820"/>
    <mergeCell ref="L836:L838"/>
    <mergeCell ref="M836:M838"/>
    <mergeCell ref="M841:M845"/>
    <mergeCell ref="N954:N955"/>
    <mergeCell ref="K821:K823"/>
    <mergeCell ref="L821:L823"/>
    <mergeCell ref="K824:K827"/>
    <mergeCell ref="K829:K832"/>
    <mergeCell ref="L829:L832"/>
    <mergeCell ref="L824:L827"/>
    <mergeCell ref="M824:M827"/>
    <mergeCell ref="M819:M820"/>
    <mergeCell ref="M821:M823"/>
    <mergeCell ref="G821:G823"/>
    <mergeCell ref="F821:F823"/>
    <mergeCell ref="F824:F827"/>
    <mergeCell ref="G824:G827"/>
    <mergeCell ref="G917:G919"/>
    <mergeCell ref="G920:G921"/>
    <mergeCell ref="F829:F832"/>
    <mergeCell ref="F819:F820"/>
    <mergeCell ref="G819:G820"/>
    <mergeCell ref="K819:K820"/>
    <mergeCell ref="L819:L820"/>
    <mergeCell ref="A1570:A1571"/>
    <mergeCell ref="A1599:A1607"/>
    <mergeCell ref="A1:N1"/>
    <mergeCell ref="A846:A848"/>
    <mergeCell ref="A829:A832"/>
    <mergeCell ref="G829:G832"/>
    <mergeCell ref="L833:L835"/>
    <mergeCell ref="M829:M832"/>
    <mergeCell ref="M833:M835"/>
    <mergeCell ref="K833:K835"/>
    <mergeCell ref="G833:G835"/>
    <mergeCell ref="F833:F835"/>
    <mergeCell ref="A833:A835"/>
    <mergeCell ref="B833:B835"/>
    <mergeCell ref="A836:A838"/>
    <mergeCell ref="F836:F838"/>
    <mergeCell ref="G836:G838"/>
    <mergeCell ref="B836:B838"/>
    <mergeCell ref="A841:A845"/>
    <mergeCell ref="F841:F845"/>
    <mergeCell ref="G841:G845"/>
    <mergeCell ref="B841:B845"/>
    <mergeCell ref="K841:K845"/>
    <mergeCell ref="L841:L845"/>
    <mergeCell ref="K836:K838"/>
    <mergeCell ref="A1598:N1598"/>
    <mergeCell ref="K814:K815"/>
  </mergeCells>
  <dataValidations count="2">
    <dataValidation type="list" allowBlank="1" showInputMessage="1" showErrorMessage="1" sqref="Q3" xr:uid="{00000000-0002-0000-0000-000000000000}">
      <formula1>$H$3:$H$1314</formula1>
    </dataValidation>
    <dataValidation type="list" allowBlank="1" showInputMessage="1" showErrorMessage="1" sqref="R3" xr:uid="{00000000-0002-0000-0000-000001000000}">
      <formula1>$K$3:$K$1314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95"/>
  <sheetViews>
    <sheetView workbookViewId="0">
      <selection activeCell="B16" sqref="B16"/>
    </sheetView>
  </sheetViews>
  <sheetFormatPr baseColWidth="10" defaultRowHeight="15" x14ac:dyDescent="0.25"/>
  <cols>
    <col min="1" max="1" width="15.42578125" style="25" customWidth="1"/>
    <col min="4" max="4" width="11.85546875" bestFit="1" customWidth="1"/>
    <col min="5" max="6" width="11.42578125" customWidth="1"/>
    <col min="7" max="7" width="9.28515625" customWidth="1"/>
    <col min="8" max="8" width="6.140625" style="22" customWidth="1"/>
    <col min="9" max="9" width="23" customWidth="1"/>
    <col min="13" max="13" width="11.42578125" customWidth="1"/>
    <col min="14" max="14" width="14.42578125" customWidth="1"/>
    <col min="15" max="15" width="10.85546875" customWidth="1"/>
    <col min="16" max="16" width="10.42578125" customWidth="1"/>
    <col min="17" max="17" width="8.7109375" customWidth="1"/>
    <col min="18" max="18" width="11" customWidth="1"/>
  </cols>
  <sheetData>
    <row r="1" spans="1:19" ht="25.5" customHeight="1" thickBot="1" x14ac:dyDescent="0.3">
      <c r="A1" s="61" t="s">
        <v>0</v>
      </c>
      <c r="B1" s="62" t="s">
        <v>1429</v>
      </c>
      <c r="C1" s="36" t="s">
        <v>1434</v>
      </c>
      <c r="D1" s="45" t="s">
        <v>1443</v>
      </c>
      <c r="E1" s="45" t="s">
        <v>1440</v>
      </c>
      <c r="H1" s="63" t="s">
        <v>1441</v>
      </c>
      <c r="I1" s="25" t="s">
        <v>1442</v>
      </c>
      <c r="J1" s="63" t="s">
        <v>1439</v>
      </c>
      <c r="N1" s="25" t="s">
        <v>1437</v>
      </c>
      <c r="O1" s="25" t="s">
        <v>1438</v>
      </c>
      <c r="P1" s="25" t="s">
        <v>1433</v>
      </c>
      <c r="Q1" s="25" t="s">
        <v>1458</v>
      </c>
      <c r="R1" s="25" t="s">
        <v>1432</v>
      </c>
      <c r="S1" s="25" t="s">
        <v>1431</v>
      </c>
    </row>
    <row r="2" spans="1:19" ht="30" x14ac:dyDescent="0.25">
      <c r="A2" s="6" t="s">
        <v>1469</v>
      </c>
      <c r="B2" cm="1">
        <f t="array" ref="B2">SUMPRODUCT(('Reporte del libro'!$D$3:$D$1596=A2)*'Reporte del libro'!$J$3:$J$1596)</f>
        <v>33506</v>
      </c>
      <c r="C2">
        <v>33506</v>
      </c>
      <c r="D2">
        <f t="shared" ref="D2:D65" si="0">B2+0.000001*ROW()</f>
        <v>33506.000002000001</v>
      </c>
      <c r="E2">
        <f t="shared" ref="E2:E65" si="1">_xlfn.RANK.EQ(D2,$D$2:$D$480)</f>
        <v>123</v>
      </c>
      <c r="H2" s="25">
        <v>1</v>
      </c>
      <c r="I2" s="25" t="str">
        <f t="shared" ref="I2:I65" si="2">INDEX($A$2:$A$480,MATCH(H2,$E$2:$E$480,0))</f>
        <v>Valverde y Mercado, Joseph de</v>
      </c>
      <c r="J2" s="25">
        <f t="shared" ref="J2:J65" si="3">INDEX($B$2:$B$480,MATCH(H2,$E$2:$E$480,0))</f>
        <v>528342</v>
      </c>
      <c r="N2">
        <f ca="1">SUMPRODUCT(LARGE($C$2:$C$480, ROW(INDIRECT("1:103"))))</f>
        <v>10354495</v>
      </c>
      <c r="O2">
        <v>10058503</v>
      </c>
      <c r="P2" s="56" t="e">
        <f ca="1">N2*100/$N$6</f>
        <v>#DIV/0!</v>
      </c>
      <c r="Q2" s="60">
        <v>68.693314032601947</v>
      </c>
      <c r="R2">
        <v>20</v>
      </c>
      <c r="S2" s="57">
        <f>20/100*514</f>
        <v>102.80000000000001</v>
      </c>
    </row>
    <row r="3" spans="1:19" ht="25.5" x14ac:dyDescent="0.25">
      <c r="A3" s="6" t="s">
        <v>1571</v>
      </c>
      <c r="B3" cm="1">
        <f t="array" ref="B3">SUMPRODUCT(('Reporte del libro'!$D$3:$D$1596=A3)*'Reporte del libro'!$J$3:$J$1596)</f>
        <v>57004</v>
      </c>
      <c r="C3">
        <v>57004</v>
      </c>
      <c r="D3">
        <f t="shared" si="0"/>
        <v>57004.000003000001</v>
      </c>
      <c r="E3">
        <f t="shared" si="1"/>
        <v>71</v>
      </c>
      <c r="H3" s="25">
        <v>2</v>
      </c>
      <c r="I3" s="25" t="str">
        <f t="shared" si="2"/>
        <v>Pérez Sarmiento, Juan</v>
      </c>
      <c r="J3" s="25">
        <f t="shared" si="3"/>
        <v>306968</v>
      </c>
      <c r="N3" cm="1">
        <f t="array" aca="1" ref="N3" ca="1">SUMPRODUCT(LARGE($C$2:$C$480, ROW(INDIRECT("1:206"))))</f>
        <v>13140815</v>
      </c>
      <c r="O3">
        <f ca="1">N3-O2</f>
        <v>3082312</v>
      </c>
      <c r="P3" s="56" t="e">
        <f ca="1">N3*100/$N$6</f>
        <v>#DIV/0!</v>
      </c>
      <c r="Q3" s="60">
        <f>88.1-Q2</f>
        <v>19.406685967398047</v>
      </c>
      <c r="R3">
        <v>40</v>
      </c>
      <c r="S3" s="57">
        <v>205.6</v>
      </c>
    </row>
    <row r="4" spans="1:19" ht="26.25" thickBot="1" x14ac:dyDescent="0.3">
      <c r="A4" s="6" t="s">
        <v>1570</v>
      </c>
      <c r="B4" cm="1">
        <f t="array" ref="B4">SUMPRODUCT(('Reporte del libro'!$D$3:$D$1596=A4)*'Reporte del libro'!$J$3:$J$1596)</f>
        <v>7200</v>
      </c>
      <c r="C4">
        <v>7200</v>
      </c>
      <c r="D4">
        <f t="shared" si="0"/>
        <v>7200.0000040000004</v>
      </c>
      <c r="E4">
        <f t="shared" si="1"/>
        <v>297</v>
      </c>
      <c r="H4" s="25">
        <v>3</v>
      </c>
      <c r="I4" s="25" t="str">
        <f t="shared" si="2"/>
        <v>Serrano Torralvo, Pedro</v>
      </c>
      <c r="J4" s="25">
        <f t="shared" si="3"/>
        <v>305234</v>
      </c>
      <c r="K4" s="58"/>
      <c r="L4" s="58"/>
      <c r="N4" cm="1">
        <f t="array" aca="1" ref="N4" ca="1">SUMPRODUCT(LARGE($C$2:$C$480, ROW(INDIRECT("1:308"))))</f>
        <v>14269099</v>
      </c>
      <c r="O4">
        <f ca="1">N4-N3</f>
        <v>1128284</v>
      </c>
      <c r="P4" s="56" t="e">
        <f t="shared" ref="P4" ca="1" si="4">N4*100/$N$6</f>
        <v>#DIV/0!</v>
      </c>
      <c r="Q4" s="60" t="e">
        <f ca="1">Tabla3[[#This Row],[% Exportaciones acumulado (pesos de a ocho) ]]-P3</f>
        <v>#DIV/0!</v>
      </c>
      <c r="R4">
        <v>60</v>
      </c>
      <c r="S4" s="57">
        <f>60/100*514</f>
        <v>308.39999999999998</v>
      </c>
    </row>
    <row r="5" spans="1:19" ht="30.75" customHeight="1" x14ac:dyDescent="0.25">
      <c r="A5" s="67" t="s">
        <v>1448</v>
      </c>
      <c r="B5" cm="1">
        <f t="array" ref="B5">SUMPRODUCT(('Reporte del libro'!$D$3:$D$1596=A5)*'Reporte del libro'!$J$3:$J$1596)</f>
        <v>32945</v>
      </c>
      <c r="C5">
        <v>32945</v>
      </c>
      <c r="D5">
        <f t="shared" si="0"/>
        <v>32945.000005000002</v>
      </c>
      <c r="E5">
        <f t="shared" si="1"/>
        <v>124</v>
      </c>
      <c r="H5" s="25">
        <v>4</v>
      </c>
      <c r="I5" s="25" t="str">
        <f t="shared" si="2"/>
        <v>Zuaznavar, Esteban de</v>
      </c>
      <c r="J5" s="25">
        <f t="shared" si="3"/>
        <v>262224</v>
      </c>
      <c r="L5" s="65" t="s">
        <v>1436</v>
      </c>
      <c r="M5" s="66" t="s">
        <v>1435</v>
      </c>
      <c r="N5" cm="1">
        <f t="array" aca="1" ref="N5" ca="1">SUMPRODUCT(LARGE($C$2:$C$480, ROW(INDIRECT("1:411"))))</f>
        <v>14609017</v>
      </c>
      <c r="O5">
        <f ca="1">N5-N4</f>
        <v>339918</v>
      </c>
      <c r="P5" s="56" t="e">
        <f ca="1">N5*100/$N$6</f>
        <v>#DIV/0!</v>
      </c>
      <c r="Q5" s="60" t="e">
        <f ca="1">Tabla3[[#This Row],[% Exportaciones acumulado (pesos de a ocho) ]]-P4</f>
        <v>#DIV/0!</v>
      </c>
      <c r="R5">
        <v>80</v>
      </c>
      <c r="S5" s="57">
        <f>80/100*514</f>
        <v>411.20000000000005</v>
      </c>
    </row>
    <row r="6" spans="1:19" ht="26.25" thickBot="1" x14ac:dyDescent="0.3">
      <c r="A6" s="16" t="s">
        <v>1470</v>
      </c>
      <c r="B6" cm="1">
        <f t="array" ref="B6">SUMPRODUCT(('Reporte del libro'!$D$3:$D$1596=A6)*'Reporte del libro'!$J$3:$J$1596)</f>
        <v>1992</v>
      </c>
      <c r="C6">
        <v>1992</v>
      </c>
      <c r="D6">
        <f t="shared" si="0"/>
        <v>1992.000006</v>
      </c>
      <c r="E6">
        <f t="shared" si="1"/>
        <v>389</v>
      </c>
      <c r="H6" s="25">
        <v>5</v>
      </c>
      <c r="I6" s="25" t="str">
        <f t="shared" si="2"/>
        <v>Torregrosa, Francisco de</v>
      </c>
      <c r="J6" s="25">
        <f t="shared" si="3"/>
        <v>258800</v>
      </c>
      <c r="L6" s="64">
        <f>M6-N6</f>
        <v>14636063</v>
      </c>
      <c r="M6" s="36">
        <v>14636063</v>
      </c>
      <c r="N6">
        <f>B482</f>
        <v>0</v>
      </c>
      <c r="O6">
        <f ca="1">N6-N5</f>
        <v>-14609017</v>
      </c>
      <c r="P6">
        <v>100</v>
      </c>
      <c r="Q6" s="60" t="e">
        <f ca="1">Tabla3[[#This Row],[% Exportaciones acumulado (pesos de a ocho) ]]-P5</f>
        <v>#DIV/0!</v>
      </c>
      <c r="R6">
        <v>100</v>
      </c>
      <c r="S6">
        <v>514</v>
      </c>
    </row>
    <row r="7" spans="1:19" ht="30" x14ac:dyDescent="0.25">
      <c r="A7" s="6" t="s">
        <v>1471</v>
      </c>
      <c r="B7" cm="1">
        <f t="array" ref="B7">SUMPRODUCT(('Reporte del libro'!$D$3:$D$1596=A7)*'Reporte del libro'!$J$3:$J$1596)</f>
        <v>400</v>
      </c>
      <c r="C7">
        <v>400</v>
      </c>
      <c r="D7">
        <f t="shared" si="0"/>
        <v>400.00000699999998</v>
      </c>
      <c r="E7">
        <f t="shared" si="1"/>
        <v>445</v>
      </c>
      <c r="H7" s="25">
        <v>6</v>
      </c>
      <c r="I7" s="25" t="str">
        <f t="shared" si="2"/>
        <v>Velaochaga, Francisco de</v>
      </c>
      <c r="J7" s="25">
        <f t="shared" si="3"/>
        <v>249120</v>
      </c>
      <c r="L7" s="57"/>
    </row>
    <row r="8" spans="1:19" ht="30" x14ac:dyDescent="0.25">
      <c r="A8" s="70" t="s">
        <v>1572</v>
      </c>
      <c r="B8" cm="1">
        <f t="array" ref="B8">SUMPRODUCT(('Reporte del libro'!$D$3:$D$1596=A8)*'Reporte del libro'!$J$3:$J$1596)</f>
        <v>32507</v>
      </c>
      <c r="C8">
        <v>32507</v>
      </c>
      <c r="D8">
        <f t="shared" si="0"/>
        <v>32507.000007999999</v>
      </c>
      <c r="E8">
        <f t="shared" si="1"/>
        <v>128</v>
      </c>
      <c r="H8" s="25">
        <v>7</v>
      </c>
      <c r="I8" s="25" t="str">
        <f t="shared" si="2"/>
        <v>Sánchez Maldonado, Alonso</v>
      </c>
      <c r="J8" s="25">
        <f t="shared" si="3"/>
        <v>235547</v>
      </c>
      <c r="L8" s="57"/>
    </row>
    <row r="9" spans="1:19" ht="38.25" x14ac:dyDescent="0.25">
      <c r="A9" s="67" t="s">
        <v>1573</v>
      </c>
      <c r="B9" cm="1">
        <f t="array" ref="B9">SUMPRODUCT(('Reporte del libro'!$D$3:$D$1596=A9)*'Reporte del libro'!$J$3:$J$1596)</f>
        <v>10037</v>
      </c>
      <c r="C9">
        <v>10037</v>
      </c>
      <c r="D9">
        <f t="shared" si="0"/>
        <v>10037.000008999999</v>
      </c>
      <c r="E9">
        <f t="shared" si="1"/>
        <v>265</v>
      </c>
      <c r="H9" s="25">
        <v>8</v>
      </c>
      <c r="I9" s="25" t="str">
        <f t="shared" si="2"/>
        <v>Cueto, Domingo de</v>
      </c>
      <c r="J9" s="25">
        <f t="shared" si="3"/>
        <v>212553</v>
      </c>
    </row>
    <row r="10" spans="1:19" ht="25.5" x14ac:dyDescent="0.25">
      <c r="A10" s="67" t="s">
        <v>1472</v>
      </c>
      <c r="B10" cm="1">
        <f t="array" ref="B10">SUMPRODUCT(('Reporte del libro'!$D$3:$D$1596=A10)*'Reporte del libro'!$J$3:$J$1596)</f>
        <v>11600</v>
      </c>
      <c r="C10">
        <v>11600</v>
      </c>
      <c r="D10">
        <f t="shared" si="0"/>
        <v>11600.00001</v>
      </c>
      <c r="E10">
        <f t="shared" si="1"/>
        <v>250</v>
      </c>
      <c r="H10" s="25">
        <v>9</v>
      </c>
      <c r="I10" s="25" t="str">
        <f t="shared" si="2"/>
        <v>Blanco Rejón, Joseph</v>
      </c>
      <c r="J10" s="25">
        <f t="shared" si="3"/>
        <v>208203</v>
      </c>
      <c r="P10" s="56"/>
      <c r="Q10" s="56"/>
      <c r="S10" s="57"/>
    </row>
    <row r="11" spans="1:19" ht="30" x14ac:dyDescent="0.25">
      <c r="A11" s="67" t="s">
        <v>1473</v>
      </c>
      <c r="B11" cm="1">
        <f t="array" ref="B11">SUMPRODUCT(('Reporte del libro'!$D$3:$D$1596=A11)*'Reporte del libro'!$J$3:$J$1596)</f>
        <v>30002</v>
      </c>
      <c r="C11">
        <v>30002</v>
      </c>
      <c r="D11">
        <f t="shared" si="0"/>
        <v>30002.000011</v>
      </c>
      <c r="E11">
        <f t="shared" si="1"/>
        <v>138</v>
      </c>
      <c r="H11" s="25">
        <v>10</v>
      </c>
      <c r="I11" s="25" t="str">
        <f t="shared" si="2"/>
        <v>Jiménez Vela de Lara, Sebastián</v>
      </c>
      <c r="J11" s="25">
        <f t="shared" si="3"/>
        <v>203018</v>
      </c>
      <c r="P11" s="56"/>
      <c r="Q11" s="56"/>
      <c r="S11" s="57"/>
    </row>
    <row r="12" spans="1:19" ht="15" customHeight="1" x14ac:dyDescent="0.25">
      <c r="A12" s="67" t="s">
        <v>1574</v>
      </c>
      <c r="B12" cm="1">
        <f t="array" ref="B12">SUMPRODUCT(('Reporte del libro'!$D$3:$D$1596=A12)*'Reporte del libro'!$J$3:$J$1596)</f>
        <v>55107</v>
      </c>
      <c r="C12">
        <v>55107</v>
      </c>
      <c r="D12">
        <f t="shared" si="0"/>
        <v>55107.000011999997</v>
      </c>
      <c r="E12">
        <f t="shared" si="1"/>
        <v>74</v>
      </c>
      <c r="H12" s="25">
        <v>11</v>
      </c>
      <c r="I12" s="25" t="str">
        <f t="shared" si="2"/>
        <v>López de Ezeiza, Domingo</v>
      </c>
      <c r="J12" s="25">
        <f t="shared" si="3"/>
        <v>200845</v>
      </c>
      <c r="M12" s="59"/>
      <c r="N12" s="57"/>
      <c r="O12" s="57"/>
      <c r="P12" s="56"/>
      <c r="Q12" s="56"/>
      <c r="S12" s="57"/>
    </row>
    <row r="13" spans="1:19" ht="25.5" x14ac:dyDescent="0.25">
      <c r="A13" s="67" t="s">
        <v>1261</v>
      </c>
      <c r="B13" cm="1">
        <f t="array" ref="B13">SUMPRODUCT(('Reporte del libro'!$D$3:$D$1596=A13)*'Reporte del libro'!$J$3:$J$1596)</f>
        <v>41642</v>
      </c>
      <c r="C13">
        <v>41642</v>
      </c>
      <c r="D13">
        <f t="shared" si="0"/>
        <v>41642.000012999997</v>
      </c>
      <c r="E13">
        <f t="shared" si="1"/>
        <v>102</v>
      </c>
      <c r="H13" s="25">
        <v>12</v>
      </c>
      <c r="I13" s="25" t="str">
        <f t="shared" si="2"/>
        <v>Luján, Luis Antonio</v>
      </c>
      <c r="J13" s="25">
        <f t="shared" si="3"/>
        <v>185200</v>
      </c>
      <c r="M13" s="59"/>
      <c r="N13" s="57"/>
      <c r="O13" s="57"/>
      <c r="P13" s="56"/>
      <c r="Q13" s="56"/>
      <c r="S13" s="57"/>
    </row>
    <row r="14" spans="1:19" ht="26.25" thickBot="1" x14ac:dyDescent="0.3">
      <c r="A14" s="67" t="s">
        <v>1283</v>
      </c>
      <c r="B14" cm="1">
        <f t="array" ref="B14">SUMPRODUCT(('Reporte del libro'!$D$3:$D$1596=A14)*'Reporte del libro'!$J$3:$J$1596)</f>
        <v>212553</v>
      </c>
      <c r="C14">
        <v>212553</v>
      </c>
      <c r="D14">
        <f t="shared" si="0"/>
        <v>212553.00001399999</v>
      </c>
      <c r="E14">
        <f t="shared" si="1"/>
        <v>8</v>
      </c>
      <c r="H14" s="25">
        <v>13</v>
      </c>
      <c r="I14" s="25" t="str">
        <f t="shared" si="2"/>
        <v>Zapata, Manuel</v>
      </c>
      <c r="J14" s="25">
        <f t="shared" si="3"/>
        <v>174842</v>
      </c>
      <c r="M14" s="59"/>
      <c r="N14" s="57"/>
      <c r="O14" s="57"/>
      <c r="Q14" s="56"/>
    </row>
    <row r="15" spans="1:19" ht="30.75" thickBot="1" x14ac:dyDescent="0.3">
      <c r="A15" s="16" t="s">
        <v>1284</v>
      </c>
      <c r="B15" cm="1">
        <f t="array" ref="B15">SUMPRODUCT(('Reporte del libro'!$D$3:$D$1596=A15)*'Reporte del libro'!$J$3:$J$1596)</f>
        <v>121253</v>
      </c>
      <c r="C15">
        <v>121253</v>
      </c>
      <c r="D15">
        <f t="shared" si="0"/>
        <v>121253.000015</v>
      </c>
      <c r="E15">
        <f t="shared" si="1"/>
        <v>22</v>
      </c>
      <c r="H15" s="25">
        <v>14</v>
      </c>
      <c r="I15" s="25" t="str">
        <f t="shared" si="2"/>
        <v>Herboso, Francisco de</v>
      </c>
      <c r="J15" s="25">
        <f t="shared" si="3"/>
        <v>166097</v>
      </c>
      <c r="M15" s="59"/>
      <c r="N15" s="74" t="s">
        <v>1460</v>
      </c>
      <c r="O15" s="75" t="s">
        <v>1459</v>
      </c>
      <c r="P15" s="124" t="s">
        <v>1431</v>
      </c>
      <c r="Q15" s="125"/>
    </row>
    <row r="16" spans="1:19" ht="15" customHeight="1" thickBot="1" x14ac:dyDescent="0.3">
      <c r="A16" s="16" t="s">
        <v>1463</v>
      </c>
      <c r="B16" cm="1">
        <f t="array" ref="B16">SUMPRODUCT(('Reporte del libro'!$D$3:$D$1596=A16)*'Reporte del libro'!$J$3:$J$1596)</f>
        <v>56151</v>
      </c>
      <c r="C16">
        <v>56151</v>
      </c>
      <c r="D16">
        <f t="shared" si="0"/>
        <v>56151.000015999998</v>
      </c>
      <c r="E16">
        <f t="shared" si="1"/>
        <v>72</v>
      </c>
      <c r="H16" s="25">
        <v>15</v>
      </c>
      <c r="I16" s="25" t="str">
        <f t="shared" si="2"/>
        <v>Espinosa, Pedro de</v>
      </c>
      <c r="J16" s="25">
        <f t="shared" si="3"/>
        <v>157206</v>
      </c>
      <c r="N16" s="76">
        <v>10058503</v>
      </c>
      <c r="O16" s="77">
        <v>68.7</v>
      </c>
      <c r="P16" s="78">
        <v>103</v>
      </c>
      <c r="Q16" s="79" t="s">
        <v>1461</v>
      </c>
    </row>
    <row r="17" spans="1:17" ht="30" x14ac:dyDescent="0.25">
      <c r="A17" s="16" t="s">
        <v>1474</v>
      </c>
      <c r="B17" cm="1">
        <f t="array" ref="B17">SUMPRODUCT(('Reporte del libro'!$D$3:$D$1596=A17)*'Reporte del libro'!$J$3:$J$1596)</f>
        <v>98708</v>
      </c>
      <c r="C17">
        <v>98708</v>
      </c>
      <c r="D17">
        <f t="shared" si="0"/>
        <v>98708.000016999998</v>
      </c>
      <c r="E17">
        <f t="shared" si="1"/>
        <v>36</v>
      </c>
      <c r="H17" s="25">
        <v>16</v>
      </c>
      <c r="I17" s="25" t="str">
        <f t="shared" si="2"/>
        <v>Fernández Montejo, Melchor</v>
      </c>
      <c r="J17" s="25">
        <f t="shared" si="3"/>
        <v>149841</v>
      </c>
      <c r="N17">
        <v>7172969</v>
      </c>
      <c r="O17" s="80">
        <f>N17*100/M6</f>
        <v>49.008869393360769</v>
      </c>
      <c r="P17">
        <v>50</v>
      </c>
      <c r="Q17" t="s">
        <v>1462</v>
      </c>
    </row>
    <row r="18" spans="1:17" ht="15" customHeight="1" x14ac:dyDescent="0.25">
      <c r="A18" s="67" t="s">
        <v>1475</v>
      </c>
      <c r="B18" cm="1">
        <f t="array" ref="B18">SUMPRODUCT(('Reporte del libro'!$D$3:$D$1596=A18)*'Reporte del libro'!$J$3:$J$1596)</f>
        <v>96440</v>
      </c>
      <c r="C18">
        <v>96440</v>
      </c>
      <c r="D18">
        <f t="shared" si="0"/>
        <v>96440.000018000006</v>
      </c>
      <c r="E18">
        <f t="shared" si="1"/>
        <v>38</v>
      </c>
      <c r="H18" s="25">
        <v>17</v>
      </c>
      <c r="I18" s="25" t="str">
        <f t="shared" si="2"/>
        <v>Lizarriturri, Joseph</v>
      </c>
      <c r="J18" s="25">
        <f t="shared" si="3"/>
        <v>146906</v>
      </c>
    </row>
    <row r="19" spans="1:17" ht="25.5" x14ac:dyDescent="0.25">
      <c r="A19" s="67" t="s">
        <v>1464</v>
      </c>
      <c r="B19" cm="1">
        <f t="array" ref="B19">SUMPRODUCT(('Reporte del libro'!$D$3:$D$1596=A19)*'Reporte del libro'!$J$3:$J$1596)</f>
        <v>47952</v>
      </c>
      <c r="C19">
        <v>47952</v>
      </c>
      <c r="D19">
        <f t="shared" si="0"/>
        <v>47952.000018999999</v>
      </c>
      <c r="E19">
        <f t="shared" si="1"/>
        <v>84</v>
      </c>
      <c r="H19" s="25">
        <v>18</v>
      </c>
      <c r="I19" s="25" t="str">
        <f t="shared" si="2"/>
        <v>Paz, Joseph de</v>
      </c>
      <c r="J19" s="25">
        <f t="shared" si="3"/>
        <v>134694</v>
      </c>
    </row>
    <row r="20" spans="1:17" ht="30" x14ac:dyDescent="0.25">
      <c r="A20" s="67" t="s">
        <v>1285</v>
      </c>
      <c r="B20" cm="1">
        <f t="array" ref="B20">SUMPRODUCT(('Reporte del libro'!$D$3:$D$1596=A20)*'Reporte del libro'!$J$3:$J$1596)</f>
        <v>47132</v>
      </c>
      <c r="C20">
        <v>47132</v>
      </c>
      <c r="D20">
        <f t="shared" si="0"/>
        <v>47132.000019999999</v>
      </c>
      <c r="E20">
        <f t="shared" si="1"/>
        <v>85</v>
      </c>
      <c r="H20" s="25">
        <v>19</v>
      </c>
      <c r="I20" s="25" t="str">
        <f t="shared" si="2"/>
        <v>Ocerín Jáuregui, Pedro de</v>
      </c>
      <c r="J20" s="25">
        <f t="shared" si="3"/>
        <v>134564</v>
      </c>
    </row>
    <row r="21" spans="1:17" ht="15" customHeight="1" x14ac:dyDescent="0.25">
      <c r="A21" s="67" t="s">
        <v>1476</v>
      </c>
      <c r="B21" cm="1">
        <f t="array" ref="B21">SUMPRODUCT(('Reporte del libro'!$D$3:$D$1596=A21)*'Reporte del libro'!$J$3:$J$1596)</f>
        <v>80181</v>
      </c>
      <c r="C21">
        <v>80181</v>
      </c>
      <c r="D21">
        <f t="shared" si="0"/>
        <v>80181.000021</v>
      </c>
      <c r="E21">
        <f t="shared" si="1"/>
        <v>52</v>
      </c>
      <c r="H21" s="25">
        <v>20</v>
      </c>
      <c r="I21" s="25" t="str">
        <f t="shared" si="2"/>
        <v>Paredes, Francisco de</v>
      </c>
      <c r="J21" s="25">
        <f t="shared" si="3"/>
        <v>130097</v>
      </c>
    </row>
    <row r="22" spans="1:17" x14ac:dyDescent="0.25">
      <c r="A22" s="67" t="s">
        <v>1465</v>
      </c>
      <c r="B22" cm="1">
        <f t="array" ref="B22">SUMPRODUCT(('Reporte del libro'!$D$3:$D$1596=A22)*'Reporte del libro'!$J$3:$J$1596)</f>
        <v>43642</v>
      </c>
      <c r="C22">
        <v>43642</v>
      </c>
      <c r="D22">
        <f t="shared" si="0"/>
        <v>43642.000022</v>
      </c>
      <c r="E22">
        <f t="shared" si="1"/>
        <v>94</v>
      </c>
      <c r="H22" s="25">
        <v>21</v>
      </c>
      <c r="I22" s="25" t="str">
        <f t="shared" si="2"/>
        <v>Sagastizabal, Pascual de</v>
      </c>
      <c r="J22" s="25">
        <f t="shared" si="3"/>
        <v>123484</v>
      </c>
    </row>
    <row r="23" spans="1:17" ht="30" x14ac:dyDescent="0.25">
      <c r="A23" s="67" t="s">
        <v>1575</v>
      </c>
      <c r="B23" cm="1">
        <f t="array" ref="B23">SUMPRODUCT(('Reporte del libro'!$D$3:$D$1596=A23)*'Reporte del libro'!$J$3:$J$1596)</f>
        <v>88895</v>
      </c>
      <c r="C23">
        <v>88895</v>
      </c>
      <c r="D23">
        <f t="shared" si="0"/>
        <v>88895.000023000001</v>
      </c>
      <c r="E23">
        <f t="shared" si="1"/>
        <v>49</v>
      </c>
      <c r="H23" s="25">
        <v>22</v>
      </c>
      <c r="I23" s="25" t="str">
        <f t="shared" si="2"/>
        <v>Monasterio Guren, Antonio de</v>
      </c>
      <c r="J23" s="25">
        <f t="shared" si="3"/>
        <v>121253</v>
      </c>
    </row>
    <row r="24" spans="1:17" ht="25.5" x14ac:dyDescent="0.25">
      <c r="A24" s="16" t="s">
        <v>1576</v>
      </c>
      <c r="B24" cm="1">
        <f t="array" ref="B24">SUMPRODUCT(('Reporte del libro'!$D$3:$D$1596=A24)*'Reporte del libro'!$J$3:$J$1596)</f>
        <v>134564</v>
      </c>
      <c r="C24">
        <v>134564</v>
      </c>
      <c r="D24">
        <f t="shared" si="0"/>
        <v>134564.00002400001</v>
      </c>
      <c r="E24">
        <f t="shared" si="1"/>
        <v>19</v>
      </c>
      <c r="H24" s="25">
        <v>23</v>
      </c>
      <c r="I24" s="25" t="str">
        <f t="shared" si="2"/>
        <v>Justiniani, Justiniano</v>
      </c>
      <c r="J24" s="25">
        <f t="shared" si="3"/>
        <v>118472</v>
      </c>
    </row>
    <row r="25" spans="1:17" ht="38.25" x14ac:dyDescent="0.25">
      <c r="A25" s="16" t="s">
        <v>1477</v>
      </c>
      <c r="B25" cm="1">
        <f t="array" ref="B25">SUMPRODUCT(('Reporte del libro'!$D$3:$D$1596=A25)*'Reporte del libro'!$J$3:$J$1596)</f>
        <v>235547</v>
      </c>
      <c r="C25">
        <v>235547</v>
      </c>
      <c r="D25">
        <f t="shared" si="0"/>
        <v>235547.00002499999</v>
      </c>
      <c r="E25">
        <f t="shared" si="1"/>
        <v>7</v>
      </c>
      <c r="H25" s="25">
        <v>24</v>
      </c>
      <c r="I25" s="25" t="str">
        <f t="shared" si="2"/>
        <v>Cueto, Andrés de</v>
      </c>
      <c r="J25" s="25">
        <f t="shared" si="3"/>
        <v>116163</v>
      </c>
    </row>
    <row r="26" spans="1:17" ht="30" x14ac:dyDescent="0.25">
      <c r="A26" s="67" t="s">
        <v>1270</v>
      </c>
      <c r="B26" cm="1">
        <f t="array" ref="B26">SUMPRODUCT(('Reporte del libro'!$D$3:$D$1596=A26)*'Reporte del libro'!$J$3:$J$1596)</f>
        <v>27481</v>
      </c>
      <c r="C26">
        <v>27481</v>
      </c>
      <c r="D26">
        <f t="shared" si="0"/>
        <v>27481.000026000002</v>
      </c>
      <c r="E26">
        <f t="shared" si="1"/>
        <v>149</v>
      </c>
      <c r="H26" s="25">
        <v>25</v>
      </c>
      <c r="I26" s="25" t="str">
        <f t="shared" si="2"/>
        <v>Figueroa, Francisco Antonio de</v>
      </c>
      <c r="J26" s="25">
        <f t="shared" si="3"/>
        <v>115004</v>
      </c>
    </row>
    <row r="27" spans="1:17" ht="30" x14ac:dyDescent="0.25">
      <c r="A27" s="67" t="s">
        <v>1271</v>
      </c>
      <c r="B27" cm="1">
        <f t="array" ref="B27">SUMPRODUCT(('Reporte del libro'!$D$3:$D$1596=A27)*'Reporte del libro'!$J$3:$J$1596)</f>
        <v>68140</v>
      </c>
      <c r="C27">
        <v>68140</v>
      </c>
      <c r="D27">
        <f t="shared" si="0"/>
        <v>68140.000027000002</v>
      </c>
      <c r="E27">
        <f t="shared" si="1"/>
        <v>60</v>
      </c>
      <c r="H27" s="25">
        <v>26</v>
      </c>
      <c r="I27" s="25" t="str">
        <f t="shared" si="2"/>
        <v>Sánchez Barragan, Alonso</v>
      </c>
      <c r="J27" s="25">
        <f t="shared" si="3"/>
        <v>113864</v>
      </c>
    </row>
    <row r="28" spans="1:17" ht="15" customHeight="1" x14ac:dyDescent="0.25">
      <c r="A28" s="67" t="s">
        <v>1577</v>
      </c>
      <c r="B28" cm="1">
        <f t="array" ref="B28">SUMPRODUCT(('Reporte del libro'!$D$3:$D$1596=A28)*'Reporte del libro'!$J$3:$J$1596)</f>
        <v>67901</v>
      </c>
      <c r="C28">
        <v>67901</v>
      </c>
      <c r="D28">
        <f t="shared" si="0"/>
        <v>67901.000027999995</v>
      </c>
      <c r="E28">
        <f t="shared" si="1"/>
        <v>64</v>
      </c>
      <c r="H28" s="25">
        <v>27</v>
      </c>
      <c r="I28" s="25" t="str">
        <f t="shared" si="2"/>
        <v>Viso y Morillo, Juan del</v>
      </c>
      <c r="J28" s="25">
        <f t="shared" si="3"/>
        <v>113401</v>
      </c>
    </row>
    <row r="29" spans="1:17" ht="30" x14ac:dyDescent="0.25">
      <c r="A29" s="67" t="s">
        <v>1286</v>
      </c>
      <c r="B29" cm="1">
        <f t="array" ref="B29">SUMPRODUCT(('Reporte del libro'!$D$3:$D$1596=A29)*'Reporte del libro'!$J$3:$J$1596)</f>
        <v>90299</v>
      </c>
      <c r="C29">
        <v>90299</v>
      </c>
      <c r="D29">
        <f t="shared" si="0"/>
        <v>90299.000029000003</v>
      </c>
      <c r="E29">
        <f t="shared" si="1"/>
        <v>45</v>
      </c>
      <c r="H29" s="25">
        <v>28</v>
      </c>
      <c r="I29" s="25" t="str">
        <f t="shared" si="2"/>
        <v>Baldovinos Quint, Diego de</v>
      </c>
      <c r="J29" s="25">
        <f t="shared" si="3"/>
        <v>112284</v>
      </c>
    </row>
    <row r="30" spans="1:17" ht="15" customHeight="1" x14ac:dyDescent="0.25">
      <c r="A30" s="67" t="s">
        <v>1287</v>
      </c>
      <c r="B30" cm="1">
        <f t="array" ref="B30">SUMPRODUCT(('Reporte del libro'!$D$3:$D$1596=A30)*'Reporte del libro'!$J$3:$J$1596)</f>
        <v>33915</v>
      </c>
      <c r="C30">
        <v>33915</v>
      </c>
      <c r="D30">
        <f t="shared" si="0"/>
        <v>33915.000030000003</v>
      </c>
      <c r="E30">
        <f t="shared" si="1"/>
        <v>122</v>
      </c>
      <c r="H30" s="25">
        <v>29</v>
      </c>
      <c r="I30" s="25" t="str">
        <f t="shared" si="2"/>
        <v>Rado, Agustín de</v>
      </c>
      <c r="J30" s="25">
        <f t="shared" si="3"/>
        <v>104989</v>
      </c>
    </row>
    <row r="31" spans="1:17" ht="30" x14ac:dyDescent="0.25">
      <c r="A31" s="86" t="s">
        <v>1806</v>
      </c>
      <c r="B31" cm="1">
        <f t="array" ref="B31">SUMPRODUCT(('Reporte del libro'!$D$3:$D$1596=A31)*'Reporte del libro'!$J$3:$J$1596)</f>
        <v>73330</v>
      </c>
      <c r="C31">
        <v>73330</v>
      </c>
      <c r="D31">
        <f t="shared" si="0"/>
        <v>73330.000031000003</v>
      </c>
      <c r="E31">
        <f t="shared" si="1"/>
        <v>57</v>
      </c>
      <c r="H31" s="25">
        <v>30</v>
      </c>
      <c r="I31" s="25" t="str">
        <f t="shared" si="2"/>
        <v>Martínez del Valle, Miguel</v>
      </c>
      <c r="J31" s="25">
        <f t="shared" si="3"/>
        <v>104450</v>
      </c>
    </row>
    <row r="32" spans="1:17" ht="25.5" x14ac:dyDescent="0.25">
      <c r="A32" s="67" t="s">
        <v>1578</v>
      </c>
      <c r="B32" cm="1">
        <f t="array" ref="B32">SUMPRODUCT(('Reporte del libro'!$D$3:$D$1596=A32)*'Reporte del libro'!$J$3:$J$1596)</f>
        <v>20539</v>
      </c>
      <c r="C32">
        <v>20539</v>
      </c>
      <c r="D32">
        <f t="shared" si="0"/>
        <v>20539.000032</v>
      </c>
      <c r="E32">
        <f t="shared" si="1"/>
        <v>185</v>
      </c>
      <c r="H32" s="25">
        <v>31</v>
      </c>
      <c r="I32" s="25" t="str">
        <f t="shared" si="2"/>
        <v>Riaño, Juan de</v>
      </c>
      <c r="J32" s="25">
        <f t="shared" si="3"/>
        <v>103190</v>
      </c>
    </row>
    <row r="33" spans="1:10" ht="30" x14ac:dyDescent="0.25">
      <c r="A33" s="67" t="s">
        <v>1478</v>
      </c>
      <c r="B33" cm="1">
        <f t="array" ref="B33">SUMPRODUCT(('Reporte del libro'!$D$3:$D$1596=A33)*'Reporte del libro'!$J$3:$J$1596)</f>
        <v>43367</v>
      </c>
      <c r="C33">
        <v>43367</v>
      </c>
      <c r="D33">
        <f t="shared" si="0"/>
        <v>43367.000032999997</v>
      </c>
      <c r="E33">
        <f t="shared" si="1"/>
        <v>97</v>
      </c>
      <c r="H33" s="25">
        <v>32</v>
      </c>
      <c r="I33" s="25" t="str">
        <f t="shared" si="2"/>
        <v>Calderón Santibáñez, Cristóbal</v>
      </c>
      <c r="J33" s="25">
        <f t="shared" si="3"/>
        <v>102974</v>
      </c>
    </row>
    <row r="34" spans="1:10" x14ac:dyDescent="0.25">
      <c r="A34" s="70" t="s">
        <v>1288</v>
      </c>
      <c r="B34" cm="1">
        <f t="array" ref="B34">SUMPRODUCT(('Reporte del libro'!$D$3:$D$1596=A34)*'Reporte del libro'!$J$3:$J$1596)</f>
        <v>27813</v>
      </c>
      <c r="C34">
        <v>27813</v>
      </c>
      <c r="D34">
        <f t="shared" si="0"/>
        <v>27813.000034000001</v>
      </c>
      <c r="E34">
        <f t="shared" si="1"/>
        <v>147</v>
      </c>
      <c r="H34" s="25">
        <v>33</v>
      </c>
      <c r="I34" s="25" t="str">
        <f t="shared" si="2"/>
        <v>Rosales Vallejo, Diego</v>
      </c>
      <c r="J34" s="25">
        <f t="shared" si="3"/>
        <v>102160</v>
      </c>
    </row>
    <row r="35" spans="1:10" ht="25.5" x14ac:dyDescent="0.25">
      <c r="A35" s="70" t="s">
        <v>1583</v>
      </c>
      <c r="B35" cm="1">
        <f t="array" ref="B35">SUMPRODUCT(('Reporte del libro'!$D$3:$D$1596=A35)*'Reporte del libro'!$J$3:$J$1596)</f>
        <v>39938</v>
      </c>
      <c r="C35">
        <v>39938</v>
      </c>
      <c r="D35">
        <f t="shared" si="0"/>
        <v>39938.000034999997</v>
      </c>
      <c r="E35">
        <f t="shared" si="1"/>
        <v>106</v>
      </c>
      <c r="H35" s="25">
        <v>34</v>
      </c>
      <c r="I35" s="25" t="str">
        <f t="shared" si="2"/>
        <v>Martínez Fajardo, Julián</v>
      </c>
      <c r="J35" s="25">
        <f t="shared" si="3"/>
        <v>100860</v>
      </c>
    </row>
    <row r="36" spans="1:10" ht="15" customHeight="1" x14ac:dyDescent="0.25">
      <c r="A36" s="70" t="s">
        <v>1289</v>
      </c>
      <c r="B36" cm="1">
        <f t="array" ref="B36">SUMPRODUCT(('Reporte del libro'!$D$3:$D$1596=A36)*'Reporte del libro'!$J$3:$J$1596)</f>
        <v>23761</v>
      </c>
      <c r="C36">
        <v>23761</v>
      </c>
      <c r="D36">
        <f t="shared" si="0"/>
        <v>23761.000036000001</v>
      </c>
      <c r="E36">
        <f t="shared" si="1"/>
        <v>165</v>
      </c>
      <c r="H36" s="25">
        <v>35</v>
      </c>
      <c r="I36" s="25" t="str">
        <f t="shared" si="2"/>
        <v>Mena Caballero, Juan de</v>
      </c>
      <c r="J36" s="25">
        <f t="shared" si="3"/>
        <v>100270</v>
      </c>
    </row>
    <row r="37" spans="1:10" ht="25.5" x14ac:dyDescent="0.25">
      <c r="A37" s="67" t="s">
        <v>1290</v>
      </c>
      <c r="B37" cm="1">
        <f t="array" ref="B37">SUMPRODUCT(('Reporte del libro'!$D$3:$D$1596=A37)*'Reporte del libro'!$J$3:$J$1596)</f>
        <v>51111</v>
      </c>
      <c r="C37">
        <v>51111</v>
      </c>
      <c r="D37">
        <f t="shared" si="0"/>
        <v>51111.000036999998</v>
      </c>
      <c r="E37">
        <f t="shared" si="1"/>
        <v>78</v>
      </c>
      <c r="H37" s="25">
        <v>36</v>
      </c>
      <c r="I37" s="25" t="str">
        <f t="shared" si="2"/>
        <v>Pérez de Ircio, Pedro</v>
      </c>
      <c r="J37" s="25">
        <f t="shared" si="3"/>
        <v>98708</v>
      </c>
    </row>
    <row r="38" spans="1:10" x14ac:dyDescent="0.25">
      <c r="A38" s="67" t="s">
        <v>1291</v>
      </c>
      <c r="B38" cm="1">
        <f t="array" ref="B38">SUMPRODUCT(('Reporte del libro'!$D$3:$D$1596=A38)*'Reporte del libro'!$J$3:$J$1596)</f>
        <v>3301</v>
      </c>
      <c r="C38">
        <v>3301</v>
      </c>
      <c r="D38">
        <f t="shared" si="0"/>
        <v>3301.0000380000001</v>
      </c>
      <c r="E38">
        <f t="shared" si="1"/>
        <v>362</v>
      </c>
      <c r="H38" s="25">
        <v>37</v>
      </c>
      <c r="I38" s="25" t="str">
        <f t="shared" si="2"/>
        <v>Vergara, Lucas de</v>
      </c>
      <c r="J38" s="25">
        <f t="shared" si="3"/>
        <v>98193</v>
      </c>
    </row>
    <row r="39" spans="1:10" ht="30" x14ac:dyDescent="0.25">
      <c r="A39" s="67" t="s">
        <v>1292</v>
      </c>
      <c r="B39" cm="1">
        <f t="array" ref="B39">SUMPRODUCT(('Reporte del libro'!$D$3:$D$1596=A39)*'Reporte del libro'!$J$3:$J$1596)</f>
        <v>100270</v>
      </c>
      <c r="C39">
        <v>100270</v>
      </c>
      <c r="D39">
        <f t="shared" si="0"/>
        <v>100270.00003900001</v>
      </c>
      <c r="E39">
        <f t="shared" si="1"/>
        <v>35</v>
      </c>
      <c r="H39" s="25">
        <v>38</v>
      </c>
      <c r="I39" s="25" t="str">
        <f t="shared" si="2"/>
        <v>López Zambrano, Francisco</v>
      </c>
      <c r="J39" s="25">
        <f t="shared" si="3"/>
        <v>96440</v>
      </c>
    </row>
    <row r="40" spans="1:10" ht="15" customHeight="1" x14ac:dyDescent="0.25">
      <c r="A40" s="67" t="s">
        <v>1293</v>
      </c>
      <c r="B40" cm="1">
        <f t="array" ref="B40">SUMPRODUCT(('Reporte del libro'!$D$3:$D$1596=A40)*'Reporte del libro'!$J$3:$J$1596)</f>
        <v>48692</v>
      </c>
      <c r="C40">
        <v>48692</v>
      </c>
      <c r="D40">
        <f t="shared" si="0"/>
        <v>48692.000039999999</v>
      </c>
      <c r="E40">
        <f t="shared" si="1"/>
        <v>80</v>
      </c>
      <c r="H40" s="25">
        <v>39</v>
      </c>
      <c r="I40" s="25" t="str">
        <f t="shared" si="2"/>
        <v>Torre Dizido, Manuel de la</v>
      </c>
      <c r="J40" s="25">
        <f t="shared" si="3"/>
        <v>94737</v>
      </c>
    </row>
    <row r="41" spans="1:10" ht="38.25" x14ac:dyDescent="0.25">
      <c r="A41" s="67" t="s">
        <v>1584</v>
      </c>
      <c r="B41" cm="1">
        <f t="array" ref="B41">SUMPRODUCT(('Reporte del libro'!$D$3:$D$1596=A41)*'Reporte del libro'!$J$3:$J$1596)</f>
        <v>48527</v>
      </c>
      <c r="C41">
        <v>48527</v>
      </c>
      <c r="D41">
        <f t="shared" si="0"/>
        <v>48527.000040999999</v>
      </c>
      <c r="E41">
        <f t="shared" si="1"/>
        <v>81</v>
      </c>
      <c r="H41" s="25">
        <v>40</v>
      </c>
      <c r="I41" s="25" t="str">
        <f t="shared" si="2"/>
        <v>Rueda, Domingo de</v>
      </c>
      <c r="J41" s="25">
        <f t="shared" si="3"/>
        <v>94698</v>
      </c>
    </row>
    <row r="42" spans="1:10" ht="30" x14ac:dyDescent="0.25">
      <c r="A42" s="67" t="s">
        <v>1797</v>
      </c>
      <c r="B42" cm="1">
        <f t="array" ref="B42">SUMPRODUCT(('Reporte del libro'!$D$3:$D$1596=A42)*'Reporte del libro'!$J$3:$J$1596)</f>
        <v>2684</v>
      </c>
      <c r="C42">
        <v>2684</v>
      </c>
      <c r="D42">
        <f t="shared" si="0"/>
        <v>2684.0000420000001</v>
      </c>
      <c r="E42">
        <f t="shared" si="1"/>
        <v>373</v>
      </c>
      <c r="H42" s="25">
        <v>41</v>
      </c>
      <c r="I42" s="25" t="str">
        <f t="shared" si="2"/>
        <v>Fernández de Sierra, Agustín</v>
      </c>
      <c r="J42" s="25">
        <f t="shared" si="3"/>
        <v>93835</v>
      </c>
    </row>
    <row r="43" spans="1:10" ht="25.5" x14ac:dyDescent="0.25">
      <c r="A43" s="67" t="s">
        <v>1585</v>
      </c>
      <c r="B43" cm="1">
        <f t="array" ref="B43">SUMPRODUCT(('Reporte del libro'!$D$3:$D$1596=A43)*'Reporte del libro'!$J$3:$J$1596)</f>
        <v>48510</v>
      </c>
      <c r="C43">
        <v>48510</v>
      </c>
      <c r="D43">
        <f t="shared" si="0"/>
        <v>48510.000043</v>
      </c>
      <c r="E43">
        <f t="shared" si="1"/>
        <v>83</v>
      </c>
      <c r="H43" s="25">
        <v>42</v>
      </c>
      <c r="I43" s="25" t="str">
        <f t="shared" si="2"/>
        <v>Sabogal, Tomás de</v>
      </c>
      <c r="J43" s="25">
        <f t="shared" si="3"/>
        <v>93005</v>
      </c>
    </row>
    <row r="44" spans="1:10" ht="30" x14ac:dyDescent="0.25">
      <c r="A44" s="67" t="s">
        <v>1294</v>
      </c>
      <c r="B44" cm="1">
        <f t="array" ref="B44">SUMPRODUCT(('Reporte del libro'!$D$3:$D$1596=A44)*'Reporte del libro'!$J$3:$J$1596)</f>
        <v>1093</v>
      </c>
      <c r="C44">
        <v>1093</v>
      </c>
      <c r="D44">
        <f t="shared" si="0"/>
        <v>1093.0000439999999</v>
      </c>
      <c r="E44">
        <f t="shared" si="1"/>
        <v>403</v>
      </c>
      <c r="H44" s="25">
        <v>43</v>
      </c>
      <c r="I44" s="25" t="str">
        <f t="shared" si="2"/>
        <v>Blásquez de Olivier, Tomás</v>
      </c>
      <c r="J44" s="25">
        <f t="shared" si="3"/>
        <v>92821</v>
      </c>
    </row>
    <row r="45" spans="1:10" ht="30" x14ac:dyDescent="0.25">
      <c r="A45" s="16" t="s">
        <v>1586</v>
      </c>
      <c r="B45" cm="1">
        <f t="array" ref="B45">SUMPRODUCT(('Reporte del libro'!$D$3:$D$1596=A45)*'Reporte del libro'!$J$3:$J$1596)</f>
        <v>38832</v>
      </c>
      <c r="C45">
        <v>38832</v>
      </c>
      <c r="D45">
        <f t="shared" si="0"/>
        <v>38832.000045000001</v>
      </c>
      <c r="E45">
        <f t="shared" si="1"/>
        <v>111</v>
      </c>
      <c r="H45" s="25">
        <v>44</v>
      </c>
      <c r="I45" s="25" t="str">
        <f t="shared" si="2"/>
        <v>Romero de Zamora, Gabriel</v>
      </c>
      <c r="J45" s="25">
        <f t="shared" si="3"/>
        <v>90713</v>
      </c>
    </row>
    <row r="46" spans="1:10" ht="30" x14ac:dyDescent="0.25">
      <c r="A46" s="67" t="s">
        <v>1587</v>
      </c>
      <c r="B46" cm="1">
        <f t="array" ref="B46">SUMPRODUCT(('Reporte del libro'!$D$3:$D$1596=A46)*'Reporte del libro'!$J$3:$J$1596)</f>
        <v>13477</v>
      </c>
      <c r="C46">
        <v>13477</v>
      </c>
      <c r="D46">
        <f t="shared" si="0"/>
        <v>13477.000045999999</v>
      </c>
      <c r="E46">
        <f t="shared" si="1"/>
        <v>233</v>
      </c>
      <c r="H46" s="25">
        <v>45</v>
      </c>
      <c r="I46" s="25" t="str">
        <f t="shared" si="2"/>
        <v>Ortuño y Toledo, Pedro de</v>
      </c>
      <c r="J46" s="25">
        <f t="shared" si="3"/>
        <v>90299</v>
      </c>
    </row>
    <row r="47" spans="1:10" ht="25.5" x14ac:dyDescent="0.25">
      <c r="A47" s="67" t="s">
        <v>1295</v>
      </c>
      <c r="B47" cm="1">
        <f t="array" ref="B47">SUMPRODUCT(('Reporte del libro'!$D$3:$D$1596=A47)*'Reporte del libro'!$J$3:$J$1596)</f>
        <v>10488</v>
      </c>
      <c r="C47">
        <v>10488</v>
      </c>
      <c r="D47">
        <f t="shared" si="0"/>
        <v>10488.000047</v>
      </c>
      <c r="E47">
        <f t="shared" si="1"/>
        <v>261</v>
      </c>
      <c r="H47" s="25">
        <v>46</v>
      </c>
      <c r="I47" s="25" t="str">
        <f t="shared" si="2"/>
        <v>Yeroví, Gabriel de</v>
      </c>
      <c r="J47" s="25">
        <f t="shared" si="3"/>
        <v>89617</v>
      </c>
    </row>
    <row r="48" spans="1:10" ht="25.5" x14ac:dyDescent="0.25">
      <c r="A48" s="16" t="s">
        <v>1479</v>
      </c>
      <c r="B48" cm="1">
        <f t="array" ref="B48">SUMPRODUCT(('Reporte del libro'!$D$3:$D$1596=A48)*'Reporte del libro'!$J$3:$J$1596)</f>
        <v>4000</v>
      </c>
      <c r="C48">
        <v>4000</v>
      </c>
      <c r="D48">
        <f t="shared" si="0"/>
        <v>4000.0000479999999</v>
      </c>
      <c r="E48">
        <f t="shared" si="1"/>
        <v>348</v>
      </c>
      <c r="H48" s="25">
        <v>47</v>
      </c>
      <c r="I48" s="25" t="str">
        <f t="shared" si="2"/>
        <v>Zumarraga, Pedro de</v>
      </c>
      <c r="J48" s="25">
        <f t="shared" si="3"/>
        <v>89159</v>
      </c>
    </row>
    <row r="49" spans="1:10" ht="15" customHeight="1" x14ac:dyDescent="0.25">
      <c r="A49" s="16" t="s">
        <v>1296</v>
      </c>
      <c r="B49" cm="1">
        <f t="array" ref="B49">SUMPRODUCT(('Reporte del libro'!$D$3:$D$1596=A49)*'Reporte del libro'!$J$3:$J$1596)</f>
        <v>52126</v>
      </c>
      <c r="C49">
        <v>52126</v>
      </c>
      <c r="D49">
        <f t="shared" si="0"/>
        <v>52126.000049000002</v>
      </c>
      <c r="E49">
        <f t="shared" si="1"/>
        <v>77</v>
      </c>
      <c r="H49" s="25">
        <v>48</v>
      </c>
      <c r="I49" s="25" t="str">
        <f t="shared" si="2"/>
        <v>Torresillas, Joseph de</v>
      </c>
      <c r="J49" s="25">
        <f t="shared" si="3"/>
        <v>89116</v>
      </c>
    </row>
    <row r="50" spans="1:10" ht="30" x14ac:dyDescent="0.25">
      <c r="A50" s="16" t="s">
        <v>1480</v>
      </c>
      <c r="B50" cm="1">
        <f t="array" ref="B50">SUMPRODUCT(('Reporte del libro'!$D$3:$D$1596=A50)*'Reporte del libro'!$J$3:$J$1596)</f>
        <v>305234</v>
      </c>
      <c r="C50">
        <v>305234</v>
      </c>
      <c r="D50">
        <f t="shared" si="0"/>
        <v>305234.00004999997</v>
      </c>
      <c r="E50">
        <f t="shared" si="1"/>
        <v>3</v>
      </c>
      <c r="H50" s="25">
        <v>49</v>
      </c>
      <c r="I50" s="25" t="str">
        <f t="shared" si="2"/>
        <v>Fano y Arteaga, Martín de</v>
      </c>
      <c r="J50" s="25">
        <f t="shared" si="3"/>
        <v>88895</v>
      </c>
    </row>
    <row r="51" spans="1:10" ht="25.5" x14ac:dyDescent="0.25">
      <c r="A51" s="67" t="s">
        <v>1297</v>
      </c>
      <c r="B51" cm="1">
        <f t="array" ref="B51">SUMPRODUCT(('Reporte del libro'!$D$3:$D$1596=A51)*'Reporte del libro'!$J$3:$J$1596)</f>
        <v>11196</v>
      </c>
      <c r="C51">
        <v>11196</v>
      </c>
      <c r="D51">
        <f t="shared" si="0"/>
        <v>11196.000051000001</v>
      </c>
      <c r="E51">
        <f t="shared" si="1"/>
        <v>255</v>
      </c>
      <c r="H51" s="25">
        <v>50</v>
      </c>
      <c r="I51" s="25" t="str">
        <f t="shared" si="2"/>
        <v>García Prieto, Juan</v>
      </c>
      <c r="J51" s="25">
        <f t="shared" si="3"/>
        <v>87600</v>
      </c>
    </row>
    <row r="52" spans="1:10" ht="25.5" x14ac:dyDescent="0.25">
      <c r="A52" s="67" t="s">
        <v>1579</v>
      </c>
      <c r="B52" cm="1">
        <f t="array" ref="B52">SUMPRODUCT(('Reporte del libro'!$D$3:$D$1596=A52)*'Reporte del libro'!$J$3:$J$1596)</f>
        <v>13716</v>
      </c>
      <c r="C52">
        <v>13716</v>
      </c>
      <c r="D52">
        <f t="shared" si="0"/>
        <v>13716.000051999999</v>
      </c>
      <c r="E52">
        <f t="shared" si="1"/>
        <v>229</v>
      </c>
      <c r="H52" s="25">
        <v>51</v>
      </c>
      <c r="I52" s="25" t="str">
        <f t="shared" si="2"/>
        <v>García de la Cuesta, Juan</v>
      </c>
      <c r="J52" s="25">
        <f t="shared" si="3"/>
        <v>86244</v>
      </c>
    </row>
    <row r="53" spans="1:10" ht="25.5" x14ac:dyDescent="0.25">
      <c r="A53" s="67" t="s">
        <v>1598</v>
      </c>
      <c r="B53" cm="1">
        <f t="array" ref="B53">SUMPRODUCT(('Reporte del libro'!$D$3:$D$1596=A53)*'Reporte del libro'!$J$3:$J$1596)</f>
        <v>8640</v>
      </c>
      <c r="C53">
        <v>8640</v>
      </c>
      <c r="D53">
        <f t="shared" si="0"/>
        <v>8640.0000529999998</v>
      </c>
      <c r="E53">
        <f t="shared" si="1"/>
        <v>280</v>
      </c>
      <c r="H53" s="25">
        <v>52</v>
      </c>
      <c r="I53" s="25" t="str">
        <f t="shared" si="2"/>
        <v>López Vélez, Francisco</v>
      </c>
      <c r="J53" s="25">
        <f t="shared" si="3"/>
        <v>80181</v>
      </c>
    </row>
    <row r="54" spans="1:10" ht="25.5" x14ac:dyDescent="0.25">
      <c r="A54" s="67" t="s">
        <v>1481</v>
      </c>
      <c r="B54" cm="1">
        <f t="array" ref="B54">SUMPRODUCT(('Reporte del libro'!$D$3:$D$1596=A54)*'Reporte del libro'!$J$3:$J$1596)</f>
        <v>4000</v>
      </c>
      <c r="C54">
        <v>4000</v>
      </c>
      <c r="D54">
        <f t="shared" si="0"/>
        <v>4000.0000540000001</v>
      </c>
      <c r="E54">
        <f t="shared" si="1"/>
        <v>347</v>
      </c>
      <c r="H54" s="25">
        <v>53</v>
      </c>
      <c r="I54" s="25" t="str">
        <f t="shared" si="2"/>
        <v>Torres, Juan Simón de</v>
      </c>
      <c r="J54" s="25">
        <f t="shared" si="3"/>
        <v>79585</v>
      </c>
    </row>
    <row r="55" spans="1:10" ht="30" x14ac:dyDescent="0.25">
      <c r="A55" s="16" t="s">
        <v>1452</v>
      </c>
      <c r="B55" cm="1">
        <f t="array" ref="B55">SUMPRODUCT(('Reporte del libro'!$D$3:$D$1596=A55)*'Reporte del libro'!$J$3:$J$1596)</f>
        <v>100860</v>
      </c>
      <c r="C55">
        <v>100860</v>
      </c>
      <c r="D55">
        <f t="shared" si="0"/>
        <v>100860.000055</v>
      </c>
      <c r="E55">
        <f t="shared" si="1"/>
        <v>34</v>
      </c>
      <c r="H55" s="25">
        <v>54</v>
      </c>
      <c r="I55" s="25" t="str">
        <f t="shared" si="2"/>
        <v>Fernández Dávila, Marcos</v>
      </c>
      <c r="J55" s="25">
        <f t="shared" si="3"/>
        <v>78972</v>
      </c>
    </row>
    <row r="56" spans="1:10" ht="30" x14ac:dyDescent="0.25">
      <c r="A56" s="16" t="s">
        <v>1298</v>
      </c>
      <c r="B56" cm="1">
        <f t="array" ref="B56">SUMPRODUCT(('Reporte del libro'!$D$3:$D$1596=A56)*'Reporte del libro'!$J$3:$J$1596)</f>
        <v>9406</v>
      </c>
      <c r="C56">
        <v>9406</v>
      </c>
      <c r="D56">
        <f t="shared" si="0"/>
        <v>9406.0000560000008</v>
      </c>
      <c r="E56">
        <f t="shared" si="1"/>
        <v>269</v>
      </c>
      <c r="H56" s="25">
        <v>55</v>
      </c>
      <c r="I56" s="25" t="str">
        <f t="shared" si="2"/>
        <v>Fernández de Paredes, Francisco</v>
      </c>
      <c r="J56" s="25">
        <f t="shared" si="3"/>
        <v>77070</v>
      </c>
    </row>
    <row r="57" spans="1:10" ht="15" customHeight="1" x14ac:dyDescent="0.25">
      <c r="A57" s="67" t="s">
        <v>1482</v>
      </c>
      <c r="B57" cm="1">
        <f t="array" ref="B57">SUMPRODUCT(('Reporte del libro'!$D$3:$D$1596=A57)*'Reporte del libro'!$J$3:$J$1596)</f>
        <v>7200</v>
      </c>
      <c r="C57">
        <v>7200</v>
      </c>
      <c r="D57">
        <f t="shared" si="0"/>
        <v>7200.0000570000002</v>
      </c>
      <c r="E57">
        <f t="shared" si="1"/>
        <v>296</v>
      </c>
      <c r="H57" s="25">
        <v>56</v>
      </c>
      <c r="I57" s="25" t="str">
        <f t="shared" si="2"/>
        <v>Rodríguez Rivadeneira, Francisco</v>
      </c>
      <c r="J57" s="25">
        <f t="shared" si="3"/>
        <v>75785</v>
      </c>
    </row>
    <row r="58" spans="1:10" ht="30" x14ac:dyDescent="0.25">
      <c r="A58" s="67" t="s">
        <v>1599</v>
      </c>
      <c r="B58" cm="1">
        <f t="array" ref="B58">SUMPRODUCT(('Reporte del libro'!$D$3:$D$1596=A58)*'Reporte del libro'!$J$3:$J$1596)</f>
        <v>10332</v>
      </c>
      <c r="C58">
        <v>10332</v>
      </c>
      <c r="D58">
        <f t="shared" si="0"/>
        <v>10332.000058</v>
      </c>
      <c r="E58">
        <f t="shared" si="1"/>
        <v>263</v>
      </c>
      <c r="H58" s="25">
        <v>57</v>
      </c>
      <c r="I58" s="25" t="str">
        <f t="shared" si="2"/>
        <v>Arechavaleta, Baltazar de</v>
      </c>
      <c r="J58" s="25">
        <f t="shared" si="3"/>
        <v>73330</v>
      </c>
    </row>
    <row r="59" spans="1:10" ht="30" x14ac:dyDescent="0.25">
      <c r="A59" s="67" t="s">
        <v>1483</v>
      </c>
      <c r="B59" cm="1">
        <f t="array" ref="B59">SUMPRODUCT(('Reporte del libro'!$D$3:$D$1596=A59)*'Reporte del libro'!$J$3:$J$1596)</f>
        <v>11799</v>
      </c>
      <c r="C59">
        <v>11799</v>
      </c>
      <c r="D59">
        <f t="shared" si="0"/>
        <v>11799.000059</v>
      </c>
      <c r="E59">
        <f t="shared" si="1"/>
        <v>247</v>
      </c>
      <c r="H59" s="25">
        <v>58</v>
      </c>
      <c r="I59" s="25" t="str">
        <f t="shared" si="2"/>
        <v>Lamas y Sandi, Andrés de</v>
      </c>
      <c r="J59" s="25">
        <f t="shared" si="3"/>
        <v>70405</v>
      </c>
    </row>
    <row r="60" spans="1:10" x14ac:dyDescent="0.25">
      <c r="A60" s="70" t="s">
        <v>1299</v>
      </c>
      <c r="B60" cm="1">
        <f t="array" ref="B60">SUMPRODUCT(('Reporte del libro'!$D$3:$D$1596=A60)*'Reporte del libro'!$J$3:$J$1596)</f>
        <v>23301</v>
      </c>
      <c r="C60">
        <v>23301</v>
      </c>
      <c r="D60">
        <f t="shared" si="0"/>
        <v>23301.000059999998</v>
      </c>
      <c r="E60">
        <f t="shared" si="1"/>
        <v>169</v>
      </c>
      <c r="H60" s="25">
        <v>59</v>
      </c>
      <c r="I60" s="25" t="str">
        <f t="shared" si="2"/>
        <v>Iriarte, Martín de</v>
      </c>
      <c r="J60" s="25">
        <f t="shared" si="3"/>
        <v>68976</v>
      </c>
    </row>
    <row r="61" spans="1:10" ht="15" customHeight="1" x14ac:dyDescent="0.25">
      <c r="A61" s="6" t="s">
        <v>1600</v>
      </c>
      <c r="B61" cm="1">
        <f t="array" ref="B61">SUMPRODUCT(('Reporte del libro'!$D$3:$D$1596=A61)*'Reporte del libro'!$J$3:$J$1596)</f>
        <v>113401</v>
      </c>
      <c r="C61">
        <v>113401</v>
      </c>
      <c r="D61">
        <f t="shared" si="0"/>
        <v>113401.000061</v>
      </c>
      <c r="E61">
        <f t="shared" si="1"/>
        <v>27</v>
      </c>
      <c r="H61" s="25">
        <v>60</v>
      </c>
      <c r="I61" s="25" t="str">
        <f t="shared" si="2"/>
        <v>Puente, Felipe de la</v>
      </c>
      <c r="J61" s="25">
        <f t="shared" si="3"/>
        <v>68140</v>
      </c>
    </row>
    <row r="62" spans="1:10" ht="30" x14ac:dyDescent="0.25">
      <c r="A62" s="67" t="s">
        <v>1601</v>
      </c>
      <c r="B62" cm="1">
        <f t="array" ref="B62">SUMPRODUCT(('Reporte del libro'!$D$3:$D$1596=A62)*'Reporte del libro'!$J$3:$J$1596)</f>
        <v>23242</v>
      </c>
      <c r="C62">
        <v>23242</v>
      </c>
      <c r="D62">
        <f t="shared" si="0"/>
        <v>23242.000061999999</v>
      </c>
      <c r="E62">
        <f t="shared" si="1"/>
        <v>170</v>
      </c>
      <c r="H62" s="25">
        <v>61</v>
      </c>
      <c r="I62" s="25" t="str">
        <f t="shared" si="2"/>
        <v>Fernández de Mirones, Santiago</v>
      </c>
      <c r="J62" s="25">
        <f t="shared" si="3"/>
        <v>68040</v>
      </c>
    </row>
    <row r="63" spans="1:10" ht="25.5" x14ac:dyDescent="0.25">
      <c r="A63" s="67" t="s">
        <v>1602</v>
      </c>
      <c r="B63" cm="1">
        <f t="array" ref="B63">SUMPRODUCT(('Reporte del libro'!$D$3:$D$1596=A63)*'Reporte del libro'!$J$3:$J$1596)</f>
        <v>8862</v>
      </c>
      <c r="C63">
        <v>8862</v>
      </c>
      <c r="D63">
        <f t="shared" si="0"/>
        <v>8862.0000629999995</v>
      </c>
      <c r="E63">
        <f t="shared" si="1"/>
        <v>277</v>
      </c>
      <c r="H63" s="25">
        <v>62</v>
      </c>
      <c r="I63" s="25" t="str">
        <f t="shared" si="2"/>
        <v>Serrao, Francisco</v>
      </c>
      <c r="J63" s="25">
        <f t="shared" si="3"/>
        <v>68005</v>
      </c>
    </row>
    <row r="64" spans="1:10" ht="15" customHeight="1" x14ac:dyDescent="0.25">
      <c r="A64" s="67" t="s">
        <v>1300</v>
      </c>
      <c r="B64" cm="1">
        <f t="array" ref="B64">SUMPRODUCT(('Reporte del libro'!$D$3:$D$1596=A64)*'Reporte del libro'!$J$3:$J$1596)</f>
        <v>89159</v>
      </c>
      <c r="C64">
        <v>89159</v>
      </c>
      <c r="D64">
        <f t="shared" si="0"/>
        <v>89159.000064000007</v>
      </c>
      <c r="E64">
        <f t="shared" si="1"/>
        <v>47</v>
      </c>
      <c r="H64" s="25">
        <v>63</v>
      </c>
      <c r="I64" s="25" t="str">
        <f t="shared" si="2"/>
        <v>Quijada, Lucas</v>
      </c>
      <c r="J64" s="25">
        <f t="shared" si="3"/>
        <v>67919</v>
      </c>
    </row>
    <row r="65" spans="1:10" ht="30" x14ac:dyDescent="0.25">
      <c r="A65" s="67" t="s">
        <v>1603</v>
      </c>
      <c r="B65" cm="1">
        <f t="array" ref="B65">SUMPRODUCT(('Reporte del libro'!$D$3:$D$1596=A65)*'Reporte del libro'!$J$3:$J$1596)</f>
        <v>28155</v>
      </c>
      <c r="C65">
        <v>28155</v>
      </c>
      <c r="D65">
        <f t="shared" si="0"/>
        <v>28155.000065</v>
      </c>
      <c r="E65">
        <f t="shared" si="1"/>
        <v>145</v>
      </c>
      <c r="H65" s="25">
        <v>64</v>
      </c>
      <c r="I65" s="25" t="str">
        <f t="shared" si="2"/>
        <v>Bahamonde y Lazos, Tomás de</v>
      </c>
      <c r="J65" s="25">
        <f t="shared" si="3"/>
        <v>67901</v>
      </c>
    </row>
    <row r="66" spans="1:10" ht="25.5" x14ac:dyDescent="0.25">
      <c r="A66" s="67" t="s">
        <v>1449</v>
      </c>
      <c r="B66" cm="1">
        <f t="array" ref="B66">SUMPRODUCT(('Reporte del libro'!$D$3:$D$1596=A66)*'Reporte del libro'!$J$3:$J$1596)</f>
        <v>18297</v>
      </c>
      <c r="C66">
        <v>18297</v>
      </c>
      <c r="D66">
        <f t="shared" ref="D66:D129" si="5">B66+0.000001*ROW()</f>
        <v>18297.000066000001</v>
      </c>
      <c r="E66">
        <f t="shared" ref="E66:E129" si="6">_xlfn.RANK.EQ(D66,$D$2:$D$480)</f>
        <v>203</v>
      </c>
      <c r="H66" s="25">
        <v>65</v>
      </c>
      <c r="I66" s="25" t="str">
        <f t="shared" ref="I66:I129" si="7">INDEX($A$2:$A$480,MATCH(H66,$E$2:$E$480,0))</f>
        <v>Bolívar, Bernardo de</v>
      </c>
      <c r="J66" s="25">
        <f t="shared" ref="J66:J129" si="8">INDEX($B$2:$B$480,MATCH(H66,$E$2:$E$480,0))</f>
        <v>66392</v>
      </c>
    </row>
    <row r="67" spans="1:10" ht="15" customHeight="1" x14ac:dyDescent="0.25">
      <c r="A67" s="67" t="s">
        <v>1803</v>
      </c>
      <c r="B67" cm="1">
        <f t="array" ref="B67">SUMPRODUCT(('Reporte del libro'!$D$3:$D$1596=A67)*'Reporte del libro'!$J$3:$J$1596)</f>
        <v>24736</v>
      </c>
      <c r="C67">
        <v>24736</v>
      </c>
      <c r="D67">
        <f t="shared" si="5"/>
        <v>24736.000067000001</v>
      </c>
      <c r="E67">
        <f t="shared" si="6"/>
        <v>160</v>
      </c>
      <c r="H67" s="25">
        <v>66</v>
      </c>
      <c r="I67" s="25" t="str">
        <f t="shared" si="7"/>
        <v>Quesada, Diego de</v>
      </c>
      <c r="J67" s="25">
        <f t="shared" si="8"/>
        <v>64372</v>
      </c>
    </row>
    <row r="68" spans="1:10" ht="25.5" x14ac:dyDescent="0.25">
      <c r="A68" s="16" t="s">
        <v>1484</v>
      </c>
      <c r="B68" cm="1">
        <f t="array" ref="B68">SUMPRODUCT(('Reporte del libro'!$D$3:$D$1596=A68)*'Reporte del libro'!$J$3:$J$1596)</f>
        <v>22286</v>
      </c>
      <c r="C68">
        <v>22286</v>
      </c>
      <c r="D68">
        <f t="shared" si="5"/>
        <v>22286.000068000001</v>
      </c>
      <c r="E68">
        <f t="shared" si="6"/>
        <v>176</v>
      </c>
      <c r="H68" s="25">
        <v>67</v>
      </c>
      <c r="I68" s="25" t="str">
        <f t="shared" si="7"/>
        <v>Rotalde, Domingo de</v>
      </c>
      <c r="J68" s="25">
        <f t="shared" si="8"/>
        <v>61194</v>
      </c>
    </row>
    <row r="69" spans="1:10" ht="30" x14ac:dyDescent="0.25">
      <c r="A69" s="67" t="s">
        <v>1301</v>
      </c>
      <c r="B69" cm="1">
        <f t="array" ref="B69">SUMPRODUCT(('Reporte del libro'!$D$3:$D$1596=A69)*'Reporte del libro'!$J$3:$J$1596)</f>
        <v>30748</v>
      </c>
      <c r="C69">
        <v>30748</v>
      </c>
      <c r="D69">
        <f t="shared" si="5"/>
        <v>30748.000069000002</v>
      </c>
      <c r="E69">
        <f t="shared" si="6"/>
        <v>135</v>
      </c>
      <c r="H69" s="25">
        <v>68</v>
      </c>
      <c r="I69" s="25" t="str">
        <f t="shared" si="7"/>
        <v>Echeverz y Subiza, Antonio de</v>
      </c>
      <c r="J69" s="25">
        <f t="shared" si="8"/>
        <v>59796</v>
      </c>
    </row>
    <row r="70" spans="1:10" ht="15" customHeight="1" x14ac:dyDescent="0.25">
      <c r="A70" s="67" t="s">
        <v>1468</v>
      </c>
      <c r="B70" cm="1">
        <f t="array" ref="B70">SUMPRODUCT(('Reporte del libro'!$D$3:$D$1596=A70)*'Reporte del libro'!$J$3:$J$1596)</f>
        <v>149841</v>
      </c>
      <c r="C70">
        <v>149841</v>
      </c>
      <c r="D70">
        <f t="shared" si="5"/>
        <v>149841.00007000001</v>
      </c>
      <c r="E70">
        <f t="shared" si="6"/>
        <v>16</v>
      </c>
      <c r="H70" s="25">
        <v>69</v>
      </c>
      <c r="I70" s="25" t="str">
        <f t="shared" si="7"/>
        <v>Semiano, Gabriel de</v>
      </c>
      <c r="J70" s="25">
        <f t="shared" si="8"/>
        <v>59670</v>
      </c>
    </row>
    <row r="71" spans="1:10" ht="25.5" x14ac:dyDescent="0.25">
      <c r="A71" s="67" t="s">
        <v>1604</v>
      </c>
      <c r="B71" cm="1">
        <f t="array" ref="B71">SUMPRODUCT(('Reporte del libro'!$D$3:$D$1596=A71)*'Reporte del libro'!$J$3:$J$1596)</f>
        <v>19533</v>
      </c>
      <c r="C71">
        <v>19533</v>
      </c>
      <c r="D71">
        <f t="shared" si="5"/>
        <v>19533.000070999999</v>
      </c>
      <c r="E71">
        <f t="shared" si="6"/>
        <v>195</v>
      </c>
      <c r="H71" s="25">
        <v>70</v>
      </c>
      <c r="I71" s="25" t="str">
        <f t="shared" si="7"/>
        <v>Zafra, Gregorio de</v>
      </c>
      <c r="J71" s="25">
        <f t="shared" si="8"/>
        <v>58913</v>
      </c>
    </row>
    <row r="72" spans="1:10" ht="30" x14ac:dyDescent="0.25">
      <c r="A72" s="67" t="s">
        <v>1605</v>
      </c>
      <c r="B72" cm="1">
        <f t="array" ref="B72">SUMPRODUCT(('Reporte del libro'!$D$3:$D$1596=A72)*'Reporte del libro'!$J$3:$J$1596)</f>
        <v>19208</v>
      </c>
      <c r="C72">
        <v>19208</v>
      </c>
      <c r="D72">
        <f t="shared" si="5"/>
        <v>19208.000071999999</v>
      </c>
      <c r="E72">
        <f t="shared" si="6"/>
        <v>196</v>
      </c>
      <c r="H72" s="25">
        <v>71</v>
      </c>
      <c r="I72" s="25" t="str">
        <f t="shared" si="7"/>
        <v>Porras, Manuel Gerónimo de</v>
      </c>
      <c r="J72" s="25">
        <f t="shared" si="8"/>
        <v>57004</v>
      </c>
    </row>
    <row r="73" spans="1:10" ht="25.5" x14ac:dyDescent="0.25">
      <c r="A73" s="67" t="s">
        <v>1607</v>
      </c>
      <c r="B73" cm="1">
        <f t="array" ref="B73">SUMPRODUCT(('Reporte del libro'!$D$3:$D$1596=A73)*'Reporte del libro'!$J$3:$J$1596)</f>
        <v>22386</v>
      </c>
      <c r="C73">
        <v>22386</v>
      </c>
      <c r="D73">
        <f t="shared" si="5"/>
        <v>22386.000072999999</v>
      </c>
      <c r="E73">
        <f t="shared" si="6"/>
        <v>174</v>
      </c>
      <c r="H73" s="25">
        <v>72</v>
      </c>
      <c r="I73" s="25" t="str">
        <f t="shared" si="7"/>
        <v>Sabogal, Bartolomé de</v>
      </c>
      <c r="J73" s="25">
        <f t="shared" si="8"/>
        <v>56151</v>
      </c>
    </row>
    <row r="74" spans="1:10" x14ac:dyDescent="0.25">
      <c r="A74" s="67" t="s">
        <v>189</v>
      </c>
      <c r="B74" cm="1">
        <f t="array" ref="B74">SUMPRODUCT(('Reporte del libro'!$D$3:$D$1596=A74)*'Reporte del libro'!$J$3:$J$1596)</f>
        <v>21286</v>
      </c>
      <c r="C74">
        <v>21286</v>
      </c>
      <c r="D74">
        <f t="shared" si="5"/>
        <v>21286.000074</v>
      </c>
      <c r="E74">
        <f t="shared" si="6"/>
        <v>181</v>
      </c>
      <c r="H74" s="25">
        <v>73</v>
      </c>
      <c r="I74" s="25" t="str">
        <f t="shared" si="7"/>
        <v>Lusa, Simón de</v>
      </c>
      <c r="J74" s="25">
        <f t="shared" si="8"/>
        <v>55573</v>
      </c>
    </row>
    <row r="75" spans="1:10" ht="30" x14ac:dyDescent="0.25">
      <c r="A75" s="67" t="s">
        <v>1302</v>
      </c>
      <c r="B75" cm="1">
        <f t="array" ref="B75">SUMPRODUCT(('Reporte del libro'!$D$3:$D$1596=A75)*'Reporte del libro'!$J$3:$J$1596)</f>
        <v>89116</v>
      </c>
      <c r="C75">
        <v>89116</v>
      </c>
      <c r="D75">
        <f t="shared" si="5"/>
        <v>89116.000075000004</v>
      </c>
      <c r="E75">
        <f t="shared" si="6"/>
        <v>48</v>
      </c>
      <c r="H75" s="25">
        <v>74</v>
      </c>
      <c r="I75" s="25" t="str">
        <f t="shared" si="7"/>
        <v>Martínez Roldán, Francisco</v>
      </c>
      <c r="J75" s="25">
        <f t="shared" si="8"/>
        <v>55107</v>
      </c>
    </row>
    <row r="76" spans="1:10" ht="15" customHeight="1" x14ac:dyDescent="0.25">
      <c r="A76" s="67" t="s">
        <v>1612</v>
      </c>
      <c r="B76" cm="1">
        <f t="array" ref="B76">SUMPRODUCT(('Reporte del libro'!$D$3:$D$1596=A76)*'Reporte del libro'!$J$3:$J$1596)</f>
        <v>185200</v>
      </c>
      <c r="C76">
        <v>185200</v>
      </c>
      <c r="D76">
        <f t="shared" si="5"/>
        <v>185200.000076</v>
      </c>
      <c r="E76">
        <f t="shared" si="6"/>
        <v>12</v>
      </c>
      <c r="H76" s="25">
        <v>75</v>
      </c>
      <c r="I76" s="25" t="str">
        <f t="shared" si="7"/>
        <v>Gallegos, Diego Fausto</v>
      </c>
      <c r="J76" s="25">
        <f t="shared" si="8"/>
        <v>53333</v>
      </c>
    </row>
    <row r="77" spans="1:10" ht="30" x14ac:dyDescent="0.25">
      <c r="A77" s="67" t="s">
        <v>1362</v>
      </c>
      <c r="B77" cm="1">
        <f t="array" ref="B77">SUMPRODUCT(('Reporte del libro'!$D$3:$D$1596=A77)*'Reporte del libro'!$J$3:$J$1596)</f>
        <v>13143</v>
      </c>
      <c r="C77">
        <v>13143</v>
      </c>
      <c r="D77">
        <f t="shared" si="5"/>
        <v>13143.000077000001</v>
      </c>
      <c r="E77">
        <f t="shared" si="6"/>
        <v>234</v>
      </c>
      <c r="H77" s="25">
        <v>76</v>
      </c>
      <c r="I77" s="25" t="str">
        <f t="shared" si="7"/>
        <v>Calderón y Hurtado, Tomás</v>
      </c>
      <c r="J77" s="25">
        <f t="shared" si="8"/>
        <v>52320</v>
      </c>
    </row>
    <row r="78" spans="1:10" ht="15" customHeight="1" x14ac:dyDescent="0.25">
      <c r="A78" s="67" t="s">
        <v>1580</v>
      </c>
      <c r="B78" cm="1">
        <f t="array" ref="B78">SUMPRODUCT(('Reporte del libro'!$D$3:$D$1596=A78)*'Reporte del libro'!$J$3:$J$1596)</f>
        <v>500</v>
      </c>
      <c r="C78">
        <v>500</v>
      </c>
      <c r="D78">
        <f t="shared" si="5"/>
        <v>500.00007799999997</v>
      </c>
      <c r="E78">
        <f t="shared" si="6"/>
        <v>435</v>
      </c>
      <c r="H78" s="25">
        <v>77</v>
      </c>
      <c r="I78" s="25" t="str">
        <f t="shared" si="7"/>
        <v>Eyzaguirre, Francisco de</v>
      </c>
      <c r="J78" s="25">
        <f t="shared" si="8"/>
        <v>52126</v>
      </c>
    </row>
    <row r="79" spans="1:10" ht="25.5" x14ac:dyDescent="0.25">
      <c r="A79" s="16" t="s">
        <v>1802</v>
      </c>
      <c r="B79" cm="1">
        <f t="array" ref="B79">SUMPRODUCT(('Reporte del libro'!$D$3:$D$1596=A79)*'Reporte del libro'!$J$3:$J$1596)</f>
        <v>19107</v>
      </c>
      <c r="C79">
        <v>19107</v>
      </c>
      <c r="D79">
        <f t="shared" si="5"/>
        <v>19107.000079000001</v>
      </c>
      <c r="E79">
        <f t="shared" si="6"/>
        <v>198</v>
      </c>
      <c r="H79" s="25">
        <v>78</v>
      </c>
      <c r="I79" s="25" t="str">
        <f t="shared" si="7"/>
        <v>Mollinedo, Lucas de</v>
      </c>
      <c r="J79" s="25">
        <f t="shared" si="8"/>
        <v>51111</v>
      </c>
    </row>
    <row r="80" spans="1:10" ht="15" customHeight="1" x14ac:dyDescent="0.25">
      <c r="A80" s="67" t="s">
        <v>1485</v>
      </c>
      <c r="B80" cm="1">
        <f t="array" ref="B80">SUMPRODUCT(('Reporte del libro'!$D$3:$D$1596=A80)*'Reporte del libro'!$J$3:$J$1596)</f>
        <v>38735</v>
      </c>
      <c r="C80">
        <v>38735</v>
      </c>
      <c r="D80">
        <f t="shared" si="5"/>
        <v>38735.000079999998</v>
      </c>
      <c r="E80">
        <f t="shared" si="6"/>
        <v>112</v>
      </c>
      <c r="H80" s="25">
        <v>79</v>
      </c>
      <c r="I80" s="25" t="str">
        <f t="shared" si="7"/>
        <v>León y Andrade, Joseph de</v>
      </c>
      <c r="J80" s="25">
        <f t="shared" si="8"/>
        <v>49828</v>
      </c>
    </row>
    <row r="81" spans="1:10" ht="25.5" x14ac:dyDescent="0.25">
      <c r="A81" s="67" t="s">
        <v>1486</v>
      </c>
      <c r="B81" cm="1">
        <f t="array" ref="B81">SUMPRODUCT(('Reporte del libro'!$D$3:$D$1596=A81)*'Reporte del libro'!$J$3:$J$1596)</f>
        <v>31455</v>
      </c>
      <c r="C81">
        <v>31455</v>
      </c>
      <c r="D81">
        <f t="shared" si="5"/>
        <v>31455.000080999998</v>
      </c>
      <c r="E81">
        <f t="shared" si="6"/>
        <v>131</v>
      </c>
      <c r="H81" s="25">
        <v>80</v>
      </c>
      <c r="I81" s="25" t="str">
        <f t="shared" si="7"/>
        <v>Hermosilla, Francisco de</v>
      </c>
      <c r="J81" s="25">
        <f t="shared" si="8"/>
        <v>48692</v>
      </c>
    </row>
    <row r="82" spans="1:10" ht="30" x14ac:dyDescent="0.25">
      <c r="A82" s="67" t="s">
        <v>1487</v>
      </c>
      <c r="B82" cm="1">
        <f t="array" ref="B82">SUMPRODUCT(('Reporte del libro'!$D$3:$D$1596=A82)*'Reporte del libro'!$J$3:$J$1596)</f>
        <v>27411</v>
      </c>
      <c r="C82">
        <v>27411</v>
      </c>
      <c r="D82">
        <f t="shared" si="5"/>
        <v>27411.000081999999</v>
      </c>
      <c r="E82">
        <f t="shared" si="6"/>
        <v>150</v>
      </c>
      <c r="H82" s="25">
        <v>81</v>
      </c>
      <c r="I82" s="25" t="str">
        <f t="shared" si="7"/>
        <v>Echevarría y Zuloaga, Martín de</v>
      </c>
      <c r="J82" s="25">
        <f t="shared" si="8"/>
        <v>48527</v>
      </c>
    </row>
    <row r="83" spans="1:10" ht="15" customHeight="1" x14ac:dyDescent="0.25">
      <c r="A83" s="67" t="s">
        <v>1644</v>
      </c>
      <c r="B83" cm="1">
        <f t="array" ref="B83">SUMPRODUCT(('Reporte del libro'!$D$3:$D$1596=A83)*'Reporte del libro'!$J$3:$J$1596)</f>
        <v>41811</v>
      </c>
      <c r="C83">
        <v>41811</v>
      </c>
      <c r="D83">
        <f t="shared" si="5"/>
        <v>41811.000082999999</v>
      </c>
      <c r="E83">
        <f t="shared" si="6"/>
        <v>101</v>
      </c>
      <c r="H83" s="25">
        <v>82</v>
      </c>
      <c r="I83" s="25" t="str">
        <f t="shared" si="7"/>
        <v>Ortega y Arroyabe, Pedro de</v>
      </c>
      <c r="J83" s="25">
        <f t="shared" si="8"/>
        <v>48511</v>
      </c>
    </row>
    <row r="84" spans="1:10" ht="25.5" x14ac:dyDescent="0.25">
      <c r="A84" s="16" t="s">
        <v>1613</v>
      </c>
      <c r="B84" cm="1">
        <f t="array" ref="B84">SUMPRODUCT(('Reporte del libro'!$D$3:$D$1596=A84)*'Reporte del libro'!$J$3:$J$1596)</f>
        <v>5818</v>
      </c>
      <c r="C84">
        <v>5818</v>
      </c>
      <c r="D84">
        <f t="shared" si="5"/>
        <v>5818.0000840000002</v>
      </c>
      <c r="E84">
        <f t="shared" si="6"/>
        <v>311</v>
      </c>
      <c r="H84" s="25">
        <v>83</v>
      </c>
      <c r="I84" s="25" t="str">
        <f t="shared" si="7"/>
        <v>Ibarzábal, Felipe de</v>
      </c>
      <c r="J84" s="25">
        <f t="shared" si="8"/>
        <v>48510</v>
      </c>
    </row>
    <row r="85" spans="1:10" ht="25.5" x14ac:dyDescent="0.25">
      <c r="A85" s="67" t="s">
        <v>1272</v>
      </c>
      <c r="B85" cm="1">
        <f t="array" ref="B85">SUMPRODUCT(('Reporte del libro'!$D$3:$D$1596=A85)*'Reporte del libro'!$J$3:$J$1596)</f>
        <v>31252</v>
      </c>
      <c r="C85">
        <v>31252</v>
      </c>
      <c r="D85">
        <f t="shared" si="5"/>
        <v>31252.000085</v>
      </c>
      <c r="E85">
        <f t="shared" si="6"/>
        <v>132</v>
      </c>
      <c r="H85" s="25">
        <v>84</v>
      </c>
      <c r="I85" s="25" t="str">
        <f t="shared" si="7"/>
        <v>Morillas, Andrés de</v>
      </c>
      <c r="J85" s="25">
        <f t="shared" si="8"/>
        <v>47952</v>
      </c>
    </row>
    <row r="86" spans="1:10" x14ac:dyDescent="0.25">
      <c r="A86" s="67" t="s">
        <v>1617</v>
      </c>
      <c r="B86" cm="1">
        <f t="array" ref="B86">SUMPRODUCT(('Reporte del libro'!$D$3:$D$1596=A86)*'Reporte del libro'!$J$3:$J$1596)</f>
        <v>16740</v>
      </c>
      <c r="C86">
        <v>16740</v>
      </c>
      <c r="D86">
        <f t="shared" si="5"/>
        <v>16740.000086</v>
      </c>
      <c r="E86">
        <f t="shared" si="6"/>
        <v>210</v>
      </c>
      <c r="H86" s="25">
        <v>85</v>
      </c>
      <c r="I86" s="25" t="str">
        <f t="shared" si="7"/>
        <v>Trujillo, Pedro de</v>
      </c>
      <c r="J86" s="25">
        <f t="shared" si="8"/>
        <v>47132</v>
      </c>
    </row>
    <row r="87" spans="1:10" ht="25.5" x14ac:dyDescent="0.25">
      <c r="A87" s="67" t="s">
        <v>1588</v>
      </c>
      <c r="B87" cm="1">
        <f t="array" ref="B87">SUMPRODUCT(('Reporte del libro'!$D$3:$D$1596=A87)*'Reporte del libro'!$J$3:$J$1596)</f>
        <v>5557</v>
      </c>
      <c r="C87">
        <v>5557</v>
      </c>
      <c r="D87">
        <f t="shared" si="5"/>
        <v>5557.0000870000003</v>
      </c>
      <c r="E87">
        <f t="shared" si="6"/>
        <v>315</v>
      </c>
      <c r="H87" s="25">
        <v>86</v>
      </c>
      <c r="I87" s="25" t="str">
        <f t="shared" si="7"/>
        <v>Frías, Juan Manuel de</v>
      </c>
      <c r="J87" s="25">
        <f t="shared" si="8"/>
        <v>46786</v>
      </c>
    </row>
    <row r="88" spans="1:10" ht="15" customHeight="1" x14ac:dyDescent="0.25">
      <c r="A88" s="67" t="s">
        <v>1589</v>
      </c>
      <c r="B88" cm="1">
        <f t="array" ref="B88">SUMPRODUCT(('Reporte del libro'!$D$3:$D$1596=A88)*'Reporte del libro'!$J$3:$J$1596)</f>
        <v>12132</v>
      </c>
      <c r="C88">
        <v>12132</v>
      </c>
      <c r="D88">
        <f t="shared" si="5"/>
        <v>12132.000088000001</v>
      </c>
      <c r="E88">
        <f t="shared" si="6"/>
        <v>243</v>
      </c>
      <c r="H88" s="25">
        <v>87</v>
      </c>
      <c r="I88" s="25" t="str">
        <f t="shared" si="7"/>
        <v>Romero de Ysunza, Blas</v>
      </c>
      <c r="J88" s="25">
        <f t="shared" si="8"/>
        <v>46202</v>
      </c>
    </row>
    <row r="89" spans="1:10" x14ac:dyDescent="0.25">
      <c r="A89" s="67" t="s">
        <v>1303</v>
      </c>
      <c r="B89" cm="1">
        <f t="array" ref="B89">SUMPRODUCT(('Reporte del libro'!$D$3:$D$1596=A89)*'Reporte del libro'!$J$3:$J$1596)</f>
        <v>98193</v>
      </c>
      <c r="C89">
        <v>98193</v>
      </c>
      <c r="D89">
        <f t="shared" si="5"/>
        <v>98193.000088999994</v>
      </c>
      <c r="E89">
        <f t="shared" si="6"/>
        <v>37</v>
      </c>
      <c r="H89" s="25">
        <v>88</v>
      </c>
      <c r="I89" s="25" t="str">
        <f t="shared" si="7"/>
        <v>Fernández , Alonso</v>
      </c>
      <c r="J89" s="25">
        <f t="shared" si="8"/>
        <v>46200</v>
      </c>
    </row>
    <row r="90" spans="1:10" ht="15" customHeight="1" x14ac:dyDescent="0.25">
      <c r="A90" s="67" t="s">
        <v>1488</v>
      </c>
      <c r="B90" cm="1">
        <f t="array" ref="B90">SUMPRODUCT(('Reporte del libro'!$D$3:$D$1596=A90)*'Reporte del libro'!$J$3:$J$1596)</f>
        <v>68005</v>
      </c>
      <c r="C90">
        <v>68005</v>
      </c>
      <c r="D90">
        <f t="shared" si="5"/>
        <v>68005.000090000001</v>
      </c>
      <c r="E90">
        <f t="shared" si="6"/>
        <v>62</v>
      </c>
      <c r="H90" s="25">
        <v>89</v>
      </c>
      <c r="I90" s="25" t="str">
        <f t="shared" si="7"/>
        <v>Canseco León, Antonio de</v>
      </c>
      <c r="J90" s="25">
        <f t="shared" si="8"/>
        <v>45996</v>
      </c>
    </row>
    <row r="91" spans="1:10" ht="25.5" x14ac:dyDescent="0.25">
      <c r="A91" s="67" t="s">
        <v>1304</v>
      </c>
      <c r="B91" cm="1">
        <f t="array" ref="B91">SUMPRODUCT(('Reporte del libro'!$D$3:$D$1596=A91)*'Reporte del libro'!$J$3:$J$1596)</f>
        <v>130097</v>
      </c>
      <c r="C91">
        <v>130097</v>
      </c>
      <c r="D91">
        <f t="shared" si="5"/>
        <v>130097.00009099999</v>
      </c>
      <c r="E91">
        <f t="shared" si="6"/>
        <v>20</v>
      </c>
      <c r="H91" s="25">
        <v>90</v>
      </c>
      <c r="I91" s="25" t="str">
        <f t="shared" si="7"/>
        <v>Aguirre, Joseph de</v>
      </c>
      <c r="J91" s="25">
        <f t="shared" si="8"/>
        <v>45224</v>
      </c>
    </row>
    <row r="92" spans="1:10" x14ac:dyDescent="0.25">
      <c r="A92" s="16" t="s">
        <v>1624</v>
      </c>
      <c r="B92" cm="1">
        <f t="array" ref="B92">SUMPRODUCT(('Reporte del libro'!$D$3:$D$1596=A92)*'Reporte del libro'!$J$3:$J$1596)</f>
        <v>10800</v>
      </c>
      <c r="C92">
        <v>10800</v>
      </c>
      <c r="D92">
        <f t="shared" si="5"/>
        <v>10800.000092</v>
      </c>
      <c r="E92">
        <f t="shared" si="6"/>
        <v>258</v>
      </c>
      <c r="H92" s="25">
        <v>91</v>
      </c>
      <c r="I92" s="25" t="str">
        <f t="shared" si="7"/>
        <v>Salazar, Manuel de</v>
      </c>
      <c r="J92" s="25">
        <f t="shared" si="8"/>
        <v>45198</v>
      </c>
    </row>
    <row r="93" spans="1:10" ht="15" customHeight="1" x14ac:dyDescent="0.25">
      <c r="A93" s="67" t="s">
        <v>1489</v>
      </c>
      <c r="B93" cm="1">
        <f t="array" ref="B93">SUMPRODUCT(('Reporte del libro'!$D$3:$D$1596=A93)*'Reporte del libro'!$J$3:$J$1596)</f>
        <v>11200</v>
      </c>
      <c r="C93">
        <v>11200</v>
      </c>
      <c r="D93">
        <f t="shared" si="5"/>
        <v>11200.000093000001</v>
      </c>
      <c r="E93">
        <f t="shared" si="6"/>
        <v>254</v>
      </c>
      <c r="H93" s="25">
        <v>92</v>
      </c>
      <c r="I93" s="25" t="str">
        <f t="shared" si="7"/>
        <v>Urrutia, Pedro de</v>
      </c>
      <c r="J93" s="25">
        <f t="shared" si="8"/>
        <v>44452</v>
      </c>
    </row>
    <row r="94" spans="1:10" ht="25.5" x14ac:dyDescent="0.25">
      <c r="A94" s="67" t="s">
        <v>1590</v>
      </c>
      <c r="B94" cm="1">
        <f t="array" ref="B94">SUMPRODUCT(('Reporte del libro'!$D$3:$D$1596=A94)*'Reporte del libro'!$J$3:$J$1596)</f>
        <v>22700</v>
      </c>
      <c r="C94">
        <v>22700</v>
      </c>
      <c r="D94">
        <f t="shared" si="5"/>
        <v>22700.000093999999</v>
      </c>
      <c r="E94">
        <f t="shared" si="6"/>
        <v>173</v>
      </c>
      <c r="H94" s="25">
        <v>93</v>
      </c>
      <c r="I94" s="25" t="str">
        <f t="shared" si="7"/>
        <v>Pérez de Arandia, Diego</v>
      </c>
      <c r="J94" s="25">
        <f t="shared" si="8"/>
        <v>44315</v>
      </c>
    </row>
    <row r="95" spans="1:10" x14ac:dyDescent="0.25">
      <c r="A95" s="67" t="s">
        <v>1625</v>
      </c>
      <c r="B95" cm="1">
        <f t="array" ref="B95">SUMPRODUCT(('Reporte del libro'!$D$3:$D$1596=A95)*'Reporte del libro'!$J$3:$J$1596)</f>
        <v>12000</v>
      </c>
      <c r="C95">
        <v>12000</v>
      </c>
      <c r="D95">
        <f t="shared" si="5"/>
        <v>12000.000094999999</v>
      </c>
      <c r="E95">
        <f t="shared" si="6"/>
        <v>245</v>
      </c>
      <c r="H95" s="25">
        <v>94</v>
      </c>
      <c r="I95" s="25" t="str">
        <f t="shared" si="7"/>
        <v>Salazar, Andrés de</v>
      </c>
      <c r="J95" s="25">
        <f t="shared" si="8"/>
        <v>43642</v>
      </c>
    </row>
    <row r="96" spans="1:10" ht="15" customHeight="1" x14ac:dyDescent="0.25">
      <c r="A96" s="67" t="s">
        <v>1490</v>
      </c>
      <c r="B96" cm="1">
        <f t="array" ref="B96">SUMPRODUCT(('Reporte del libro'!$D$3:$D$1596=A96)*'Reporte del libro'!$J$3:$J$1596)</f>
        <v>25200</v>
      </c>
      <c r="C96">
        <v>25200</v>
      </c>
      <c r="D96">
        <f t="shared" si="5"/>
        <v>25200.000096</v>
      </c>
      <c r="E96">
        <f t="shared" si="6"/>
        <v>157</v>
      </c>
      <c r="H96" s="25">
        <v>95</v>
      </c>
      <c r="I96" s="25" t="str">
        <f t="shared" si="7"/>
        <v>Canseco León, Francisco de</v>
      </c>
      <c r="J96" s="25">
        <f t="shared" si="8"/>
        <v>43583</v>
      </c>
    </row>
    <row r="97" spans="1:10" ht="25.5" x14ac:dyDescent="0.25">
      <c r="A97" s="67" t="s">
        <v>1450</v>
      </c>
      <c r="B97" cm="1">
        <f t="array" ref="B97">SUMPRODUCT(('Reporte del libro'!$D$3:$D$1596=A97)*'Reporte del libro'!$J$3:$J$1596)</f>
        <v>46786</v>
      </c>
      <c r="C97">
        <v>46786</v>
      </c>
      <c r="D97">
        <f t="shared" si="5"/>
        <v>46786.000096999996</v>
      </c>
      <c r="E97">
        <f t="shared" si="6"/>
        <v>86</v>
      </c>
      <c r="H97" s="25">
        <v>96</v>
      </c>
      <c r="I97" s="25" t="str">
        <f t="shared" si="7"/>
        <v>Laínez, Diego</v>
      </c>
      <c r="J97" s="25">
        <f t="shared" si="8"/>
        <v>43573</v>
      </c>
    </row>
    <row r="98" spans="1:10" ht="30" x14ac:dyDescent="0.25">
      <c r="A98" s="67" t="s">
        <v>1796</v>
      </c>
      <c r="B98" cm="1">
        <f t="array" ref="B98">SUMPRODUCT(('Reporte del libro'!$D$3:$D$1596=A98)*'Reporte del libro'!$J$3:$J$1596)</f>
        <v>16484</v>
      </c>
      <c r="C98">
        <v>16484</v>
      </c>
      <c r="D98">
        <f t="shared" si="5"/>
        <v>16484.000098</v>
      </c>
      <c r="E98">
        <f t="shared" si="6"/>
        <v>213</v>
      </c>
      <c r="H98" s="25">
        <v>97</v>
      </c>
      <c r="I98" s="25" t="str">
        <f t="shared" si="7"/>
        <v>Romero Soriano, Domingo</v>
      </c>
      <c r="J98" s="25">
        <f t="shared" si="8"/>
        <v>43367</v>
      </c>
    </row>
    <row r="99" spans="1:10" ht="25.5" x14ac:dyDescent="0.25">
      <c r="A99" s="67" t="s">
        <v>1305</v>
      </c>
      <c r="B99" cm="1">
        <f t="array" ref="B99">SUMPRODUCT(('Reporte del libro'!$D$3:$D$1596=A99)*'Reporte del libro'!$J$3:$J$1596)</f>
        <v>528</v>
      </c>
      <c r="C99">
        <v>528</v>
      </c>
      <c r="D99">
        <f t="shared" si="5"/>
        <v>528.00009899999998</v>
      </c>
      <c r="E99">
        <f t="shared" si="6"/>
        <v>423</v>
      </c>
      <c r="H99" s="25">
        <v>98</v>
      </c>
      <c r="I99" s="25" t="str">
        <f t="shared" si="7"/>
        <v>Murga, Juan de</v>
      </c>
      <c r="J99" s="25">
        <f t="shared" si="8"/>
        <v>42837</v>
      </c>
    </row>
    <row r="100" spans="1:10" ht="15" customHeight="1" x14ac:dyDescent="0.25">
      <c r="A100" s="16" t="s">
        <v>1306</v>
      </c>
      <c r="B100" cm="1">
        <f t="array" ref="B100">SUMPRODUCT(('Reporte del libro'!$D$3:$D$1596=A100)*'Reporte del libro'!$J$3:$J$1596)</f>
        <v>500</v>
      </c>
      <c r="C100">
        <v>500</v>
      </c>
      <c r="D100">
        <f t="shared" si="5"/>
        <v>500.00009999999997</v>
      </c>
      <c r="E100">
        <f t="shared" si="6"/>
        <v>434</v>
      </c>
      <c r="H100" s="25">
        <v>99</v>
      </c>
      <c r="I100" s="25" t="str">
        <f t="shared" si="7"/>
        <v>Rendón, Pedro</v>
      </c>
      <c r="J100" s="25">
        <f t="shared" si="8"/>
        <v>42763</v>
      </c>
    </row>
    <row r="101" spans="1:10" ht="38.25" x14ac:dyDescent="0.25">
      <c r="A101" s="16" t="s">
        <v>1626</v>
      </c>
      <c r="B101" cm="1">
        <f t="array" ref="B101">SUMPRODUCT(('Reporte del libro'!$D$3:$D$1596=A101)*'Reporte del libro'!$J$3:$J$1596)</f>
        <v>17854</v>
      </c>
      <c r="C101">
        <v>17854</v>
      </c>
      <c r="D101">
        <f t="shared" si="5"/>
        <v>17854.000101000001</v>
      </c>
      <c r="E101">
        <f t="shared" si="6"/>
        <v>206</v>
      </c>
      <c r="H101" s="25">
        <v>100</v>
      </c>
      <c r="I101" s="25" t="str">
        <f t="shared" si="7"/>
        <v>Rodríguez, Andrés</v>
      </c>
      <c r="J101" s="25">
        <f t="shared" si="8"/>
        <v>42088</v>
      </c>
    </row>
    <row r="102" spans="1:10" ht="30" x14ac:dyDescent="0.25">
      <c r="A102" s="67" t="s">
        <v>1627</v>
      </c>
      <c r="B102" cm="1">
        <f t="array" ref="B102">SUMPRODUCT(('Reporte del libro'!$D$3:$D$1596=A102)*'Reporte del libro'!$J$3:$J$1596)</f>
        <v>42088</v>
      </c>
      <c r="C102">
        <v>42088</v>
      </c>
      <c r="D102">
        <f t="shared" si="5"/>
        <v>42088.000101999998</v>
      </c>
      <c r="E102">
        <f t="shared" si="6"/>
        <v>100</v>
      </c>
      <c r="H102" s="25">
        <v>101</v>
      </c>
      <c r="I102" s="25" t="str">
        <f t="shared" si="7"/>
        <v>Ramírez de Arellano, Sebastián</v>
      </c>
      <c r="J102" s="25">
        <f t="shared" si="8"/>
        <v>41811</v>
      </c>
    </row>
    <row r="103" spans="1:10" ht="25.5" x14ac:dyDescent="0.25">
      <c r="A103" s="67" t="s">
        <v>1640</v>
      </c>
      <c r="B103" cm="1">
        <f t="array" ref="B103">SUMPRODUCT(('Reporte del libro'!$D$3:$D$1596=A103)*'Reporte del libro'!$J$3:$J$1596)</f>
        <v>31023</v>
      </c>
      <c r="C103">
        <v>31023</v>
      </c>
      <c r="D103">
        <f t="shared" si="5"/>
        <v>31023.000102999998</v>
      </c>
      <c r="E103">
        <f t="shared" si="6"/>
        <v>134</v>
      </c>
      <c r="H103" s="25">
        <v>102</v>
      </c>
      <c r="I103" s="25" t="str">
        <f t="shared" si="7"/>
        <v>Guerrero, Juan Bautista</v>
      </c>
      <c r="J103" s="25">
        <f t="shared" si="8"/>
        <v>41642</v>
      </c>
    </row>
    <row r="104" spans="1:10" ht="15" customHeight="1" x14ac:dyDescent="0.25">
      <c r="A104" s="67" t="s">
        <v>1273</v>
      </c>
      <c r="B104" cm="1">
        <f t="array" ref="B104">SUMPRODUCT(('Reporte del libro'!$D$3:$D$1596=A104)*'Reporte del libro'!$J$3:$J$1596)</f>
        <v>4500</v>
      </c>
      <c r="C104">
        <v>4500</v>
      </c>
      <c r="D104">
        <f t="shared" si="5"/>
        <v>4500.0001039999997</v>
      </c>
      <c r="E104">
        <f t="shared" si="6"/>
        <v>330</v>
      </c>
      <c r="H104" s="25">
        <v>103</v>
      </c>
      <c r="I104" s="25" t="str">
        <f t="shared" si="7"/>
        <v>Torre, Santiago de la</v>
      </c>
      <c r="J104" s="25">
        <f t="shared" si="8"/>
        <v>41094</v>
      </c>
    </row>
    <row r="105" spans="1:10" ht="30" x14ac:dyDescent="0.25">
      <c r="A105" s="67" t="s">
        <v>1697</v>
      </c>
      <c r="B105" cm="1">
        <f t="array" ref="B105">SUMPRODUCT(('Reporte del libro'!$D$3:$D$1596=A105)*'Reporte del libro'!$J$3:$J$1596)</f>
        <v>3660</v>
      </c>
      <c r="C105">
        <v>3660</v>
      </c>
      <c r="D105">
        <f t="shared" si="5"/>
        <v>3660.0001050000001</v>
      </c>
      <c r="E105">
        <f t="shared" si="6"/>
        <v>354</v>
      </c>
      <c r="H105" s="25">
        <v>104</v>
      </c>
      <c r="I105" s="25" t="str">
        <f t="shared" si="7"/>
        <v>Sanz de Valdivieso, Domingo</v>
      </c>
      <c r="J105" s="25">
        <f t="shared" si="8"/>
        <v>40760</v>
      </c>
    </row>
    <row r="106" spans="1:10" ht="30" x14ac:dyDescent="0.25">
      <c r="A106" s="67" t="s">
        <v>1307</v>
      </c>
      <c r="B106" cm="1">
        <f t="array" ref="B106">SUMPRODUCT(('Reporte del libro'!$D$3:$D$1596=A106)*'Reporte del libro'!$J$3:$J$1596)</f>
        <v>12590</v>
      </c>
      <c r="C106">
        <v>12590</v>
      </c>
      <c r="D106">
        <f t="shared" si="5"/>
        <v>12590.000106</v>
      </c>
      <c r="E106">
        <f t="shared" si="6"/>
        <v>238</v>
      </c>
      <c r="H106" s="25">
        <v>105</v>
      </c>
      <c r="I106" s="25" t="str">
        <f t="shared" si="7"/>
        <v>Lara, Domingo Antonio de</v>
      </c>
      <c r="J106" s="25">
        <f t="shared" si="8"/>
        <v>40088</v>
      </c>
    </row>
    <row r="107" spans="1:10" ht="30" x14ac:dyDescent="0.25">
      <c r="A107" s="67" t="s">
        <v>1308</v>
      </c>
      <c r="B107" cm="1">
        <f t="array" ref="B107">SUMPRODUCT(('Reporte del libro'!$D$3:$D$1596=A107)*'Reporte del libro'!$J$3:$J$1596)</f>
        <v>61194</v>
      </c>
      <c r="C107">
        <v>61194</v>
      </c>
      <c r="D107">
        <f t="shared" si="5"/>
        <v>61194.000107</v>
      </c>
      <c r="E107">
        <f t="shared" si="6"/>
        <v>67</v>
      </c>
      <c r="H107" s="25">
        <v>106</v>
      </c>
      <c r="I107" s="25" t="str">
        <f t="shared" si="7"/>
        <v>Gómez de los Ríos, Jacinto</v>
      </c>
      <c r="J107" s="25">
        <f t="shared" si="8"/>
        <v>39938</v>
      </c>
    </row>
    <row r="108" spans="1:10" ht="15" customHeight="1" x14ac:dyDescent="0.25">
      <c r="A108" s="67" t="s">
        <v>1274</v>
      </c>
      <c r="B108" cm="1">
        <f t="array" ref="B108">SUMPRODUCT(('Reporte del libro'!$D$3:$D$1596=A108)*'Reporte del libro'!$J$3:$J$1596)</f>
        <v>41094</v>
      </c>
      <c r="C108">
        <v>41094</v>
      </c>
      <c r="D108">
        <f t="shared" si="5"/>
        <v>41094.000108</v>
      </c>
      <c r="E108">
        <f t="shared" si="6"/>
        <v>103</v>
      </c>
      <c r="H108" s="25">
        <v>107</v>
      </c>
      <c r="I108" s="25" t="str">
        <f t="shared" si="7"/>
        <v>García Pumarino, Rodrigo</v>
      </c>
      <c r="J108" s="25">
        <f t="shared" si="8"/>
        <v>39861</v>
      </c>
    </row>
    <row r="109" spans="1:10" ht="30" x14ac:dyDescent="0.25">
      <c r="A109" s="67" t="s">
        <v>1309</v>
      </c>
      <c r="B109" cm="1">
        <f t="array" ref="B109">SUMPRODUCT(('Reporte del libro'!$D$3:$D$1596=A109)*'Reporte del libro'!$J$3:$J$1596)</f>
        <v>112284</v>
      </c>
      <c r="C109">
        <v>112284</v>
      </c>
      <c r="D109">
        <f t="shared" si="5"/>
        <v>112284.000109</v>
      </c>
      <c r="E109">
        <f t="shared" si="6"/>
        <v>28</v>
      </c>
      <c r="H109" s="25">
        <v>108</v>
      </c>
      <c r="I109" s="25" t="str">
        <f t="shared" si="7"/>
        <v>Martínez Raposo, Manuel</v>
      </c>
      <c r="J109" s="25">
        <f t="shared" si="8"/>
        <v>39419</v>
      </c>
    </row>
    <row r="110" spans="1:10" ht="25.5" x14ac:dyDescent="0.25">
      <c r="A110" s="67" t="s">
        <v>1310</v>
      </c>
      <c r="B110" cm="1">
        <f t="array" ref="B110">SUMPRODUCT(('Reporte del libro'!$D$3:$D$1596=A110)*'Reporte del libro'!$J$3:$J$1596)</f>
        <v>120</v>
      </c>
      <c r="C110">
        <v>120</v>
      </c>
      <c r="D110">
        <f t="shared" si="5"/>
        <v>120.00011000000001</v>
      </c>
      <c r="E110">
        <f t="shared" si="6"/>
        <v>471</v>
      </c>
      <c r="H110" s="25">
        <v>109</v>
      </c>
      <c r="I110" s="25" t="str">
        <f t="shared" si="7"/>
        <v>Otárola, Roque de</v>
      </c>
      <c r="J110" s="25">
        <f t="shared" si="8"/>
        <v>39303</v>
      </c>
    </row>
    <row r="111" spans="1:10" x14ac:dyDescent="0.25">
      <c r="A111" s="16" t="s">
        <v>1311</v>
      </c>
      <c r="B111" cm="1">
        <f t="array" ref="B111">SUMPRODUCT(('Reporte del libro'!$D$3:$D$1596=A111)*'Reporte del libro'!$J$3:$J$1596)</f>
        <v>12800</v>
      </c>
      <c r="C111">
        <v>12800</v>
      </c>
      <c r="D111">
        <f t="shared" si="5"/>
        <v>12800.000110999999</v>
      </c>
      <c r="E111">
        <f t="shared" si="6"/>
        <v>237</v>
      </c>
      <c r="H111" s="25">
        <v>110</v>
      </c>
      <c r="I111" s="25" t="str">
        <f t="shared" si="7"/>
        <v>Pacheco, Diego</v>
      </c>
      <c r="J111" s="25">
        <f t="shared" si="8"/>
        <v>39056</v>
      </c>
    </row>
    <row r="112" spans="1:10" x14ac:dyDescent="0.25">
      <c r="A112" s="16" t="s">
        <v>1426</v>
      </c>
      <c r="B112" cm="1">
        <f t="array" ref="B112">SUMPRODUCT(('Reporte del libro'!$D$3:$D$1596=A112)*'Reporte del libro'!$J$3:$J$1596)</f>
        <v>640</v>
      </c>
      <c r="C112">
        <v>640</v>
      </c>
      <c r="D112">
        <f t="shared" si="5"/>
        <v>640.00011199999994</v>
      </c>
      <c r="E112">
        <f t="shared" si="6"/>
        <v>417</v>
      </c>
      <c r="H112" s="25">
        <v>111</v>
      </c>
      <c r="I112" s="25" t="str">
        <f t="shared" si="7"/>
        <v>Álvarez, Gabriel</v>
      </c>
      <c r="J112" s="25">
        <f t="shared" si="8"/>
        <v>38832</v>
      </c>
    </row>
    <row r="113" spans="1:10" ht="30" x14ac:dyDescent="0.25">
      <c r="A113" s="73" t="s">
        <v>1312</v>
      </c>
      <c r="B113" cm="1">
        <f t="array" ref="B113">SUMPRODUCT(('Reporte del libro'!$D$3:$D$1596=A113)*'Reporte del libro'!$J$3:$J$1596)</f>
        <v>28072</v>
      </c>
      <c r="C113">
        <v>28072</v>
      </c>
      <c r="D113">
        <f t="shared" si="5"/>
        <v>28072.000112999998</v>
      </c>
      <c r="E113">
        <f t="shared" si="6"/>
        <v>146</v>
      </c>
      <c r="H113" s="25">
        <v>112</v>
      </c>
      <c r="I113" s="25" t="str">
        <f t="shared" si="7"/>
        <v>Pérez del Castillo, Hipolito</v>
      </c>
      <c r="J113" s="25">
        <f t="shared" si="8"/>
        <v>38735</v>
      </c>
    </row>
    <row r="114" spans="1:10" ht="15" customHeight="1" x14ac:dyDescent="0.25">
      <c r="A114" s="16" t="s">
        <v>1491</v>
      </c>
      <c r="B114" cm="1">
        <f t="array" ref="B114">SUMPRODUCT(('Reporte del libro'!$D$3:$D$1596=A114)*'Reporte del libro'!$J$3:$J$1596)</f>
        <v>113864</v>
      </c>
      <c r="C114">
        <v>113864</v>
      </c>
      <c r="D114">
        <f t="shared" si="5"/>
        <v>113864.00011399999</v>
      </c>
      <c r="E114">
        <f t="shared" si="6"/>
        <v>26</v>
      </c>
      <c r="H114" s="25">
        <v>113</v>
      </c>
      <c r="I114" s="25" t="str">
        <f t="shared" si="7"/>
        <v>Garnialdo, Jacinto de</v>
      </c>
      <c r="J114" s="25">
        <f t="shared" si="8"/>
        <v>37816</v>
      </c>
    </row>
    <row r="115" spans="1:10" ht="25.5" x14ac:dyDescent="0.25">
      <c r="A115" s="67" t="s">
        <v>1614</v>
      </c>
      <c r="B115" cm="1">
        <f t="array" ref="B115">SUMPRODUCT(('Reporte del libro'!$D$3:$D$1596=A115)*'Reporte del libro'!$J$3:$J$1596)</f>
        <v>4148</v>
      </c>
      <c r="C115">
        <v>4148</v>
      </c>
      <c r="D115">
        <f t="shared" si="5"/>
        <v>4148.0001149999998</v>
      </c>
      <c r="E115">
        <f t="shared" si="6"/>
        <v>335</v>
      </c>
      <c r="H115" s="25">
        <v>114</v>
      </c>
      <c r="I115" s="25" t="str">
        <f t="shared" si="7"/>
        <v>Urdanegui, Santiago de</v>
      </c>
      <c r="J115" s="25">
        <f t="shared" si="8"/>
        <v>37605</v>
      </c>
    </row>
    <row r="116" spans="1:10" ht="25.5" x14ac:dyDescent="0.25">
      <c r="A116" s="67" t="s">
        <v>1641</v>
      </c>
      <c r="B116" cm="1">
        <f t="array" ref="B116">SUMPRODUCT(('Reporte del libro'!$D$3:$D$1596=A116)*'Reporte del libro'!$J$3:$J$1596)</f>
        <v>30277</v>
      </c>
      <c r="C116">
        <v>30277</v>
      </c>
      <c r="D116">
        <f t="shared" si="5"/>
        <v>30277.000115999999</v>
      </c>
      <c r="E116">
        <f t="shared" si="6"/>
        <v>136</v>
      </c>
      <c r="H116" s="25">
        <v>115</v>
      </c>
      <c r="I116" s="25" t="str">
        <f t="shared" si="7"/>
        <v>Ardu, Tomás de</v>
      </c>
      <c r="J116" s="25">
        <f t="shared" si="8"/>
        <v>37003</v>
      </c>
    </row>
    <row r="117" spans="1:10" ht="25.5" x14ac:dyDescent="0.25">
      <c r="A117" s="67" t="s">
        <v>1313</v>
      </c>
      <c r="B117" cm="1">
        <f t="array" ref="B117">SUMPRODUCT(('Reporte del libro'!$D$3:$D$1596=A117)*'Reporte del libro'!$J$3:$J$1596)</f>
        <v>4142</v>
      </c>
      <c r="C117">
        <v>4142</v>
      </c>
      <c r="D117">
        <f t="shared" si="5"/>
        <v>4142.0001169999996</v>
      </c>
      <c r="E117">
        <f t="shared" si="6"/>
        <v>336</v>
      </c>
      <c r="H117" s="25">
        <v>116</v>
      </c>
      <c r="I117" s="25" t="str">
        <f t="shared" si="7"/>
        <v>Hoz, Sebastián de la</v>
      </c>
      <c r="J117" s="25">
        <f t="shared" si="8"/>
        <v>36786</v>
      </c>
    </row>
    <row r="118" spans="1:10" ht="25.5" x14ac:dyDescent="0.25">
      <c r="A118" s="67" t="s">
        <v>1714</v>
      </c>
      <c r="B118" cm="1">
        <f t="array" ref="B118">SUMPRODUCT(('Reporte del libro'!$D$3:$D$1596=A118)*'Reporte del libro'!$J$3:$J$1596)</f>
        <v>2640</v>
      </c>
      <c r="C118">
        <v>2640</v>
      </c>
      <c r="D118">
        <f t="shared" si="5"/>
        <v>2640.0001179999999</v>
      </c>
      <c r="E118">
        <f t="shared" si="6"/>
        <v>374</v>
      </c>
      <c r="H118" s="25">
        <v>117</v>
      </c>
      <c r="I118" s="25" t="str">
        <f t="shared" si="7"/>
        <v>Román Lozano, Juan</v>
      </c>
      <c r="J118" s="25">
        <f t="shared" si="8"/>
        <v>36468</v>
      </c>
    </row>
    <row r="119" spans="1:10" ht="25.5" x14ac:dyDescent="0.25">
      <c r="A119" s="16" t="s">
        <v>1314</v>
      </c>
      <c r="B119" cm="1">
        <f t="array" ref="B119">SUMPRODUCT(('Reporte del libro'!$D$3:$D$1596=A119)*'Reporte del libro'!$J$3:$J$1596)</f>
        <v>166097</v>
      </c>
      <c r="C119">
        <v>166097</v>
      </c>
      <c r="D119">
        <f t="shared" si="5"/>
        <v>166097.000119</v>
      </c>
      <c r="E119">
        <f t="shared" si="6"/>
        <v>14</v>
      </c>
      <c r="H119" s="25">
        <v>118</v>
      </c>
      <c r="I119" s="25" t="str">
        <f t="shared" si="7"/>
        <v>Villaisla, Francisco de</v>
      </c>
      <c r="J119" s="25">
        <f t="shared" si="8"/>
        <v>36376</v>
      </c>
    </row>
    <row r="120" spans="1:10" ht="25.5" x14ac:dyDescent="0.25">
      <c r="A120" s="70" t="s">
        <v>1642</v>
      </c>
      <c r="B120" cm="1">
        <f t="array" ref="B120">SUMPRODUCT(('Reporte del libro'!$D$3:$D$1596=A120)*'Reporte del libro'!$J$3:$J$1596)</f>
        <v>146906</v>
      </c>
      <c r="C120">
        <v>146906</v>
      </c>
      <c r="D120">
        <f t="shared" si="5"/>
        <v>146906.00012000001</v>
      </c>
      <c r="E120">
        <f t="shared" si="6"/>
        <v>17</v>
      </c>
      <c r="H120" s="25">
        <v>119</v>
      </c>
      <c r="I120" s="25" t="str">
        <f t="shared" si="7"/>
        <v>Torres Calderón, Juan de</v>
      </c>
      <c r="J120" s="25">
        <f t="shared" si="8"/>
        <v>36026</v>
      </c>
    </row>
    <row r="121" spans="1:10" x14ac:dyDescent="0.25">
      <c r="A121" s="67" t="s">
        <v>1315</v>
      </c>
      <c r="B121" cm="1">
        <f t="array" ref="B121">SUMPRODUCT(('Reporte del libro'!$D$3:$D$1596=A121)*'Reporte del libro'!$J$3:$J$1596)</f>
        <v>44452</v>
      </c>
      <c r="C121">
        <v>44452</v>
      </c>
      <c r="D121">
        <f t="shared" si="5"/>
        <v>44452.000120999997</v>
      </c>
      <c r="E121">
        <f t="shared" si="6"/>
        <v>92</v>
      </c>
      <c r="H121" s="25">
        <v>120</v>
      </c>
      <c r="I121" s="25" t="str">
        <f t="shared" si="7"/>
        <v>Enderica, Andrés de</v>
      </c>
      <c r="J121" s="25">
        <f t="shared" si="8"/>
        <v>35270</v>
      </c>
    </row>
    <row r="122" spans="1:10" ht="25.5" x14ac:dyDescent="0.25">
      <c r="A122" s="67" t="s">
        <v>1643</v>
      </c>
      <c r="B122" cm="1">
        <f t="array" ref="B122">SUMPRODUCT(('Reporte del libro'!$D$3:$D$1596=A122)*'Reporte del libro'!$J$3:$J$1596)</f>
        <v>208203</v>
      </c>
      <c r="C122">
        <v>208203</v>
      </c>
      <c r="D122">
        <f t="shared" si="5"/>
        <v>208203.000122</v>
      </c>
      <c r="E122">
        <f t="shared" si="6"/>
        <v>9</v>
      </c>
      <c r="H122" s="25">
        <v>121</v>
      </c>
      <c r="I122" s="25" t="str">
        <f t="shared" si="7"/>
        <v>Panes, Tomás de</v>
      </c>
      <c r="J122" s="25">
        <f t="shared" si="8"/>
        <v>34468</v>
      </c>
    </row>
    <row r="123" spans="1:10" ht="21" customHeight="1" x14ac:dyDescent="0.25">
      <c r="A123" s="67" t="s">
        <v>1492</v>
      </c>
      <c r="B123" cm="1">
        <f t="array" ref="B123">SUMPRODUCT(('Reporte del libro'!$D$3:$D$1596=A123)*'Reporte del libro'!$J$3:$J$1596)</f>
        <v>14000</v>
      </c>
      <c r="C123">
        <v>14000</v>
      </c>
      <c r="D123">
        <f t="shared" si="5"/>
        <v>14000.000123</v>
      </c>
      <c r="E123">
        <f t="shared" si="6"/>
        <v>226</v>
      </c>
      <c r="H123" s="25">
        <v>122</v>
      </c>
      <c r="I123" s="25" t="str">
        <f t="shared" si="7"/>
        <v>Lucen, Pablo de</v>
      </c>
      <c r="J123" s="25">
        <f t="shared" si="8"/>
        <v>33915</v>
      </c>
    </row>
    <row r="124" spans="1:10" ht="25.5" x14ac:dyDescent="0.25">
      <c r="A124" s="16" t="s">
        <v>1316</v>
      </c>
      <c r="B124" cm="1">
        <f t="array" ref="B124">SUMPRODUCT(('Reporte del libro'!$D$3:$D$1596=A124)*'Reporte del libro'!$J$3:$J$1596)</f>
        <v>6376</v>
      </c>
      <c r="C124">
        <v>6376</v>
      </c>
      <c r="D124">
        <f t="shared" si="5"/>
        <v>6376.0001240000001</v>
      </c>
      <c r="E124">
        <f t="shared" si="6"/>
        <v>305</v>
      </c>
      <c r="H124" s="25">
        <v>123</v>
      </c>
      <c r="I124" s="25" t="str">
        <f t="shared" si="7"/>
        <v>Ramos de Azu, Juan</v>
      </c>
      <c r="J124" s="25">
        <f t="shared" si="8"/>
        <v>33506</v>
      </c>
    </row>
    <row r="125" spans="1:10" ht="25.5" x14ac:dyDescent="0.25">
      <c r="A125" s="67" t="s">
        <v>1493</v>
      </c>
      <c r="B125" cm="1">
        <f t="array" ref="B125">SUMPRODUCT(('Reporte del libro'!$D$3:$D$1596=A125)*'Reporte del libro'!$J$3:$J$1596)</f>
        <v>8720</v>
      </c>
      <c r="C125">
        <v>8720</v>
      </c>
      <c r="D125">
        <f t="shared" si="5"/>
        <v>8720.0001250000005</v>
      </c>
      <c r="E125">
        <f t="shared" si="6"/>
        <v>279</v>
      </c>
      <c r="H125" s="25">
        <v>124</v>
      </c>
      <c r="I125" s="25" t="str">
        <f t="shared" si="7"/>
        <v>Nuñovero, Gabriel de</v>
      </c>
      <c r="J125" s="25">
        <f t="shared" si="8"/>
        <v>32945</v>
      </c>
    </row>
    <row r="126" spans="1:10" ht="25.5" x14ac:dyDescent="0.25">
      <c r="A126" s="67" t="s">
        <v>1317</v>
      </c>
      <c r="B126" cm="1">
        <f t="array" ref="B126">SUMPRODUCT(('Reporte del libro'!$D$3:$D$1596=A126)*'Reporte del libro'!$J$3:$J$1596)</f>
        <v>258800</v>
      </c>
      <c r="C126">
        <v>258800</v>
      </c>
      <c r="D126">
        <f t="shared" si="5"/>
        <v>258800.000126</v>
      </c>
      <c r="E126">
        <f t="shared" si="6"/>
        <v>5</v>
      </c>
      <c r="H126" s="25">
        <v>125</v>
      </c>
      <c r="I126" s="25" t="str">
        <f t="shared" si="7"/>
        <v>Nieto de Rivera, Gabriel</v>
      </c>
      <c r="J126" s="25">
        <f t="shared" si="8"/>
        <v>32641</v>
      </c>
    </row>
    <row r="127" spans="1:10" x14ac:dyDescent="0.25">
      <c r="A127" s="67" t="s">
        <v>331</v>
      </c>
      <c r="B127" cm="1">
        <f t="array" ref="B127">SUMPRODUCT(('Reporte del libro'!$D$3:$D$1596=A127)*'Reporte del libro'!$J$3:$J$1596)</f>
        <v>4000</v>
      </c>
      <c r="C127">
        <v>4000</v>
      </c>
      <c r="D127">
        <f t="shared" si="5"/>
        <v>4000.0001269999998</v>
      </c>
      <c r="E127">
        <f t="shared" si="6"/>
        <v>346</v>
      </c>
      <c r="H127" s="25">
        <v>126</v>
      </c>
      <c r="I127" s="25" t="str">
        <f t="shared" si="7"/>
        <v>Igarza, Nicolás de</v>
      </c>
      <c r="J127" s="25">
        <f t="shared" si="8"/>
        <v>32640</v>
      </c>
    </row>
    <row r="128" spans="1:10" ht="25.5" x14ac:dyDescent="0.25">
      <c r="A128" s="6" t="s">
        <v>1646</v>
      </c>
      <c r="B128" cm="1">
        <f t="array" ref="B128">SUMPRODUCT(('Reporte del libro'!$D$3:$D$1596=A128)*'Reporte del libro'!$J$3:$J$1596)</f>
        <v>10861</v>
      </c>
      <c r="C128">
        <v>10861</v>
      </c>
      <c r="D128">
        <f t="shared" si="5"/>
        <v>10861.000128</v>
      </c>
      <c r="E128">
        <f t="shared" si="6"/>
        <v>257</v>
      </c>
      <c r="H128" s="25">
        <v>127</v>
      </c>
      <c r="I128" s="25" t="str">
        <f t="shared" si="7"/>
        <v>López de Aguirre, Juan</v>
      </c>
      <c r="J128" s="25">
        <f t="shared" si="8"/>
        <v>32560</v>
      </c>
    </row>
    <row r="129" spans="1:10" ht="25.5" x14ac:dyDescent="0.25">
      <c r="A129" s="70" t="s">
        <v>1609</v>
      </c>
      <c r="B129" cm="1">
        <f t="array" ref="B129">SUMPRODUCT(('Reporte del libro'!$D$3:$D$1596=A129)*'Reporte del libro'!$J$3:$J$1596)</f>
        <v>28809</v>
      </c>
      <c r="C129">
        <v>28809</v>
      </c>
      <c r="D129">
        <f t="shared" si="5"/>
        <v>28809.000129</v>
      </c>
      <c r="E129">
        <f t="shared" si="6"/>
        <v>142</v>
      </c>
      <c r="H129" s="25">
        <v>128</v>
      </c>
      <c r="I129" s="25" t="str">
        <f t="shared" si="7"/>
        <v>Royo, Joseph de</v>
      </c>
      <c r="J129" s="25">
        <f t="shared" si="8"/>
        <v>32507</v>
      </c>
    </row>
    <row r="130" spans="1:10" ht="15" customHeight="1" x14ac:dyDescent="0.25">
      <c r="A130" s="70" t="s">
        <v>1647</v>
      </c>
      <c r="B130" cm="1">
        <f t="array" ref="B130">SUMPRODUCT(('Reporte del libro'!$D$3:$D$1596=A130)*'Reporte del libro'!$J$3:$J$1596)</f>
        <v>36468</v>
      </c>
      <c r="C130">
        <v>36468</v>
      </c>
      <c r="D130">
        <f t="shared" ref="D130:D193" si="9">B130+0.000001*ROW()</f>
        <v>36468.00013</v>
      </c>
      <c r="E130">
        <f t="shared" ref="E130:E193" si="10">_xlfn.RANK.EQ(D130,$D$2:$D$480)</f>
        <v>117</v>
      </c>
      <c r="H130" s="25">
        <v>129</v>
      </c>
      <c r="I130" s="25" t="str">
        <f t="shared" ref="I130:I193" si="11">INDEX($A$2:$A$480,MATCH(H130,$E$2:$E$480,0))</f>
        <v>Panes, Esteban de</v>
      </c>
      <c r="J130" s="25">
        <f t="shared" ref="J130:J193" si="12">INDEX($B$2:$B$480,MATCH(H130,$E$2:$E$480,0))</f>
        <v>32000</v>
      </c>
    </row>
    <row r="131" spans="1:10" ht="25.5" x14ac:dyDescent="0.25">
      <c r="A131" s="67" t="s">
        <v>1648</v>
      </c>
      <c r="B131" cm="1">
        <f t="array" ref="B131">SUMPRODUCT(('Reporte del libro'!$D$3:$D$1596=A131)*'Reporte del libro'!$J$3:$J$1596)</f>
        <v>6152</v>
      </c>
      <c r="C131">
        <v>6152</v>
      </c>
      <c r="D131">
        <f t="shared" si="9"/>
        <v>6152.0001309999998</v>
      </c>
      <c r="E131">
        <f t="shared" si="10"/>
        <v>307</v>
      </c>
      <c r="H131" s="25">
        <v>130</v>
      </c>
      <c r="I131" s="25" t="str">
        <f t="shared" si="11"/>
        <v>Farfán, Manuel</v>
      </c>
      <c r="J131" s="25">
        <f t="shared" si="12"/>
        <v>31756</v>
      </c>
    </row>
    <row r="132" spans="1:10" ht="25.5" x14ac:dyDescent="0.25">
      <c r="A132" s="67" t="s">
        <v>1649</v>
      </c>
      <c r="B132" cm="1">
        <f t="array" ref="B132">SUMPRODUCT(('Reporte del libro'!$D$3:$D$1596=A132)*'Reporte del libro'!$J$3:$J$1596)</f>
        <v>8348</v>
      </c>
      <c r="C132">
        <v>8348</v>
      </c>
      <c r="D132">
        <f t="shared" si="9"/>
        <v>8348.0001319999992</v>
      </c>
      <c r="E132">
        <f t="shared" si="10"/>
        <v>284</v>
      </c>
      <c r="H132" s="25">
        <v>131</v>
      </c>
      <c r="I132" s="25" t="str">
        <f t="shared" si="11"/>
        <v>Ruiz de Llantada, Joseph</v>
      </c>
      <c r="J132" s="25">
        <f t="shared" si="12"/>
        <v>31455</v>
      </c>
    </row>
    <row r="133" spans="1:10" x14ac:dyDescent="0.25">
      <c r="A133" s="67" t="s">
        <v>1494</v>
      </c>
      <c r="B133" cm="1">
        <f t="array" ref="B133">SUMPRODUCT(('Reporte del libro'!$D$3:$D$1596=A133)*'Reporte del libro'!$J$3:$J$1596)</f>
        <v>13126</v>
      </c>
      <c r="C133">
        <v>13126</v>
      </c>
      <c r="D133">
        <f t="shared" si="9"/>
        <v>13126.000133</v>
      </c>
      <c r="E133">
        <f t="shared" si="10"/>
        <v>235</v>
      </c>
      <c r="H133" s="25">
        <v>132</v>
      </c>
      <c r="I133" s="25" t="str">
        <f t="shared" si="11"/>
        <v>Cuesta, Martín de la</v>
      </c>
      <c r="J133" s="25">
        <f t="shared" si="12"/>
        <v>31252</v>
      </c>
    </row>
    <row r="134" spans="1:10" ht="15" customHeight="1" x14ac:dyDescent="0.25">
      <c r="A134" s="67" t="s">
        <v>1318</v>
      </c>
      <c r="B134" cm="1">
        <f t="array" ref="B134">SUMPRODUCT(('Reporte del libro'!$D$3:$D$1596=A134)*'Reporte del libro'!$J$3:$J$1596)</f>
        <v>20588</v>
      </c>
      <c r="C134">
        <v>20588</v>
      </c>
      <c r="D134">
        <f t="shared" si="9"/>
        <v>20588.000134000002</v>
      </c>
      <c r="E134">
        <f t="shared" si="10"/>
        <v>184</v>
      </c>
      <c r="H134" s="25">
        <v>133</v>
      </c>
      <c r="I134" s="25" t="str">
        <f t="shared" si="11"/>
        <v>Gutiérrez, Francisco</v>
      </c>
      <c r="J134" s="25">
        <f t="shared" si="12"/>
        <v>31200</v>
      </c>
    </row>
    <row r="135" spans="1:10" ht="25.5" x14ac:dyDescent="0.25">
      <c r="A135" s="67" t="s">
        <v>1661</v>
      </c>
      <c r="B135" cm="1">
        <f t="array" ref="B135">SUMPRODUCT(('Reporte del libro'!$D$3:$D$1596=A135)*'Reporte del libro'!$J$3:$J$1596)</f>
        <v>79585</v>
      </c>
      <c r="C135">
        <v>79585</v>
      </c>
      <c r="D135">
        <f t="shared" si="9"/>
        <v>79585.000134999995</v>
      </c>
      <c r="E135">
        <f t="shared" si="10"/>
        <v>53</v>
      </c>
      <c r="H135" s="25">
        <v>134</v>
      </c>
      <c r="I135" s="25" t="str">
        <f t="shared" si="11"/>
        <v>Meza, Andrés Antonio</v>
      </c>
      <c r="J135" s="25">
        <f t="shared" si="12"/>
        <v>31023</v>
      </c>
    </row>
    <row r="136" spans="1:10" ht="25.5" x14ac:dyDescent="0.25">
      <c r="A136" s="67" t="s">
        <v>1664</v>
      </c>
      <c r="B136" cm="1">
        <f t="array" ref="B136">SUMPRODUCT(('Reporte del libro'!$D$3:$D$1596=A136)*'Reporte del libro'!$J$3:$J$1596)</f>
        <v>18379</v>
      </c>
      <c r="C136">
        <v>18379</v>
      </c>
      <c r="D136">
        <f t="shared" si="9"/>
        <v>18379.000135999999</v>
      </c>
      <c r="E136">
        <f t="shared" si="10"/>
        <v>202</v>
      </c>
      <c r="H136" s="25">
        <v>135</v>
      </c>
      <c r="I136" s="25" t="str">
        <f t="shared" si="11"/>
        <v>Uriarte, Mateo de</v>
      </c>
      <c r="J136" s="25">
        <f t="shared" si="12"/>
        <v>30748</v>
      </c>
    </row>
    <row r="137" spans="1:10" ht="15" customHeight="1" x14ac:dyDescent="0.25">
      <c r="A137" s="67" t="s">
        <v>1591</v>
      </c>
      <c r="B137" cm="1">
        <f t="array" ref="B137">SUMPRODUCT(('Reporte del libro'!$D$3:$D$1596=A137)*'Reporte del libro'!$J$3:$J$1596)</f>
        <v>87600</v>
      </c>
      <c r="C137">
        <v>87600</v>
      </c>
      <c r="D137">
        <f t="shared" si="9"/>
        <v>87600.000136999995</v>
      </c>
      <c r="E137">
        <f t="shared" si="10"/>
        <v>50</v>
      </c>
      <c r="H137" s="25">
        <v>136</v>
      </c>
      <c r="I137" s="25" t="str">
        <f t="shared" si="11"/>
        <v>Vásquez Lozano, Alonso</v>
      </c>
      <c r="J137" s="25">
        <f t="shared" si="12"/>
        <v>30277</v>
      </c>
    </row>
    <row r="138" spans="1:10" ht="25.5" x14ac:dyDescent="0.25">
      <c r="A138" s="67" t="s">
        <v>1810</v>
      </c>
      <c r="B138" cm="1">
        <f t="array" ref="B138">SUMPRODUCT(('Reporte del libro'!$D$3:$D$1596=A138)*'Reporte del libro'!$J$3:$J$1596)</f>
        <v>25238</v>
      </c>
      <c r="C138">
        <v>25238</v>
      </c>
      <c r="D138">
        <f t="shared" si="9"/>
        <v>25238.000137999999</v>
      </c>
      <c r="E138">
        <f t="shared" si="10"/>
        <v>156</v>
      </c>
      <c r="H138" s="25">
        <v>137</v>
      </c>
      <c r="I138" s="25" t="str">
        <f t="shared" si="11"/>
        <v>Reta, Pedro de la</v>
      </c>
      <c r="J138" s="25">
        <f t="shared" si="12"/>
        <v>30096</v>
      </c>
    </row>
    <row r="139" spans="1:10" x14ac:dyDescent="0.25">
      <c r="A139" s="16" t="s">
        <v>1670</v>
      </c>
      <c r="B139" cm="1">
        <f t="array" ref="B139">SUMPRODUCT(('Reporte del libro'!$D$3:$D$1596=A139)*'Reporte del libro'!$J$3:$J$1596)</f>
        <v>16000</v>
      </c>
      <c r="C139">
        <v>16000</v>
      </c>
      <c r="D139">
        <f t="shared" si="9"/>
        <v>16000.000139</v>
      </c>
      <c r="E139">
        <f t="shared" si="10"/>
        <v>217</v>
      </c>
      <c r="H139" s="25">
        <v>138</v>
      </c>
      <c r="I139" s="25" t="str">
        <f t="shared" si="11"/>
        <v>Pérez de la Torre, Diego</v>
      </c>
      <c r="J139" s="25">
        <f t="shared" si="12"/>
        <v>30002</v>
      </c>
    </row>
    <row r="140" spans="1:10" ht="25.5" x14ac:dyDescent="0.25">
      <c r="A140" s="16" t="s">
        <v>1495</v>
      </c>
      <c r="B140" cm="1">
        <f t="array" ref="B140">SUMPRODUCT(('Reporte del libro'!$D$3:$D$1596=A140)*'Reporte del libro'!$J$3:$J$1596)</f>
        <v>44315</v>
      </c>
      <c r="C140">
        <v>44315</v>
      </c>
      <c r="D140">
        <f t="shared" si="9"/>
        <v>44315.000139999996</v>
      </c>
      <c r="E140">
        <f t="shared" si="10"/>
        <v>93</v>
      </c>
      <c r="H140" s="25">
        <v>139</v>
      </c>
      <c r="I140" s="25" t="str">
        <f t="shared" si="11"/>
        <v>Masias, Alonso</v>
      </c>
      <c r="J140" s="25">
        <f t="shared" si="12"/>
        <v>29208</v>
      </c>
    </row>
    <row r="141" spans="1:10" ht="15" customHeight="1" x14ac:dyDescent="0.25">
      <c r="A141" s="67" t="s">
        <v>1618</v>
      </c>
      <c r="B141" cm="1">
        <f t="array" ref="B141">SUMPRODUCT(('Reporte del libro'!$D$3:$D$1596=A141)*'Reporte del libro'!$J$3:$J$1596)</f>
        <v>104989</v>
      </c>
      <c r="C141">
        <v>104989</v>
      </c>
      <c r="D141">
        <f t="shared" si="9"/>
        <v>104989.000141</v>
      </c>
      <c r="E141">
        <f t="shared" si="10"/>
        <v>29</v>
      </c>
      <c r="H141" s="25">
        <v>140</v>
      </c>
      <c r="I141" s="25" t="str">
        <f t="shared" si="11"/>
        <v>Gonzáles Galeano, Francisco</v>
      </c>
      <c r="J141" s="25">
        <f t="shared" si="12"/>
        <v>29195</v>
      </c>
    </row>
    <row r="142" spans="1:10" ht="25.5" x14ac:dyDescent="0.25">
      <c r="A142" s="67" t="s">
        <v>1363</v>
      </c>
      <c r="B142" cm="1">
        <f t="array" ref="B142">SUMPRODUCT(('Reporte del libro'!$D$3:$D$1596=A142)*'Reporte del libro'!$J$3:$J$1596)</f>
        <v>4000</v>
      </c>
      <c r="C142">
        <v>4000</v>
      </c>
      <c r="D142">
        <f t="shared" si="9"/>
        <v>4000.0001419999999</v>
      </c>
      <c r="E142">
        <f t="shared" si="10"/>
        <v>345</v>
      </c>
      <c r="H142" s="25">
        <v>141</v>
      </c>
      <c r="I142" s="25" t="str">
        <f t="shared" si="11"/>
        <v>Ubinza, Miguel de</v>
      </c>
      <c r="J142" s="25">
        <f t="shared" si="12"/>
        <v>29030</v>
      </c>
    </row>
    <row r="143" spans="1:10" ht="25.5" x14ac:dyDescent="0.25">
      <c r="A143" s="16" t="s">
        <v>1496</v>
      </c>
      <c r="B143" cm="1">
        <f t="array" ref="B143">SUMPRODUCT(('Reporte del libro'!$D$3:$D$1596=A143)*'Reporte del libro'!$J$3:$J$1596)</f>
        <v>39419</v>
      </c>
      <c r="C143">
        <v>39419</v>
      </c>
      <c r="D143">
        <f t="shared" si="9"/>
        <v>39419.000142999997</v>
      </c>
      <c r="E143">
        <f t="shared" si="10"/>
        <v>108</v>
      </c>
      <c r="H143" s="25">
        <v>142</v>
      </c>
      <c r="I143" s="25" t="str">
        <f t="shared" si="11"/>
        <v>Cantos, Sebastián de</v>
      </c>
      <c r="J143" s="25">
        <f t="shared" si="12"/>
        <v>28809</v>
      </c>
    </row>
    <row r="144" spans="1:10" ht="25.5" x14ac:dyDescent="0.25">
      <c r="A144" s="70" t="s">
        <v>1367</v>
      </c>
      <c r="B144" cm="1">
        <f t="array" ref="B144">SUMPRODUCT(('Reporte del libro'!$D$3:$D$1596=A144)*'Reporte del libro'!$J$3:$J$1596)</f>
        <v>53333</v>
      </c>
      <c r="C144">
        <v>53333</v>
      </c>
      <c r="D144">
        <f t="shared" si="9"/>
        <v>53333.000143999998</v>
      </c>
      <c r="E144">
        <f t="shared" si="10"/>
        <v>75</v>
      </c>
      <c r="H144" s="25">
        <v>143</v>
      </c>
      <c r="I144" s="25" t="str">
        <f t="shared" si="11"/>
        <v>Salazar, Esteban de</v>
      </c>
      <c r="J144" s="25">
        <f t="shared" si="12"/>
        <v>28187</v>
      </c>
    </row>
    <row r="145" spans="1:10" ht="15" customHeight="1" x14ac:dyDescent="0.25">
      <c r="A145" s="71" t="s">
        <v>1672</v>
      </c>
      <c r="B145" cm="1">
        <f t="array" ref="B145">SUMPRODUCT(('Reporte del libro'!$D$3:$D$1596=A145)*'Reporte del libro'!$J$3:$J$1596)</f>
        <v>23015</v>
      </c>
      <c r="C145">
        <v>23015</v>
      </c>
      <c r="D145">
        <f t="shared" si="9"/>
        <v>23015.000145000002</v>
      </c>
      <c r="E145">
        <f t="shared" si="10"/>
        <v>171</v>
      </c>
      <c r="H145" s="25">
        <v>144</v>
      </c>
      <c r="I145" s="25" t="str">
        <f t="shared" si="11"/>
        <v>Martínez de Ugarte, Juan</v>
      </c>
      <c r="J145" s="25">
        <f t="shared" si="12"/>
        <v>28167</v>
      </c>
    </row>
    <row r="146" spans="1:10" ht="30" x14ac:dyDescent="0.25">
      <c r="A146" s="67" t="s">
        <v>1451</v>
      </c>
      <c r="B146" cm="1">
        <f t="array" ref="B146">SUMPRODUCT(('Reporte del libro'!$D$3:$D$1596=A146)*'Reporte del libro'!$J$3:$J$1596)</f>
        <v>6900</v>
      </c>
      <c r="C146">
        <v>6900</v>
      </c>
      <c r="D146">
        <f t="shared" si="9"/>
        <v>6900.0001460000003</v>
      </c>
      <c r="E146">
        <f t="shared" si="10"/>
        <v>300</v>
      </c>
      <c r="H146" s="25">
        <v>145</v>
      </c>
      <c r="I146" s="25" t="str">
        <f t="shared" si="11"/>
        <v>Gonzáles de Lamadrid, Manuel</v>
      </c>
      <c r="J146" s="25">
        <f t="shared" si="12"/>
        <v>28155</v>
      </c>
    </row>
    <row r="147" spans="1:10" ht="15" customHeight="1" x14ac:dyDescent="0.25">
      <c r="A147" s="67" t="s">
        <v>1675</v>
      </c>
      <c r="B147" cm="1">
        <f t="array" ref="B147">SUMPRODUCT(('Reporte del libro'!$D$3:$D$1596=A147)*'Reporte del libro'!$J$3:$J$1596)</f>
        <v>20808</v>
      </c>
      <c r="C147">
        <v>20808</v>
      </c>
      <c r="D147">
        <f t="shared" si="9"/>
        <v>20808.000146999999</v>
      </c>
      <c r="E147">
        <f t="shared" si="10"/>
        <v>183</v>
      </c>
      <c r="H147" s="25">
        <v>146</v>
      </c>
      <c r="I147" s="25" t="str">
        <f t="shared" si="11"/>
        <v>Grados, Diego de</v>
      </c>
      <c r="J147" s="25">
        <f t="shared" si="12"/>
        <v>28072</v>
      </c>
    </row>
    <row r="148" spans="1:10" ht="25.5" x14ac:dyDescent="0.25">
      <c r="A148" s="67" t="s">
        <v>1676</v>
      </c>
      <c r="B148" cm="1">
        <f t="array" ref="B148">SUMPRODUCT(('Reporte del libro'!$D$3:$D$1596=A148)*'Reporte del libro'!$J$3:$J$1596)</f>
        <v>5280</v>
      </c>
      <c r="C148">
        <v>5280</v>
      </c>
      <c r="D148">
        <f t="shared" si="9"/>
        <v>5280.0001480000001</v>
      </c>
      <c r="E148">
        <f t="shared" si="10"/>
        <v>319</v>
      </c>
      <c r="H148" s="25">
        <v>147</v>
      </c>
      <c r="I148" s="25" t="str">
        <f t="shared" si="11"/>
        <v>Reinalte, Diego de</v>
      </c>
      <c r="J148" s="25">
        <f t="shared" si="12"/>
        <v>27813</v>
      </c>
    </row>
    <row r="149" spans="1:10" ht="15" customHeight="1" x14ac:dyDescent="0.25">
      <c r="A149" s="67" t="s">
        <v>1497</v>
      </c>
      <c r="B149" cm="1">
        <f t="array" ref="B149">SUMPRODUCT(('Reporte del libro'!$D$3:$D$1596=A149)*'Reporte del libro'!$J$3:$J$1596)</f>
        <v>67919</v>
      </c>
      <c r="C149">
        <v>67919</v>
      </c>
      <c r="D149">
        <f t="shared" si="9"/>
        <v>67919.000149</v>
      </c>
      <c r="E149">
        <f t="shared" si="10"/>
        <v>63</v>
      </c>
      <c r="H149" s="25">
        <v>148</v>
      </c>
      <c r="I149" s="25" t="str">
        <f t="shared" si="11"/>
        <v>Maiz, Martín de</v>
      </c>
      <c r="J149" s="25">
        <f t="shared" si="12"/>
        <v>27653</v>
      </c>
    </row>
    <row r="150" spans="1:10" ht="25.5" x14ac:dyDescent="0.25">
      <c r="A150" s="67" t="s">
        <v>1262</v>
      </c>
      <c r="B150" cm="1">
        <f t="array" ref="B150">SUMPRODUCT(('Reporte del libro'!$D$3:$D$1596=A150)*'Reporte del libro'!$J$3:$J$1596)</f>
        <v>4480</v>
      </c>
      <c r="C150">
        <v>4480</v>
      </c>
      <c r="D150">
        <f t="shared" si="9"/>
        <v>4480.0001499999998</v>
      </c>
      <c r="E150">
        <f t="shared" si="10"/>
        <v>331</v>
      </c>
      <c r="H150" s="25">
        <v>149</v>
      </c>
      <c r="I150" s="25" t="str">
        <f t="shared" si="11"/>
        <v>Puente, Martín de la</v>
      </c>
      <c r="J150" s="25">
        <f t="shared" si="12"/>
        <v>27481</v>
      </c>
    </row>
    <row r="151" spans="1:10" ht="30" x14ac:dyDescent="0.25">
      <c r="A151" s="67" t="s">
        <v>1677</v>
      </c>
      <c r="B151" cm="1">
        <f t="array" ref="B151">SUMPRODUCT(('Reporte del libro'!$D$3:$D$1596=A151)*'Reporte del libro'!$J$3:$J$1596)</f>
        <v>14591</v>
      </c>
      <c r="C151">
        <v>14591</v>
      </c>
      <c r="D151">
        <f t="shared" si="9"/>
        <v>14591.000151</v>
      </c>
      <c r="E151">
        <f t="shared" si="10"/>
        <v>224</v>
      </c>
      <c r="H151" s="25">
        <v>150</v>
      </c>
      <c r="I151" s="25" t="str">
        <f t="shared" si="11"/>
        <v>Martínez de Herrera, Pedro</v>
      </c>
      <c r="J151" s="25">
        <f t="shared" si="12"/>
        <v>27411</v>
      </c>
    </row>
    <row r="152" spans="1:10" ht="15" customHeight="1" x14ac:dyDescent="0.25">
      <c r="A152" s="67" t="s">
        <v>1279</v>
      </c>
      <c r="B152" cm="1">
        <f t="array" ref="B152">SUMPRODUCT(('Reporte del libro'!$D$3:$D$1596=A152)*'Reporte del libro'!$J$3:$J$1596)</f>
        <v>16858</v>
      </c>
      <c r="C152">
        <v>16858</v>
      </c>
      <c r="D152">
        <f t="shared" si="9"/>
        <v>16858.000152000001</v>
      </c>
      <c r="E152">
        <f t="shared" si="10"/>
        <v>209</v>
      </c>
      <c r="H152" s="25">
        <v>151</v>
      </c>
      <c r="I152" s="25" t="str">
        <f t="shared" si="11"/>
        <v>Torre, Santos Gil de la</v>
      </c>
      <c r="J152" s="25">
        <f t="shared" si="12"/>
        <v>26898</v>
      </c>
    </row>
    <row r="153" spans="1:10" ht="30" x14ac:dyDescent="0.25">
      <c r="A153" s="67" t="s">
        <v>1319</v>
      </c>
      <c r="B153" cm="1">
        <f t="array" ref="B153">SUMPRODUCT(('Reporte del libro'!$D$3:$D$1596=A153)*'Reporte del libro'!$J$3:$J$1596)</f>
        <v>157206</v>
      </c>
      <c r="C153">
        <v>157206</v>
      </c>
      <c r="D153">
        <f t="shared" si="9"/>
        <v>157206.000153</v>
      </c>
      <c r="E153">
        <f t="shared" si="10"/>
        <v>15</v>
      </c>
      <c r="H153" s="25">
        <v>152</v>
      </c>
      <c r="I153" s="25" t="str">
        <f t="shared" si="11"/>
        <v>Gonzáles de Castro, Manuel</v>
      </c>
      <c r="J153" s="25">
        <f t="shared" si="12"/>
        <v>26430</v>
      </c>
    </row>
    <row r="154" spans="1:10" ht="25.5" x14ac:dyDescent="0.25">
      <c r="A154" s="67" t="s">
        <v>1507</v>
      </c>
      <c r="B154" cm="1">
        <f t="array" ref="B154">SUMPRODUCT(('Reporte del libro'!$D$3:$D$1596=A154)*'Reporte del libro'!$J$3:$J$1596)</f>
        <v>68040</v>
      </c>
      <c r="C154">
        <v>68040</v>
      </c>
      <c r="D154">
        <f t="shared" si="9"/>
        <v>68040.000153999994</v>
      </c>
      <c r="E154">
        <f t="shared" si="10"/>
        <v>61</v>
      </c>
      <c r="H154" s="25">
        <v>153</v>
      </c>
      <c r="I154" s="25" t="str">
        <f t="shared" si="11"/>
        <v>Iturrain, Martín de</v>
      </c>
      <c r="J154" s="25">
        <f t="shared" si="12"/>
        <v>26415</v>
      </c>
    </row>
    <row r="155" spans="1:10" ht="25.5" x14ac:dyDescent="0.25">
      <c r="A155" s="67" t="s">
        <v>1809</v>
      </c>
      <c r="B155" cm="1">
        <f t="array" ref="B155">SUMPRODUCT(('Reporte del libro'!$D$3:$D$1596=A155)*'Reporte del libro'!$J$3:$J$1596)</f>
        <v>24486</v>
      </c>
      <c r="C155">
        <v>24486</v>
      </c>
      <c r="D155">
        <f t="shared" si="9"/>
        <v>24486.000155000002</v>
      </c>
      <c r="E155">
        <f t="shared" si="10"/>
        <v>162</v>
      </c>
      <c r="H155" s="25">
        <v>154</v>
      </c>
      <c r="I155" s="25" t="str">
        <f t="shared" si="11"/>
        <v>Otañez, Francisco de</v>
      </c>
      <c r="J155" s="25">
        <f t="shared" si="12"/>
        <v>25524</v>
      </c>
    </row>
    <row r="156" spans="1:10" ht="15" customHeight="1" x14ac:dyDescent="0.25">
      <c r="A156" s="70" t="s">
        <v>1498</v>
      </c>
      <c r="B156" cm="1">
        <f t="array" ref="B156">SUMPRODUCT(('Reporte del libro'!$D$3:$D$1596=A156)*'Reporte del libro'!$J$3:$J$1596)</f>
        <v>3578</v>
      </c>
      <c r="C156">
        <v>3578</v>
      </c>
      <c r="D156">
        <f t="shared" si="9"/>
        <v>3578.0001560000001</v>
      </c>
      <c r="E156">
        <f t="shared" si="10"/>
        <v>358</v>
      </c>
      <c r="H156" s="25">
        <v>155</v>
      </c>
      <c r="I156" s="25" t="str">
        <f t="shared" si="11"/>
        <v>Grajeda, Juan de</v>
      </c>
      <c r="J156" s="25">
        <f t="shared" si="12"/>
        <v>25521</v>
      </c>
    </row>
    <row r="157" spans="1:10" ht="25.5" x14ac:dyDescent="0.25">
      <c r="A157" s="67" t="s">
        <v>1678</v>
      </c>
      <c r="B157" cm="1">
        <f t="array" ref="B157">SUMPRODUCT(('Reporte del libro'!$D$3:$D$1596=A157)*'Reporte del libro'!$J$3:$J$1596)</f>
        <v>49828</v>
      </c>
      <c r="C157">
        <v>49828</v>
      </c>
      <c r="D157">
        <f t="shared" si="9"/>
        <v>49828.000157000002</v>
      </c>
      <c r="E157">
        <f t="shared" si="10"/>
        <v>79</v>
      </c>
      <c r="H157" s="25">
        <v>156</v>
      </c>
      <c r="I157" s="25" t="str">
        <f t="shared" si="11"/>
        <v>Díaz del Rincón, Felipe</v>
      </c>
      <c r="J157" s="25">
        <f t="shared" si="12"/>
        <v>25238</v>
      </c>
    </row>
    <row r="158" spans="1:10" x14ac:dyDescent="0.25">
      <c r="A158" s="67" t="s">
        <v>1275</v>
      </c>
      <c r="B158" cm="1">
        <f t="array" ref="B158">SUMPRODUCT(('Reporte del libro'!$D$3:$D$1596=A158)*'Reporte del libro'!$J$3:$J$1596)</f>
        <v>2848</v>
      </c>
      <c r="C158">
        <v>2848</v>
      </c>
      <c r="D158">
        <f t="shared" si="9"/>
        <v>2848.0001579999998</v>
      </c>
      <c r="E158">
        <f t="shared" si="10"/>
        <v>371</v>
      </c>
      <c r="H158" s="25">
        <v>157</v>
      </c>
      <c r="I158" s="25" t="str">
        <f t="shared" si="11"/>
        <v>Pérez, Fernando</v>
      </c>
      <c r="J158" s="25">
        <f t="shared" si="12"/>
        <v>25200</v>
      </c>
    </row>
    <row r="159" spans="1:10" ht="25.5" x14ac:dyDescent="0.25">
      <c r="A159" s="16" t="s">
        <v>1276</v>
      </c>
      <c r="B159" cm="1">
        <f t="array" ref="B159">SUMPRODUCT(('Reporte del libro'!$D$3:$D$1596=A159)*'Reporte del libro'!$J$3:$J$1596)</f>
        <v>94737</v>
      </c>
      <c r="C159">
        <v>94737</v>
      </c>
      <c r="D159">
        <f t="shared" si="9"/>
        <v>94737.000159000003</v>
      </c>
      <c r="E159">
        <f t="shared" si="10"/>
        <v>39</v>
      </c>
      <c r="H159" s="25">
        <v>158</v>
      </c>
      <c r="I159" s="25" t="str">
        <f t="shared" si="11"/>
        <v>Laris, Francisco de</v>
      </c>
      <c r="J159" s="25">
        <f t="shared" si="12"/>
        <v>25112</v>
      </c>
    </row>
    <row r="160" spans="1:10" ht="15" customHeight="1" x14ac:dyDescent="0.25">
      <c r="A160" s="67" t="s">
        <v>1650</v>
      </c>
      <c r="B160" cm="1">
        <f t="array" ref="B160">SUMPRODUCT(('Reporte del libro'!$D$3:$D$1596=A160)*'Reporte del libro'!$J$3:$J$1596)</f>
        <v>20100</v>
      </c>
      <c r="C160">
        <v>20100</v>
      </c>
      <c r="D160">
        <f t="shared" si="9"/>
        <v>20100.00016</v>
      </c>
      <c r="E160">
        <f t="shared" si="10"/>
        <v>188</v>
      </c>
      <c r="H160" s="25">
        <v>159</v>
      </c>
      <c r="I160" s="25" t="str">
        <f t="shared" si="11"/>
        <v>Fernández, Juan Francisco</v>
      </c>
      <c r="J160" s="25">
        <f t="shared" si="12"/>
        <v>25053</v>
      </c>
    </row>
    <row r="161" spans="1:10" ht="25.5" x14ac:dyDescent="0.25">
      <c r="A161" s="16" t="s">
        <v>1320</v>
      </c>
      <c r="B161" cm="1">
        <f t="array" ref="B161">SUMPRODUCT(('Reporte del libro'!$D$3:$D$1596=A161)*'Reporte del libro'!$J$3:$J$1596)</f>
        <v>21300</v>
      </c>
      <c r="C161">
        <v>21300</v>
      </c>
      <c r="D161">
        <f t="shared" si="9"/>
        <v>21300.000161</v>
      </c>
      <c r="E161">
        <f t="shared" si="10"/>
        <v>180</v>
      </c>
      <c r="H161" s="25">
        <v>160</v>
      </c>
      <c r="I161" s="25" t="str">
        <f t="shared" si="11"/>
        <v>Medina, Francisco de</v>
      </c>
      <c r="J161" s="25">
        <f t="shared" si="12"/>
        <v>24736</v>
      </c>
    </row>
    <row r="162" spans="1:10" ht="15" customHeight="1" x14ac:dyDescent="0.25">
      <c r="A162" s="67" t="s">
        <v>1321</v>
      </c>
      <c r="B162" cm="1">
        <f t="array" ref="B162">SUMPRODUCT(('Reporte del libro'!$D$3:$D$1596=A162)*'Reporte del libro'!$J$3:$J$1596)</f>
        <v>7780</v>
      </c>
      <c r="C162">
        <v>7780</v>
      </c>
      <c r="D162">
        <f t="shared" si="9"/>
        <v>7780.0001620000003</v>
      </c>
      <c r="E162">
        <f t="shared" si="10"/>
        <v>291</v>
      </c>
      <c r="H162" s="25">
        <v>161</v>
      </c>
      <c r="I162" s="25" t="str">
        <f t="shared" si="11"/>
        <v>Blanco de Oliva, Cosme</v>
      </c>
      <c r="J162" s="25">
        <f t="shared" si="12"/>
        <v>24661</v>
      </c>
    </row>
    <row r="163" spans="1:10" ht="25.5" x14ac:dyDescent="0.25">
      <c r="A163" s="67" t="s">
        <v>1499</v>
      </c>
      <c r="B163" cm="1">
        <f t="array" ref="B163">SUMPRODUCT(('Reporte del libro'!$D$3:$D$1596=A163)*'Reporte del libro'!$J$3:$J$1596)</f>
        <v>5280</v>
      </c>
      <c r="C163">
        <v>5280</v>
      </c>
      <c r="D163">
        <f t="shared" si="9"/>
        <v>5280.0001629999997</v>
      </c>
      <c r="E163">
        <f t="shared" si="10"/>
        <v>318</v>
      </c>
      <c r="H163" s="25">
        <v>162</v>
      </c>
      <c r="I163" s="25" t="str">
        <f t="shared" si="11"/>
        <v>Díaz de Remolino, Pedro</v>
      </c>
      <c r="J163" s="25">
        <f t="shared" si="12"/>
        <v>24486</v>
      </c>
    </row>
    <row r="164" spans="1:10" ht="15" customHeight="1" x14ac:dyDescent="0.25">
      <c r="A164" s="67" t="s">
        <v>1322</v>
      </c>
      <c r="B164" cm="1">
        <f t="array" ref="B164">SUMPRODUCT(('Reporte del libro'!$D$3:$D$1596=A164)*'Reporte del libro'!$J$3:$J$1596)</f>
        <v>22800</v>
      </c>
      <c r="C164">
        <v>22800</v>
      </c>
      <c r="D164">
        <f t="shared" si="9"/>
        <v>22800.000164000001</v>
      </c>
      <c r="E164">
        <f t="shared" si="10"/>
        <v>172</v>
      </c>
      <c r="H164" s="25">
        <v>163</v>
      </c>
      <c r="I164" s="25" t="str">
        <f t="shared" si="11"/>
        <v>Vizueta, Alonso de</v>
      </c>
      <c r="J164" s="25">
        <f t="shared" si="12"/>
        <v>24240</v>
      </c>
    </row>
    <row r="165" spans="1:10" ht="25.5" x14ac:dyDescent="0.25">
      <c r="A165" s="67" t="s">
        <v>1364</v>
      </c>
      <c r="B165" cm="1">
        <f t="array" ref="B165">SUMPRODUCT(('Reporte del libro'!$D$3:$D$1596=A165)*'Reporte del libro'!$J$3:$J$1596)</f>
        <v>23576</v>
      </c>
      <c r="C165">
        <v>23576</v>
      </c>
      <c r="D165">
        <f t="shared" si="9"/>
        <v>23576.000165000001</v>
      </c>
      <c r="E165">
        <f t="shared" si="10"/>
        <v>168</v>
      </c>
      <c r="H165" s="25">
        <v>164</v>
      </c>
      <c r="I165" s="25" t="str">
        <f t="shared" si="11"/>
        <v>Ruiz Barranco, Fernando</v>
      </c>
      <c r="J165" s="25">
        <f t="shared" si="12"/>
        <v>23788</v>
      </c>
    </row>
    <row r="166" spans="1:10" ht="25.5" x14ac:dyDescent="0.25">
      <c r="A166" s="67" t="s">
        <v>1500</v>
      </c>
      <c r="B166" cm="1">
        <f t="array" ref="B166">SUMPRODUCT(('Reporte del libro'!$D$3:$D$1596=A166)*'Reporte del libro'!$J$3:$J$1596)</f>
        <v>20111</v>
      </c>
      <c r="C166">
        <v>20111</v>
      </c>
      <c r="D166">
        <f t="shared" si="9"/>
        <v>20111.000166000002</v>
      </c>
      <c r="E166">
        <f t="shared" si="10"/>
        <v>187</v>
      </c>
      <c r="H166" s="25">
        <v>165</v>
      </c>
      <c r="I166" s="25" t="str">
        <f t="shared" si="11"/>
        <v>Aranzate, Pedro de</v>
      </c>
      <c r="J166" s="25">
        <f t="shared" si="12"/>
        <v>23761</v>
      </c>
    </row>
    <row r="167" spans="1:10" ht="30" x14ac:dyDescent="0.25">
      <c r="A167" s="72" t="s">
        <v>1682</v>
      </c>
      <c r="B167" cm="1">
        <f t="array" ref="B167">SUMPRODUCT(('Reporte del libro'!$D$3:$D$1596=A167)*'Reporte del libro'!$J$3:$J$1596)</f>
        <v>92821</v>
      </c>
      <c r="C167">
        <v>92821</v>
      </c>
      <c r="D167">
        <f t="shared" si="9"/>
        <v>92821.000167000006</v>
      </c>
      <c r="E167">
        <f t="shared" si="10"/>
        <v>43</v>
      </c>
      <c r="H167" s="25">
        <v>166</v>
      </c>
      <c r="I167" s="25" t="str">
        <f t="shared" si="11"/>
        <v>Gomendio Urrutia, Francisco de</v>
      </c>
      <c r="J167" s="25">
        <f t="shared" si="12"/>
        <v>23674</v>
      </c>
    </row>
    <row r="168" spans="1:10" ht="30" x14ac:dyDescent="0.25">
      <c r="A168" s="67" t="s">
        <v>1680</v>
      </c>
      <c r="B168" cm="1">
        <f t="array" ref="B168">SUMPRODUCT(('Reporte del libro'!$D$3:$D$1596=A168)*'Reporte del libro'!$J$3:$J$1596)</f>
        <v>10705</v>
      </c>
      <c r="C168">
        <v>10705</v>
      </c>
      <c r="D168">
        <f t="shared" si="9"/>
        <v>10705.000168</v>
      </c>
      <c r="E168">
        <f t="shared" si="10"/>
        <v>259</v>
      </c>
      <c r="H168" s="25">
        <v>167</v>
      </c>
      <c r="I168" s="25" t="str">
        <f t="shared" si="11"/>
        <v>Solís Vango, Bernardo de</v>
      </c>
      <c r="J168" s="25">
        <f t="shared" si="12"/>
        <v>23590</v>
      </c>
    </row>
    <row r="169" spans="1:10" ht="15" customHeight="1" x14ac:dyDescent="0.25">
      <c r="A169" s="67" t="s">
        <v>1689</v>
      </c>
      <c r="B169" cm="1">
        <f t="array" ref="B169">SUMPRODUCT(('Reporte del libro'!$D$3:$D$1596=A169)*'Reporte del libro'!$J$3:$J$1596)</f>
        <v>20000</v>
      </c>
      <c r="C169">
        <v>20000</v>
      </c>
      <c r="D169">
        <f t="shared" si="9"/>
        <v>20000.000168999999</v>
      </c>
      <c r="E169">
        <f t="shared" si="10"/>
        <v>191</v>
      </c>
      <c r="H169" s="25">
        <v>168</v>
      </c>
      <c r="I169" s="25" t="str">
        <f t="shared" si="11"/>
        <v>Herrera, Juan Bautista de</v>
      </c>
      <c r="J169" s="25">
        <f t="shared" si="12"/>
        <v>23576</v>
      </c>
    </row>
    <row r="170" spans="1:10" ht="25.5" x14ac:dyDescent="0.25">
      <c r="A170" s="67" t="s">
        <v>1690</v>
      </c>
      <c r="B170" cm="1">
        <f t="array" ref="B170">SUMPRODUCT(('Reporte del libro'!$D$3:$D$1596=A170)*'Reporte del libro'!$J$3:$J$1596)</f>
        <v>7600</v>
      </c>
      <c r="C170">
        <v>7600</v>
      </c>
      <c r="D170">
        <f t="shared" si="9"/>
        <v>7600.0001700000003</v>
      </c>
      <c r="E170">
        <f t="shared" si="10"/>
        <v>294</v>
      </c>
      <c r="H170" s="25">
        <v>169</v>
      </c>
      <c r="I170" s="25" t="str">
        <f t="shared" si="11"/>
        <v>Ledea, Luis de</v>
      </c>
      <c r="J170" s="25">
        <f t="shared" si="12"/>
        <v>23301</v>
      </c>
    </row>
    <row r="171" spans="1:10" ht="25.5" x14ac:dyDescent="0.25">
      <c r="A171" s="67" t="s">
        <v>1501</v>
      </c>
      <c r="B171" cm="1">
        <f t="array" ref="B171">SUMPRODUCT(('Reporte del libro'!$D$3:$D$1596=A171)*'Reporte del libro'!$J$3:$J$1596)</f>
        <v>90713</v>
      </c>
      <c r="C171">
        <v>90713</v>
      </c>
      <c r="D171">
        <f t="shared" si="9"/>
        <v>90713.000171000007</v>
      </c>
      <c r="E171">
        <f t="shared" si="10"/>
        <v>44</v>
      </c>
      <c r="H171" s="25">
        <v>170</v>
      </c>
      <c r="I171" s="25" t="str">
        <f t="shared" si="11"/>
        <v>Fajardo de Córdova, Luis</v>
      </c>
      <c r="J171" s="25">
        <f t="shared" si="12"/>
        <v>23242</v>
      </c>
    </row>
    <row r="172" spans="1:10" ht="15" customHeight="1" x14ac:dyDescent="0.25">
      <c r="A172" s="67" t="s">
        <v>1323</v>
      </c>
      <c r="B172" cm="1">
        <f t="array" ref="B172">SUMPRODUCT(('Reporte del libro'!$D$3:$D$1596=A172)*'Reporte del libro'!$J$3:$J$1596)</f>
        <v>134694</v>
      </c>
      <c r="C172">
        <v>134694</v>
      </c>
      <c r="D172">
        <f t="shared" si="9"/>
        <v>134694.000172</v>
      </c>
      <c r="E172">
        <f t="shared" si="10"/>
        <v>18</v>
      </c>
      <c r="H172" s="25">
        <v>171</v>
      </c>
      <c r="I172" s="25" t="str">
        <f t="shared" si="11"/>
        <v>Jiménez, Diego</v>
      </c>
      <c r="J172" s="25">
        <f t="shared" si="12"/>
        <v>23015</v>
      </c>
    </row>
    <row r="173" spans="1:10" ht="25.5" x14ac:dyDescent="0.25">
      <c r="A173" s="67" t="s">
        <v>1619</v>
      </c>
      <c r="B173" cm="1">
        <f t="array" ref="B173">SUMPRODUCT(('Reporte del libro'!$D$3:$D$1596=A173)*'Reporte del libro'!$J$3:$J$1596)</f>
        <v>93835</v>
      </c>
      <c r="C173">
        <v>93835</v>
      </c>
      <c r="D173">
        <f t="shared" si="9"/>
        <v>93835.000172999993</v>
      </c>
      <c r="E173">
        <f t="shared" si="10"/>
        <v>41</v>
      </c>
      <c r="H173" s="25">
        <v>172</v>
      </c>
      <c r="I173" s="25" t="str">
        <f t="shared" si="11"/>
        <v>Murrieta, Francisco de</v>
      </c>
      <c r="J173" s="25">
        <f t="shared" si="12"/>
        <v>22800</v>
      </c>
    </row>
    <row r="174" spans="1:10" ht="25.5" x14ac:dyDescent="0.25">
      <c r="A174" s="67" t="s">
        <v>1502</v>
      </c>
      <c r="B174" cm="1">
        <f t="array" ref="B174">SUMPRODUCT(('Reporte del libro'!$D$3:$D$1596=A174)*'Reporte del libro'!$J$3:$J$1596)</f>
        <v>306968</v>
      </c>
      <c r="C174">
        <v>306968</v>
      </c>
      <c r="D174">
        <f t="shared" si="9"/>
        <v>306968.00017399999</v>
      </c>
      <c r="E174">
        <f t="shared" si="10"/>
        <v>2</v>
      </c>
      <c r="H174" s="25">
        <v>173</v>
      </c>
      <c r="I174" s="25" t="str">
        <f t="shared" si="11"/>
        <v>García de Ortega, Pedro</v>
      </c>
      <c r="J174" s="25">
        <f t="shared" si="12"/>
        <v>22700</v>
      </c>
    </row>
    <row r="175" spans="1:10" ht="25.5" x14ac:dyDescent="0.25">
      <c r="A175" s="16" t="s">
        <v>1503</v>
      </c>
      <c r="B175" cm="1">
        <f t="array" ref="B175">SUMPRODUCT(('Reporte del libro'!$D$3:$D$1596=A175)*'Reporte del libro'!$J$3:$J$1596)</f>
        <v>10050</v>
      </c>
      <c r="C175">
        <v>10050</v>
      </c>
      <c r="D175">
        <f t="shared" si="9"/>
        <v>10050.000174999999</v>
      </c>
      <c r="E175">
        <f t="shared" si="10"/>
        <v>264</v>
      </c>
      <c r="H175" s="25">
        <v>174</v>
      </c>
      <c r="I175" s="25" t="str">
        <f t="shared" si="11"/>
        <v>Sánchez, Sebastián</v>
      </c>
      <c r="J175" s="25">
        <f t="shared" si="12"/>
        <v>22386</v>
      </c>
    </row>
    <row r="176" spans="1:10" ht="15" customHeight="1" x14ac:dyDescent="0.25">
      <c r="A176" s="54" t="s">
        <v>1795</v>
      </c>
      <c r="B176" cm="1">
        <f t="array" ref="B176">SUMPRODUCT(('Reporte del libro'!$D$3:$D$1596=A176)*'Reporte del libro'!$J$3:$J$1596)</f>
        <v>6854</v>
      </c>
      <c r="C176">
        <v>6854</v>
      </c>
      <c r="D176">
        <f t="shared" si="9"/>
        <v>6854.0001759999996</v>
      </c>
      <c r="E176">
        <f t="shared" si="10"/>
        <v>301</v>
      </c>
      <c r="H176" s="25">
        <v>175</v>
      </c>
      <c r="I176" s="25" t="str">
        <f t="shared" si="11"/>
        <v>Aguilar, Juan de</v>
      </c>
      <c r="J176" s="25">
        <f t="shared" si="12"/>
        <v>22325</v>
      </c>
    </row>
    <row r="177" spans="1:10" ht="25.5" x14ac:dyDescent="0.25">
      <c r="A177" s="67" t="s">
        <v>1504</v>
      </c>
      <c r="B177" cm="1">
        <f t="array" ref="B177">SUMPRODUCT(('Reporte del libro'!$D$3:$D$1596=A177)*'Reporte del libro'!$J$3:$J$1596)</f>
        <v>23788</v>
      </c>
      <c r="C177">
        <v>23788</v>
      </c>
      <c r="D177">
        <f t="shared" si="9"/>
        <v>23788.000177000002</v>
      </c>
      <c r="E177">
        <f t="shared" si="10"/>
        <v>164</v>
      </c>
      <c r="H177" s="25">
        <v>176</v>
      </c>
      <c r="I177" s="25" t="str">
        <f t="shared" si="11"/>
        <v>Sánchez Tagle, Francisco</v>
      </c>
      <c r="J177" s="25">
        <f t="shared" si="12"/>
        <v>22286</v>
      </c>
    </row>
    <row r="178" spans="1:10" x14ac:dyDescent="0.25">
      <c r="A178" s="67" t="s">
        <v>1505</v>
      </c>
      <c r="B178" cm="1">
        <f t="array" ref="B178">SUMPRODUCT(('Reporte del libro'!$D$3:$D$1596=A178)*'Reporte del libro'!$J$3:$J$1596)</f>
        <v>39056</v>
      </c>
      <c r="C178">
        <v>39056</v>
      </c>
      <c r="D178">
        <f t="shared" si="9"/>
        <v>39056.000178000002</v>
      </c>
      <c r="E178">
        <f t="shared" si="10"/>
        <v>110</v>
      </c>
      <c r="H178" s="25">
        <v>177</v>
      </c>
      <c r="I178" s="25" t="str">
        <f t="shared" si="11"/>
        <v>Blásquez, Sancho</v>
      </c>
      <c r="J178" s="25">
        <f t="shared" si="12"/>
        <v>21848</v>
      </c>
    </row>
    <row r="179" spans="1:10" ht="30" x14ac:dyDescent="0.25">
      <c r="A179" s="16" t="s">
        <v>1324</v>
      </c>
      <c r="B179" cm="1">
        <f t="array" ref="B179">SUMPRODUCT(('Reporte del libro'!$D$3:$D$1596=A179)*'Reporte del libro'!$J$3:$J$1596)</f>
        <v>25521</v>
      </c>
      <c r="C179">
        <v>25521</v>
      </c>
      <c r="D179">
        <f t="shared" si="9"/>
        <v>25521.000178999999</v>
      </c>
      <c r="E179">
        <f t="shared" si="10"/>
        <v>155</v>
      </c>
      <c r="H179" s="25">
        <v>178</v>
      </c>
      <c r="I179" s="25" t="str">
        <f t="shared" si="11"/>
        <v>Cruzado de Aragón, Francisco</v>
      </c>
      <c r="J179" s="25">
        <f t="shared" si="12"/>
        <v>21731</v>
      </c>
    </row>
    <row r="180" spans="1:10" ht="38.25" x14ac:dyDescent="0.25">
      <c r="A180" s="16" t="s">
        <v>1506</v>
      </c>
      <c r="B180" cm="1">
        <f t="array" ref="B180">SUMPRODUCT(('Reporte del libro'!$D$3:$D$1596=A180)*'Reporte del libro'!$J$3:$J$1596)</f>
        <v>11694</v>
      </c>
      <c r="C180">
        <v>11694</v>
      </c>
      <c r="D180">
        <f t="shared" si="9"/>
        <v>11694.000179999999</v>
      </c>
      <c r="E180">
        <f t="shared" si="10"/>
        <v>249</v>
      </c>
      <c r="H180" s="25">
        <v>179</v>
      </c>
      <c r="I180" s="25" t="str">
        <f t="shared" si="11"/>
        <v>Ruben de Celis, Manuel de</v>
      </c>
      <c r="J180" s="25">
        <f t="shared" si="12"/>
        <v>21460</v>
      </c>
    </row>
    <row r="181" spans="1:10" x14ac:dyDescent="0.25">
      <c r="A181" s="67" t="s">
        <v>1691</v>
      </c>
      <c r="B181" cm="1">
        <f t="array" ref="B181">SUMPRODUCT(('Reporte del libro'!$D$3:$D$1596=A181)*'Reporte del libro'!$J$3:$J$1596)</f>
        <v>6307</v>
      </c>
      <c r="C181">
        <v>6307</v>
      </c>
      <c r="D181">
        <f t="shared" si="9"/>
        <v>6307.0001810000003</v>
      </c>
      <c r="E181">
        <f t="shared" si="10"/>
        <v>306</v>
      </c>
      <c r="H181" s="25">
        <v>180</v>
      </c>
      <c r="I181" s="25" t="str">
        <f t="shared" si="11"/>
        <v>Cartavio, Domingo de</v>
      </c>
      <c r="J181" s="25">
        <f t="shared" si="12"/>
        <v>21300</v>
      </c>
    </row>
    <row r="182" spans="1:10" ht="25.5" x14ac:dyDescent="0.25">
      <c r="A182" s="67" t="s">
        <v>1674</v>
      </c>
      <c r="B182" cm="1">
        <f t="array" ref="B182">SUMPRODUCT(('Reporte del libro'!$D$3:$D$1596=A182)*'Reporte del libro'!$J$3:$J$1596)</f>
        <v>203018</v>
      </c>
      <c r="C182">
        <v>203018</v>
      </c>
      <c r="D182">
        <f t="shared" si="9"/>
        <v>203018.00018199999</v>
      </c>
      <c r="E182">
        <f t="shared" si="10"/>
        <v>10</v>
      </c>
      <c r="H182" s="25">
        <v>181</v>
      </c>
      <c r="I182" s="25" t="str">
        <f t="shared" si="11"/>
        <v>Manuel Eugenio</v>
      </c>
      <c r="J182" s="25">
        <f t="shared" si="12"/>
        <v>21286</v>
      </c>
    </row>
    <row r="183" spans="1:10" ht="25.5" x14ac:dyDescent="0.25">
      <c r="A183" s="67" t="s">
        <v>1791</v>
      </c>
      <c r="B183" cm="1">
        <f t="array" ref="B183">SUMPRODUCT(('Reporte del libro'!$D$3:$D$1596=A183)*'Reporte del libro'!$J$3:$J$1596)</f>
        <v>66392</v>
      </c>
      <c r="C183">
        <v>66392</v>
      </c>
      <c r="D183">
        <f t="shared" si="9"/>
        <v>66392.000182999996</v>
      </c>
      <c r="E183">
        <f t="shared" si="10"/>
        <v>65</v>
      </c>
      <c r="H183" s="25">
        <v>182</v>
      </c>
      <c r="I183" s="25" t="str">
        <f t="shared" si="11"/>
        <v>Urrutia, Juan de</v>
      </c>
      <c r="J183" s="25">
        <f t="shared" si="12"/>
        <v>21000</v>
      </c>
    </row>
    <row r="184" spans="1:10" ht="25.5" x14ac:dyDescent="0.25">
      <c r="A184" s="67" t="s">
        <v>1705</v>
      </c>
      <c r="B184" cm="1">
        <f t="array" ref="B184">SUMPRODUCT(('Reporte del libro'!$D$3:$D$1596=A184)*'Reporte del libro'!$J$3:$J$1596)</f>
        <v>13744</v>
      </c>
      <c r="C184">
        <v>13744</v>
      </c>
      <c r="D184">
        <f t="shared" si="9"/>
        <v>13744.000184</v>
      </c>
      <c r="E184">
        <f t="shared" si="10"/>
        <v>228</v>
      </c>
      <c r="H184" s="25">
        <v>183</v>
      </c>
      <c r="I184" s="25" t="str">
        <f t="shared" si="11"/>
        <v>Valdés, Andrés de</v>
      </c>
      <c r="J184" s="25">
        <f t="shared" si="12"/>
        <v>20808</v>
      </c>
    </row>
    <row r="185" spans="1:10" ht="15" customHeight="1" x14ac:dyDescent="0.25">
      <c r="A185" s="67" t="s">
        <v>1467</v>
      </c>
      <c r="B185" cm="1">
        <f t="array" ref="B185">SUMPRODUCT(('Reporte del libro'!$D$3:$D$1596=A185)*'Reporte del libro'!$J$3:$J$1596)</f>
        <v>48511</v>
      </c>
      <c r="C185">
        <v>48511</v>
      </c>
      <c r="D185">
        <f t="shared" si="9"/>
        <v>48511.000184999997</v>
      </c>
      <c r="E185">
        <f t="shared" si="10"/>
        <v>82</v>
      </c>
      <c r="H185" s="25">
        <v>184</v>
      </c>
      <c r="I185" s="25" t="str">
        <f t="shared" si="11"/>
        <v>Lozada y Castro, Juan de</v>
      </c>
      <c r="J185" s="25">
        <f t="shared" si="12"/>
        <v>20588</v>
      </c>
    </row>
    <row r="186" spans="1:10" ht="30" x14ac:dyDescent="0.25">
      <c r="A186" s="67" t="s">
        <v>1325</v>
      </c>
      <c r="B186" cm="1">
        <f t="array" ref="B186">SUMPRODUCT(('Reporte del libro'!$D$3:$D$1596=A186)*'Reporte del libro'!$J$3:$J$1596)</f>
        <v>25524</v>
      </c>
      <c r="C186">
        <v>25524</v>
      </c>
      <c r="D186">
        <f t="shared" si="9"/>
        <v>25524.000186000001</v>
      </c>
      <c r="E186">
        <f t="shared" si="10"/>
        <v>154</v>
      </c>
      <c r="H186" s="25">
        <v>185</v>
      </c>
      <c r="I186" s="25" t="str">
        <f t="shared" si="11"/>
        <v>Gómez Garrido, Fernando</v>
      </c>
      <c r="J186" s="25">
        <f t="shared" si="12"/>
        <v>20539</v>
      </c>
    </row>
    <row r="187" spans="1:10" ht="38.25" x14ac:dyDescent="0.25">
      <c r="A187" s="67" t="s">
        <v>1365</v>
      </c>
      <c r="B187" cm="1">
        <f t="array" ref="B187">SUMPRODUCT(('Reporte del libro'!$D$3:$D$1596=A187)*'Reporte del libro'!$J$3:$J$1596)</f>
        <v>115004</v>
      </c>
      <c r="C187">
        <v>115004</v>
      </c>
      <c r="D187">
        <f t="shared" si="9"/>
        <v>115004.000187</v>
      </c>
      <c r="E187">
        <f t="shared" si="10"/>
        <v>25</v>
      </c>
      <c r="H187" s="25">
        <v>186</v>
      </c>
      <c r="I187" s="25" t="str">
        <f t="shared" si="11"/>
        <v>Lastari, Juan de</v>
      </c>
      <c r="J187" s="25">
        <f t="shared" si="12"/>
        <v>20330</v>
      </c>
    </row>
    <row r="188" spans="1:10" ht="38.25" x14ac:dyDescent="0.25">
      <c r="A188" s="16" t="s">
        <v>1326</v>
      </c>
      <c r="B188" cm="1">
        <f t="array" ref="B188">SUMPRODUCT(('Reporte del libro'!$D$3:$D$1596=A188)*'Reporte del libro'!$J$3:$J$1596)</f>
        <v>6000</v>
      </c>
      <c r="C188">
        <v>6000</v>
      </c>
      <c r="D188">
        <f t="shared" si="9"/>
        <v>6000.000188</v>
      </c>
      <c r="E188">
        <f t="shared" si="10"/>
        <v>310</v>
      </c>
      <c r="H188" s="25">
        <v>187</v>
      </c>
      <c r="I188" s="25" t="str">
        <f t="shared" si="11"/>
        <v>Ortiz Peroso, Gonzalo</v>
      </c>
      <c r="J188" s="25">
        <f t="shared" si="12"/>
        <v>20111</v>
      </c>
    </row>
    <row r="189" spans="1:10" ht="25.5" x14ac:dyDescent="0.25">
      <c r="A189" s="67" t="s">
        <v>1751</v>
      </c>
      <c r="B189" cm="1">
        <f t="array" ref="B189">SUMPRODUCT(('Reporte del libro'!$D$3:$D$1596=A189)*'Reporte del libro'!$J$3:$J$1596)</f>
        <v>46202</v>
      </c>
      <c r="C189">
        <v>46202</v>
      </c>
      <c r="D189">
        <f t="shared" si="9"/>
        <v>46202.000188999998</v>
      </c>
      <c r="E189">
        <f t="shared" si="10"/>
        <v>87</v>
      </c>
      <c r="H189" s="25">
        <v>188</v>
      </c>
      <c r="I189" s="25" t="str">
        <f t="shared" si="11"/>
        <v>López Viruete, Alonso</v>
      </c>
      <c r="J189" s="25">
        <f t="shared" si="12"/>
        <v>20100</v>
      </c>
    </row>
    <row r="190" spans="1:10" x14ac:dyDescent="0.25">
      <c r="A190" s="16" t="s">
        <v>1327</v>
      </c>
      <c r="B190" cm="1">
        <f t="array" ref="B190">SUMPRODUCT(('Reporte del libro'!$D$3:$D$1596=A190)*'Reporte del libro'!$J$3:$J$1596)</f>
        <v>2000</v>
      </c>
      <c r="C190">
        <v>2000</v>
      </c>
      <c r="D190">
        <f t="shared" si="9"/>
        <v>2000.00019</v>
      </c>
      <c r="E190">
        <f t="shared" si="10"/>
        <v>388</v>
      </c>
      <c r="H190" s="25">
        <v>189</v>
      </c>
      <c r="I190" s="25" t="str">
        <f t="shared" si="11"/>
        <v>Melo, Francisco</v>
      </c>
      <c r="J190" s="25">
        <f t="shared" si="12"/>
        <v>20000</v>
      </c>
    </row>
    <row r="191" spans="1:10" ht="30" x14ac:dyDescent="0.25">
      <c r="A191" s="67" t="s">
        <v>1708</v>
      </c>
      <c r="B191" cm="1">
        <f t="array" ref="B191">SUMPRODUCT(('Reporte del libro'!$D$3:$D$1596=A191)*'Reporte del libro'!$J$3:$J$1596)</f>
        <v>2000</v>
      </c>
      <c r="C191">
        <v>2000</v>
      </c>
      <c r="D191">
        <f t="shared" si="9"/>
        <v>2000.0001910000001</v>
      </c>
      <c r="E191">
        <f t="shared" si="10"/>
        <v>387</v>
      </c>
      <c r="H191" s="25">
        <v>190</v>
      </c>
      <c r="I191" s="25" t="str">
        <f t="shared" si="11"/>
        <v>Cordero, Sebastián Francisco</v>
      </c>
      <c r="J191" s="25">
        <f t="shared" si="12"/>
        <v>20000</v>
      </c>
    </row>
    <row r="192" spans="1:10" ht="30" x14ac:dyDescent="0.25">
      <c r="A192" s="67" t="s">
        <v>1328</v>
      </c>
      <c r="B192" cm="1">
        <f t="array" ref="B192">SUMPRODUCT(('Reporte del libro'!$D$3:$D$1596=A192)*'Reporte del libro'!$J$3:$J$1596)</f>
        <v>45224</v>
      </c>
      <c r="C192">
        <v>45224</v>
      </c>
      <c r="D192">
        <f t="shared" si="9"/>
        <v>45224.000192</v>
      </c>
      <c r="E192">
        <f t="shared" si="10"/>
        <v>90</v>
      </c>
      <c r="H192" s="25">
        <v>191</v>
      </c>
      <c r="I192" s="25" t="str">
        <f t="shared" si="11"/>
        <v>Ruiz Canduelas, Francisco</v>
      </c>
      <c r="J192" s="25">
        <f t="shared" si="12"/>
        <v>20000</v>
      </c>
    </row>
    <row r="193" spans="1:10" ht="15" customHeight="1" x14ac:dyDescent="0.25">
      <c r="A193" s="67" t="s">
        <v>1709</v>
      </c>
      <c r="B193" cm="1">
        <f t="array" ref="B193">SUMPRODUCT(('Reporte del libro'!$D$3:$D$1596=A193)*'Reporte del libro'!$J$3:$J$1596)</f>
        <v>3600</v>
      </c>
      <c r="C193">
        <v>3600</v>
      </c>
      <c r="D193">
        <f t="shared" si="9"/>
        <v>3600.0001929999999</v>
      </c>
      <c r="E193">
        <f t="shared" si="10"/>
        <v>356</v>
      </c>
      <c r="H193" s="25">
        <v>192</v>
      </c>
      <c r="I193" s="25" t="str">
        <f t="shared" si="11"/>
        <v>Pelayo, Bartolomé</v>
      </c>
      <c r="J193" s="25">
        <f t="shared" si="12"/>
        <v>19760</v>
      </c>
    </row>
    <row r="194" spans="1:10" ht="30" x14ac:dyDescent="0.25">
      <c r="A194" s="67" t="s">
        <v>1329</v>
      </c>
      <c r="B194" cm="1">
        <f t="array" ref="B194">SUMPRODUCT(('Reporte del libro'!$D$3:$D$1596=A194)*'Reporte del libro'!$J$3:$J$1596)</f>
        <v>103190</v>
      </c>
      <c r="C194">
        <v>103190</v>
      </c>
      <c r="D194">
        <f t="shared" ref="D194:D257" si="13">B194+0.000001*ROW()</f>
        <v>103190.00019399999</v>
      </c>
      <c r="E194">
        <f t="shared" ref="E194:E257" si="14">_xlfn.RANK.EQ(D194,$D$2:$D$480)</f>
        <v>31</v>
      </c>
      <c r="H194" s="25">
        <v>193</v>
      </c>
      <c r="I194" s="25" t="str">
        <f t="shared" ref="I194:I257" si="15">INDEX($A$2:$A$480,MATCH(H194,$E$2:$E$480,0))</f>
        <v>Gómez de Herrera, Diego</v>
      </c>
      <c r="J194" s="25">
        <f t="shared" ref="J194:J257" si="16">INDEX($B$2:$B$480,MATCH(H194,$E$2:$E$480,0))</f>
        <v>19584</v>
      </c>
    </row>
    <row r="195" spans="1:10" ht="25.5" x14ac:dyDescent="0.25">
      <c r="A195" s="67" t="s">
        <v>1630</v>
      </c>
      <c r="B195" cm="1">
        <f t="array" ref="B195">SUMPRODUCT(('Reporte del libro'!$D$3:$D$1596=A195)*'Reporte del libro'!$J$3:$J$1596)</f>
        <v>70405</v>
      </c>
      <c r="C195">
        <v>70405</v>
      </c>
      <c r="D195">
        <f t="shared" si="13"/>
        <v>70405.000195000001</v>
      </c>
      <c r="E195">
        <f t="shared" si="14"/>
        <v>58</v>
      </c>
      <c r="H195" s="25">
        <v>194</v>
      </c>
      <c r="I195" s="25" t="str">
        <f t="shared" si="15"/>
        <v>Arguello, Jacinto de</v>
      </c>
      <c r="J195" s="25">
        <f t="shared" si="16"/>
        <v>19556</v>
      </c>
    </row>
    <row r="196" spans="1:10" ht="38.25" x14ac:dyDescent="0.25">
      <c r="A196" s="16" t="s">
        <v>1508</v>
      </c>
      <c r="B196" cm="1">
        <f t="array" ref="B196">SUMPRODUCT(('Reporte del libro'!$D$3:$D$1596=A196)*'Reporte del libro'!$J$3:$J$1596)</f>
        <v>75785</v>
      </c>
      <c r="C196">
        <v>75785</v>
      </c>
      <c r="D196">
        <f t="shared" si="13"/>
        <v>75785.000195999994</v>
      </c>
      <c r="E196">
        <f t="shared" si="14"/>
        <v>56</v>
      </c>
      <c r="H196" s="25">
        <v>195</v>
      </c>
      <c r="I196" s="25" t="str">
        <f t="shared" si="15"/>
        <v>Canal, Roque de la</v>
      </c>
      <c r="J196" s="25">
        <f t="shared" si="16"/>
        <v>19533</v>
      </c>
    </row>
    <row r="197" spans="1:10" ht="25.5" x14ac:dyDescent="0.25">
      <c r="A197" s="16" t="s">
        <v>1509</v>
      </c>
      <c r="B197" cm="1">
        <f t="array" ref="B197">SUMPRODUCT(('Reporte del libro'!$D$3:$D$1596=A197)*'Reporte del libro'!$J$3:$J$1596)</f>
        <v>8905</v>
      </c>
      <c r="C197">
        <v>8905</v>
      </c>
      <c r="D197">
        <f t="shared" si="13"/>
        <v>8905.0001969999994</v>
      </c>
      <c r="E197">
        <f t="shared" si="14"/>
        <v>275</v>
      </c>
      <c r="H197" s="25">
        <v>196</v>
      </c>
      <c r="I197" s="25" t="str">
        <f t="shared" si="15"/>
        <v>Valdés, Alonso de</v>
      </c>
      <c r="J197" s="25">
        <f t="shared" si="16"/>
        <v>19208</v>
      </c>
    </row>
    <row r="198" spans="1:10" ht="30" x14ac:dyDescent="0.25">
      <c r="A198" s="67" t="s">
        <v>1510</v>
      </c>
      <c r="B198" cm="1">
        <f t="array" ref="B198">SUMPRODUCT(('Reporte del libro'!$D$3:$D$1596=A198)*'Reporte del libro'!$J$3:$J$1596)</f>
        <v>28167</v>
      </c>
      <c r="C198">
        <v>28167</v>
      </c>
      <c r="D198">
        <f t="shared" si="13"/>
        <v>28167.000198000002</v>
      </c>
      <c r="E198">
        <f t="shared" si="14"/>
        <v>144</v>
      </c>
      <c r="H198" s="25">
        <v>197</v>
      </c>
      <c r="I198" s="25" t="str">
        <f t="shared" si="15"/>
        <v>Oñagoitia, Bernardino de</v>
      </c>
      <c r="J198" s="25">
        <f t="shared" si="16"/>
        <v>19139</v>
      </c>
    </row>
    <row r="199" spans="1:10" ht="38.25" x14ac:dyDescent="0.25">
      <c r="A199" s="67" t="s">
        <v>1511</v>
      </c>
      <c r="B199" cm="1">
        <f t="array" ref="B199">SUMPRODUCT(('Reporte del libro'!$D$3:$D$1596=A199)*'Reporte del libro'!$J$3:$J$1596)</f>
        <v>40760</v>
      </c>
      <c r="C199">
        <v>40760</v>
      </c>
      <c r="D199">
        <f t="shared" si="13"/>
        <v>40760.000199000002</v>
      </c>
      <c r="E199">
        <f t="shared" si="14"/>
        <v>104</v>
      </c>
      <c r="H199" s="25">
        <v>198</v>
      </c>
      <c r="I199" s="25" t="str">
        <f t="shared" si="15"/>
        <v>Puerta, Agustín de la</v>
      </c>
      <c r="J199" s="25">
        <f t="shared" si="16"/>
        <v>19107</v>
      </c>
    </row>
    <row r="200" spans="1:10" ht="38.25" x14ac:dyDescent="0.25">
      <c r="A200" s="67" t="s">
        <v>1710</v>
      </c>
      <c r="B200" cm="1">
        <f t="array" ref="B200">SUMPRODUCT(('Reporte del libro'!$D$3:$D$1596=A200)*'Reporte del libro'!$J$3:$J$1596)</f>
        <v>23674</v>
      </c>
      <c r="C200">
        <v>23674</v>
      </c>
      <c r="D200">
        <f t="shared" si="13"/>
        <v>23674.000199999999</v>
      </c>
      <c r="E200">
        <f t="shared" si="14"/>
        <v>166</v>
      </c>
      <c r="H200" s="25">
        <v>199</v>
      </c>
      <c r="I200" s="25" t="str">
        <f t="shared" si="15"/>
        <v>León, Juan de</v>
      </c>
      <c r="J200" s="25">
        <f t="shared" si="16"/>
        <v>19078</v>
      </c>
    </row>
    <row r="201" spans="1:10" ht="25.5" x14ac:dyDescent="0.25">
      <c r="A201" s="67" t="s">
        <v>1798</v>
      </c>
      <c r="B201" cm="1">
        <f t="array" ref="B201">SUMPRODUCT(('Reporte del libro'!$D$3:$D$1596=A201)*'Reporte del libro'!$J$3:$J$1596)</f>
        <v>36786</v>
      </c>
      <c r="C201">
        <v>36786</v>
      </c>
      <c r="D201">
        <f t="shared" si="13"/>
        <v>36786.000201000003</v>
      </c>
      <c r="E201">
        <f t="shared" si="14"/>
        <v>116</v>
      </c>
      <c r="H201" s="25">
        <v>200</v>
      </c>
      <c r="I201" s="25" t="str">
        <f t="shared" si="15"/>
        <v>García de Ovalle, Pedro</v>
      </c>
      <c r="J201" s="25">
        <f t="shared" si="16"/>
        <v>18813</v>
      </c>
    </row>
    <row r="202" spans="1:10" ht="15" customHeight="1" x14ac:dyDescent="0.25">
      <c r="A202" s="67" t="s">
        <v>1711</v>
      </c>
      <c r="B202" cm="1">
        <f t="array" ref="B202">SUMPRODUCT(('Reporte del libro'!$D$3:$D$1596=A202)*'Reporte del libro'!$J$3:$J$1596)</f>
        <v>104450</v>
      </c>
      <c r="C202">
        <v>104450</v>
      </c>
      <c r="D202">
        <f t="shared" si="13"/>
        <v>104450.000202</v>
      </c>
      <c r="E202">
        <f t="shared" si="14"/>
        <v>30</v>
      </c>
      <c r="H202" s="25">
        <v>201</v>
      </c>
      <c r="I202" s="25" t="str">
        <f t="shared" si="15"/>
        <v>Valle, Juan Ambrosio del</v>
      </c>
      <c r="J202" s="25">
        <f t="shared" si="16"/>
        <v>18633</v>
      </c>
    </row>
    <row r="203" spans="1:10" ht="25.5" x14ac:dyDescent="0.25">
      <c r="A203" s="67" t="s">
        <v>1712</v>
      </c>
      <c r="B203" cm="1">
        <f t="array" ref="B203">SUMPRODUCT(('Reporte del libro'!$D$3:$D$1596=A203)*'Reporte del libro'!$J$3:$J$1596)</f>
        <v>26430</v>
      </c>
      <c r="C203">
        <v>26430</v>
      </c>
      <c r="D203">
        <f t="shared" si="13"/>
        <v>26430.000203</v>
      </c>
      <c r="E203">
        <f t="shared" si="14"/>
        <v>152</v>
      </c>
      <c r="H203" s="25">
        <v>202</v>
      </c>
      <c r="I203" s="25" t="str">
        <f t="shared" si="15"/>
        <v>Cárdenas, Nicolás de</v>
      </c>
      <c r="J203" s="25">
        <f t="shared" si="16"/>
        <v>18379</v>
      </c>
    </row>
    <row r="204" spans="1:10" x14ac:dyDescent="0.25">
      <c r="A204" s="67" t="s">
        <v>1631</v>
      </c>
      <c r="B204" cm="1">
        <f t="array" ref="B204">SUMPRODUCT(('Reporte del libro'!$D$3:$D$1596=A204)*'Reporte del libro'!$J$3:$J$1596)</f>
        <v>116163</v>
      </c>
      <c r="C204">
        <v>116163</v>
      </c>
      <c r="D204">
        <f t="shared" si="13"/>
        <v>116163.000204</v>
      </c>
      <c r="E204">
        <f t="shared" si="14"/>
        <v>24</v>
      </c>
      <c r="H204" s="25">
        <v>203</v>
      </c>
      <c r="I204" s="25" t="str">
        <f t="shared" si="15"/>
        <v>Castillo, Felipe del</v>
      </c>
      <c r="J204" s="25">
        <f t="shared" si="16"/>
        <v>18297</v>
      </c>
    </row>
    <row r="205" spans="1:10" ht="30" x14ac:dyDescent="0.25">
      <c r="A205" s="67" t="s">
        <v>1722</v>
      </c>
      <c r="B205" cm="1">
        <f t="array" ref="B205">SUMPRODUCT(('Reporte del libro'!$D$3:$D$1596=A205)*'Reporte del libro'!$J$3:$J$1596)</f>
        <v>23590</v>
      </c>
      <c r="C205">
        <v>23590</v>
      </c>
      <c r="D205">
        <f t="shared" si="13"/>
        <v>23590.000205</v>
      </c>
      <c r="E205">
        <f t="shared" si="14"/>
        <v>167</v>
      </c>
      <c r="H205" s="25">
        <v>204</v>
      </c>
      <c r="I205" s="25" t="str">
        <f t="shared" si="15"/>
        <v>Delgado Carbajal, Antonio</v>
      </c>
      <c r="J205" s="25">
        <f t="shared" si="16"/>
        <v>18128</v>
      </c>
    </row>
    <row r="206" spans="1:10" ht="25.5" x14ac:dyDescent="0.25">
      <c r="A206" s="67" t="s">
        <v>1723</v>
      </c>
      <c r="B206" cm="1">
        <f t="array" ref="B206">SUMPRODUCT(('Reporte del libro'!$D$3:$D$1596=A206)*'Reporte del libro'!$J$3:$J$1596)</f>
        <v>14999</v>
      </c>
      <c r="C206">
        <v>14999</v>
      </c>
      <c r="D206">
        <f t="shared" si="13"/>
        <v>14999.000206000001</v>
      </c>
      <c r="E206">
        <f t="shared" si="14"/>
        <v>222</v>
      </c>
      <c r="H206" s="25">
        <v>205</v>
      </c>
      <c r="I206" s="25" t="str">
        <f t="shared" si="15"/>
        <v>Llanos, Juan de</v>
      </c>
      <c r="J206" s="25">
        <f t="shared" si="16"/>
        <v>18000</v>
      </c>
    </row>
    <row r="207" spans="1:10" ht="30" x14ac:dyDescent="0.25">
      <c r="A207" s="67" t="s">
        <v>1724</v>
      </c>
      <c r="B207" cm="1">
        <f t="array" ref="B207">SUMPRODUCT(('Reporte del libro'!$D$3:$D$1596=A207)*'Reporte del libro'!$J$3:$J$1596)</f>
        <v>7797</v>
      </c>
      <c r="C207">
        <v>7797</v>
      </c>
      <c r="D207">
        <f t="shared" si="13"/>
        <v>7797.000207</v>
      </c>
      <c r="E207">
        <f t="shared" si="14"/>
        <v>290</v>
      </c>
      <c r="H207" s="25">
        <v>206</v>
      </c>
      <c r="I207" s="25" t="str">
        <f t="shared" si="15"/>
        <v>Lártiga y de la Torre, Francisco de</v>
      </c>
      <c r="J207" s="25">
        <f t="shared" si="16"/>
        <v>17854</v>
      </c>
    </row>
    <row r="208" spans="1:10" ht="15" customHeight="1" x14ac:dyDescent="0.25">
      <c r="A208" s="67" t="s">
        <v>1772</v>
      </c>
      <c r="B208" cm="1">
        <f t="array" ref="B208">SUMPRODUCT(('Reporte del libro'!$D$3:$D$1596=A208)*'Reporte del libro'!$J$3:$J$1596)</f>
        <v>3744</v>
      </c>
      <c r="C208">
        <v>3744</v>
      </c>
      <c r="D208">
        <f t="shared" si="13"/>
        <v>3744.0002079999999</v>
      </c>
      <c r="E208">
        <f t="shared" si="14"/>
        <v>351</v>
      </c>
      <c r="H208" s="25">
        <v>207</v>
      </c>
      <c r="I208" s="25" t="str">
        <f t="shared" si="15"/>
        <v>Monleón, Bernardo de</v>
      </c>
      <c r="J208" s="25">
        <f t="shared" si="16"/>
        <v>17817</v>
      </c>
    </row>
    <row r="209" spans="1:10" ht="25.5" x14ac:dyDescent="0.25">
      <c r="A209" s="67" t="s">
        <v>1725</v>
      </c>
      <c r="B209" cm="1">
        <f t="array" ref="B209">SUMPRODUCT(('Reporte del libro'!$D$3:$D$1596=A209)*'Reporte del libro'!$J$3:$J$1596)</f>
        <v>78972</v>
      </c>
      <c r="C209">
        <v>78972</v>
      </c>
      <c r="D209">
        <f t="shared" si="13"/>
        <v>78972.000209000005</v>
      </c>
      <c r="E209">
        <f t="shared" si="14"/>
        <v>54</v>
      </c>
      <c r="H209" s="25">
        <v>208</v>
      </c>
      <c r="I209" s="25" t="str">
        <f t="shared" si="15"/>
        <v>Lascuraín, Pedro de</v>
      </c>
      <c r="J209" s="25">
        <f t="shared" si="16"/>
        <v>17010</v>
      </c>
    </row>
    <row r="210" spans="1:10" ht="25.5" x14ac:dyDescent="0.25">
      <c r="A210" s="67" t="s">
        <v>1428</v>
      </c>
      <c r="B210" cm="1">
        <f t="array" ref="B210">SUMPRODUCT(('Reporte del libro'!$D$3:$D$1596=A210)*'Reporte del libro'!$J$3:$J$1596)</f>
        <v>59796</v>
      </c>
      <c r="C210">
        <v>59796</v>
      </c>
      <c r="D210">
        <f t="shared" si="13"/>
        <v>59796.000209999998</v>
      </c>
      <c r="E210">
        <f t="shared" si="14"/>
        <v>68</v>
      </c>
      <c r="H210" s="25">
        <v>209</v>
      </c>
      <c r="I210" s="25" t="str">
        <f t="shared" si="15"/>
        <v>Villa, Miguel de la</v>
      </c>
      <c r="J210" s="25">
        <f t="shared" si="16"/>
        <v>16858</v>
      </c>
    </row>
    <row r="211" spans="1:10" x14ac:dyDescent="0.25">
      <c r="A211" s="67" t="s">
        <v>1726</v>
      </c>
      <c r="B211" cm="1">
        <f t="array" ref="B211">SUMPRODUCT(('Reporte del libro'!$D$3:$D$1596=A211)*'Reporte del libro'!$J$3:$J$1596)</f>
        <v>34468</v>
      </c>
      <c r="C211">
        <v>34468</v>
      </c>
      <c r="D211">
        <f t="shared" si="13"/>
        <v>34468.000210999999</v>
      </c>
      <c r="E211">
        <f t="shared" si="14"/>
        <v>121</v>
      </c>
      <c r="H211" s="25">
        <v>210</v>
      </c>
      <c r="I211" s="25" t="str">
        <f t="shared" si="15"/>
        <v>Castro, Agustín de</v>
      </c>
      <c r="J211" s="25">
        <f t="shared" si="16"/>
        <v>16740</v>
      </c>
    </row>
    <row r="212" spans="1:10" ht="30" x14ac:dyDescent="0.25">
      <c r="A212" s="67" t="s">
        <v>1512</v>
      </c>
      <c r="B212" cm="1">
        <f t="array" ref="B212">SUMPRODUCT(('Reporte del libro'!$D$3:$D$1596=A212)*'Reporte del libro'!$J$3:$J$1596)</f>
        <v>174842</v>
      </c>
      <c r="C212">
        <v>174842</v>
      </c>
      <c r="D212">
        <f t="shared" si="13"/>
        <v>174842.00021200001</v>
      </c>
      <c r="E212">
        <f t="shared" si="14"/>
        <v>13</v>
      </c>
      <c r="H212" s="25">
        <v>211</v>
      </c>
      <c r="I212" s="25" t="str">
        <f t="shared" si="15"/>
        <v>Valdés Covarrubias, Juan de</v>
      </c>
      <c r="J212" s="25">
        <f t="shared" si="16"/>
        <v>16706</v>
      </c>
    </row>
    <row r="213" spans="1:10" ht="15" customHeight="1" x14ac:dyDescent="0.25">
      <c r="A213" s="70" t="s">
        <v>1277</v>
      </c>
      <c r="B213" cm="1">
        <f t="array" ref="B213">SUMPRODUCT(('Reporte del libro'!$D$3:$D$1596=A213)*'Reporte del libro'!$J$3:$J$1596)</f>
        <v>30096</v>
      </c>
      <c r="C213">
        <v>30096</v>
      </c>
      <c r="D213">
        <f t="shared" si="13"/>
        <v>30096.000212999999</v>
      </c>
      <c r="E213">
        <f t="shared" si="14"/>
        <v>137</v>
      </c>
      <c r="H213" s="25">
        <v>212</v>
      </c>
      <c r="I213" s="25" t="str">
        <f t="shared" si="15"/>
        <v>Flores, Luis</v>
      </c>
      <c r="J213" s="25">
        <f t="shared" si="16"/>
        <v>16526</v>
      </c>
    </row>
    <row r="214" spans="1:10" ht="30" x14ac:dyDescent="0.25">
      <c r="A214" s="67" t="s">
        <v>1673</v>
      </c>
      <c r="B214" cm="1">
        <f t="array" ref="B214">SUMPRODUCT(('Reporte del libro'!$D$3:$D$1596=A214)*'Reporte del libro'!$J$3:$J$1596)</f>
        <v>992</v>
      </c>
      <c r="C214">
        <v>992</v>
      </c>
      <c r="D214">
        <f t="shared" si="13"/>
        <v>992.00021400000003</v>
      </c>
      <c r="E214">
        <f t="shared" si="14"/>
        <v>406</v>
      </c>
      <c r="H214" s="25">
        <v>213</v>
      </c>
      <c r="I214" s="25" t="str">
        <f t="shared" si="15"/>
        <v>Ibáñez de Valdivieso, Lucas</v>
      </c>
      <c r="J214" s="25">
        <f t="shared" si="16"/>
        <v>16484</v>
      </c>
    </row>
    <row r="215" spans="1:10" ht="38.25" x14ac:dyDescent="0.25">
      <c r="A215" s="67" t="s">
        <v>1513</v>
      </c>
      <c r="B215" cm="1">
        <f t="array" ref="B215">SUMPRODUCT(('Reporte del libro'!$D$3:$D$1596=A215)*'Reporte del libro'!$J$3:$J$1596)</f>
        <v>12267</v>
      </c>
      <c r="C215">
        <v>12267</v>
      </c>
      <c r="D215">
        <f t="shared" si="13"/>
        <v>12267.000215</v>
      </c>
      <c r="E215">
        <f t="shared" si="14"/>
        <v>240</v>
      </c>
      <c r="H215" s="25">
        <v>214</v>
      </c>
      <c r="I215" s="25" t="str">
        <f t="shared" si="15"/>
        <v>Rueda, Juan de</v>
      </c>
      <c r="J215" s="25">
        <f t="shared" si="16"/>
        <v>16284</v>
      </c>
    </row>
    <row r="216" spans="1:10" ht="15" customHeight="1" x14ac:dyDescent="0.25">
      <c r="A216" s="67" t="s">
        <v>1330</v>
      </c>
      <c r="B216" cm="1">
        <f t="array" ref="B216">SUMPRODUCT(('Reporte del libro'!$D$3:$D$1596=A216)*'Reporte del libro'!$J$3:$J$1596)</f>
        <v>36376</v>
      </c>
      <c r="C216">
        <v>36376</v>
      </c>
      <c r="D216">
        <f t="shared" si="13"/>
        <v>36376.000216</v>
      </c>
      <c r="E216">
        <f t="shared" si="14"/>
        <v>118</v>
      </c>
      <c r="H216" s="25">
        <v>215</v>
      </c>
      <c r="I216" s="25" t="str">
        <f t="shared" si="15"/>
        <v>Muñiz de Araujo, Francisco</v>
      </c>
      <c r="J216" s="25">
        <f t="shared" si="16"/>
        <v>16000</v>
      </c>
    </row>
    <row r="217" spans="1:10" x14ac:dyDescent="0.25">
      <c r="A217" s="67" t="s">
        <v>1727</v>
      </c>
      <c r="B217" cm="1">
        <f t="array" ref="B217">SUMPRODUCT(('Reporte del libro'!$D$3:$D$1596=A217)*'Reporte del libro'!$J$3:$J$1596)</f>
        <v>29030</v>
      </c>
      <c r="C217">
        <v>29030</v>
      </c>
      <c r="D217">
        <f t="shared" si="13"/>
        <v>29030.000217000001</v>
      </c>
      <c r="E217">
        <f t="shared" si="14"/>
        <v>141</v>
      </c>
      <c r="H217" s="25">
        <v>216</v>
      </c>
      <c r="I217" s="25" t="str">
        <f t="shared" si="15"/>
        <v>Barua, Diego</v>
      </c>
      <c r="J217" s="25">
        <f t="shared" si="16"/>
        <v>16000</v>
      </c>
    </row>
    <row r="218" spans="1:10" ht="25.5" x14ac:dyDescent="0.25">
      <c r="A218" s="16" t="s">
        <v>1331</v>
      </c>
      <c r="B218" cm="1">
        <f t="array" ref="B218">SUMPRODUCT(('Reporte del libro'!$D$3:$D$1596=A218)*'Reporte del libro'!$J$3:$J$1596)</f>
        <v>15572</v>
      </c>
      <c r="C218">
        <v>15572</v>
      </c>
      <c r="D218">
        <f t="shared" si="13"/>
        <v>15572.000217999999</v>
      </c>
      <c r="E218">
        <f t="shared" si="14"/>
        <v>221</v>
      </c>
      <c r="H218" s="25">
        <v>217</v>
      </c>
      <c r="I218" s="25" t="str">
        <f t="shared" si="15"/>
        <v>Lozada, Alonso de</v>
      </c>
      <c r="J218" s="25">
        <f t="shared" si="16"/>
        <v>16000</v>
      </c>
    </row>
    <row r="219" spans="1:10" ht="38.25" x14ac:dyDescent="0.25">
      <c r="A219" s="67" t="s">
        <v>1514</v>
      </c>
      <c r="B219" cm="1">
        <f t="array" ref="B219">SUMPRODUCT(('Reporte del libro'!$D$3:$D$1596=A219)*'Reporte del libro'!$J$3:$J$1596)</f>
        <v>77070</v>
      </c>
      <c r="C219">
        <v>77070</v>
      </c>
      <c r="D219">
        <f t="shared" si="13"/>
        <v>77070.000218999994</v>
      </c>
      <c r="E219">
        <f t="shared" si="14"/>
        <v>55</v>
      </c>
      <c r="H219" s="25">
        <v>218</v>
      </c>
      <c r="I219" s="25" t="str">
        <f t="shared" si="15"/>
        <v>Gonzáles de Luna, Luis</v>
      </c>
      <c r="J219" s="25">
        <f t="shared" si="16"/>
        <v>15866</v>
      </c>
    </row>
    <row r="220" spans="1:10" ht="15" customHeight="1" x14ac:dyDescent="0.25">
      <c r="A220" s="67" t="s">
        <v>1592</v>
      </c>
      <c r="B220" cm="1">
        <f t="array" ref="B220">SUMPRODUCT(('Reporte del libro'!$D$3:$D$1596=A220)*'Reporte del libro'!$J$3:$J$1596)</f>
        <v>39861</v>
      </c>
      <c r="C220">
        <v>39861</v>
      </c>
      <c r="D220">
        <f t="shared" si="13"/>
        <v>39861.000220000002</v>
      </c>
      <c r="E220">
        <f t="shared" si="14"/>
        <v>107</v>
      </c>
      <c r="H220" s="25">
        <v>219</v>
      </c>
      <c r="I220" s="25" t="str">
        <f t="shared" si="15"/>
        <v>Goñi, Jeronimo de</v>
      </c>
      <c r="J220" s="25">
        <f t="shared" si="16"/>
        <v>15848</v>
      </c>
    </row>
    <row r="221" spans="1:10" ht="30" x14ac:dyDescent="0.25">
      <c r="A221" s="67" t="s">
        <v>1332</v>
      </c>
      <c r="B221" cm="1">
        <f t="array" ref="B221">SUMPRODUCT(('Reporte del libro'!$D$3:$D$1596=A221)*'Reporte del libro'!$J$3:$J$1596)</f>
        <v>42837</v>
      </c>
      <c r="C221">
        <v>42837</v>
      </c>
      <c r="D221">
        <f t="shared" si="13"/>
        <v>42837.000221000002</v>
      </c>
      <c r="E221">
        <f t="shared" si="14"/>
        <v>98</v>
      </c>
      <c r="H221" s="25">
        <v>220</v>
      </c>
      <c r="I221" s="25" t="str">
        <f t="shared" si="15"/>
        <v>Gonzáles Valenciano, Alonso</v>
      </c>
      <c r="J221" s="25">
        <f t="shared" si="16"/>
        <v>15837</v>
      </c>
    </row>
    <row r="222" spans="1:10" ht="25.5" x14ac:dyDescent="0.25">
      <c r="A222" s="16" t="s">
        <v>1632</v>
      </c>
      <c r="B222" cm="1">
        <f t="array" ref="B222">SUMPRODUCT(('Reporte del libro'!$D$3:$D$1596=A222)*'Reporte del libro'!$J$3:$J$1596)</f>
        <v>13680</v>
      </c>
      <c r="C222">
        <v>13680</v>
      </c>
      <c r="D222">
        <f t="shared" si="13"/>
        <v>13680.000222000001</v>
      </c>
      <c r="E222">
        <f t="shared" si="14"/>
        <v>230</v>
      </c>
      <c r="H222" s="25">
        <v>221</v>
      </c>
      <c r="I222" s="25" t="str">
        <f t="shared" si="15"/>
        <v>Lesdenes, Rodrigo de</v>
      </c>
      <c r="J222" s="25">
        <f t="shared" si="16"/>
        <v>15572</v>
      </c>
    </row>
    <row r="223" spans="1:10" ht="15" customHeight="1" x14ac:dyDescent="0.25">
      <c r="A223" s="67" t="s">
        <v>1651</v>
      </c>
      <c r="B223" cm="1">
        <f t="array" ref="B223">SUMPRODUCT(('Reporte del libro'!$D$3:$D$1596=A223)*'Reporte del libro'!$J$3:$J$1596)</f>
        <v>9950</v>
      </c>
      <c r="C223">
        <v>9950</v>
      </c>
      <c r="D223">
        <f t="shared" si="13"/>
        <v>9950.0002229999991</v>
      </c>
      <c r="E223">
        <f t="shared" si="14"/>
        <v>267</v>
      </c>
      <c r="H223" s="25">
        <v>222</v>
      </c>
      <c r="I223" s="25" t="str">
        <f t="shared" si="15"/>
        <v>Moya y Loarte, Joseph de</v>
      </c>
      <c r="J223" s="25">
        <f t="shared" si="16"/>
        <v>14999</v>
      </c>
    </row>
    <row r="224" spans="1:10" ht="25.5" x14ac:dyDescent="0.25">
      <c r="A224" s="67" t="s">
        <v>1515</v>
      </c>
      <c r="B224" cm="1">
        <f t="array" ref="B224">SUMPRODUCT(('Reporte del libro'!$D$3:$D$1596=A224)*'Reporte del libro'!$J$3:$J$1596)</f>
        <v>8600</v>
      </c>
      <c r="C224">
        <v>8600</v>
      </c>
      <c r="D224">
        <f t="shared" si="13"/>
        <v>8600.0002239999994</v>
      </c>
      <c r="E224">
        <f t="shared" si="14"/>
        <v>282</v>
      </c>
      <c r="H224" s="25">
        <v>223</v>
      </c>
      <c r="I224" s="25" t="str">
        <f t="shared" si="15"/>
        <v>Fernández, Luis</v>
      </c>
      <c r="J224" s="25">
        <f t="shared" si="16"/>
        <v>14796</v>
      </c>
    </row>
    <row r="225" spans="1:10" x14ac:dyDescent="0.25">
      <c r="A225" s="67" t="s">
        <v>1333</v>
      </c>
      <c r="B225" cm="1">
        <f t="array" ref="B225">SUMPRODUCT(('Reporte del libro'!$D$3:$D$1596=A225)*'Reporte del libro'!$J$3:$J$1596)</f>
        <v>4750</v>
      </c>
      <c r="C225">
        <v>4750</v>
      </c>
      <c r="D225">
        <f t="shared" si="13"/>
        <v>4750.0002249999998</v>
      </c>
      <c r="E225">
        <f t="shared" si="14"/>
        <v>327</v>
      </c>
      <c r="H225" s="25">
        <v>224</v>
      </c>
      <c r="I225" s="25" t="str">
        <f t="shared" si="15"/>
        <v>Peláez, Agustín</v>
      </c>
      <c r="J225" s="25">
        <f t="shared" si="16"/>
        <v>14591</v>
      </c>
    </row>
    <row r="226" spans="1:10" ht="25.5" x14ac:dyDescent="0.25">
      <c r="A226" s="67" t="s">
        <v>1611</v>
      </c>
      <c r="B226" cm="1">
        <f t="array" ref="B226">SUMPRODUCT(('Reporte del libro'!$D$3:$D$1596=A226)*'Reporte del libro'!$J$3:$J$1596)</f>
        <v>1776</v>
      </c>
      <c r="C226">
        <v>1776</v>
      </c>
      <c r="D226">
        <f t="shared" si="13"/>
        <v>1776.0002260000001</v>
      </c>
      <c r="E226">
        <f t="shared" si="14"/>
        <v>392</v>
      </c>
      <c r="H226" s="25">
        <v>225</v>
      </c>
      <c r="I226" s="25" t="str">
        <f t="shared" si="15"/>
        <v>Pineda, Pedro de</v>
      </c>
      <c r="J226" s="25">
        <f t="shared" si="16"/>
        <v>14000</v>
      </c>
    </row>
    <row r="227" spans="1:10" ht="15" customHeight="1" x14ac:dyDescent="0.25">
      <c r="A227" s="70" t="s">
        <v>1715</v>
      </c>
      <c r="B227" cm="1">
        <f t="array" ref="B227">SUMPRODUCT(('Reporte del libro'!$D$3:$D$1596=A227)*'Reporte del libro'!$J$3:$J$1596)</f>
        <v>13499</v>
      </c>
      <c r="C227">
        <v>13499</v>
      </c>
      <c r="D227">
        <f t="shared" si="13"/>
        <v>13499.000227</v>
      </c>
      <c r="E227">
        <f t="shared" si="14"/>
        <v>232</v>
      </c>
      <c r="H227" s="25">
        <v>226</v>
      </c>
      <c r="I227" s="25" t="str">
        <f t="shared" si="15"/>
        <v>Garrido, Miguel</v>
      </c>
      <c r="J227" s="25">
        <f t="shared" si="16"/>
        <v>14000</v>
      </c>
    </row>
    <row r="228" spans="1:10" ht="30" x14ac:dyDescent="0.25">
      <c r="A228" s="67" t="s">
        <v>1728</v>
      </c>
      <c r="B228" cm="1">
        <f t="array" ref="B228">SUMPRODUCT(('Reporte del libro'!$D$3:$D$1596=A228)*'Reporte del libro'!$J$3:$J$1596)</f>
        <v>43583</v>
      </c>
      <c r="C228">
        <v>43583</v>
      </c>
      <c r="D228">
        <f t="shared" si="13"/>
        <v>43583.000227999997</v>
      </c>
      <c r="E228">
        <f t="shared" si="14"/>
        <v>95</v>
      </c>
      <c r="H228" s="25">
        <v>227</v>
      </c>
      <c r="I228" s="25" t="str">
        <f t="shared" si="15"/>
        <v>Gonzáles de San Jines, Mateo</v>
      </c>
      <c r="J228" s="25">
        <f t="shared" si="16"/>
        <v>13985</v>
      </c>
    </row>
    <row r="229" spans="1:10" ht="15" customHeight="1" x14ac:dyDescent="0.25">
      <c r="A229" s="67" t="s">
        <v>1729</v>
      </c>
      <c r="B229" cm="1">
        <f t="array" ref="B229">SUMPRODUCT(('Reporte del libro'!$D$3:$D$1596=A229)*'Reporte del libro'!$J$3:$J$1596)</f>
        <v>4800</v>
      </c>
      <c r="C229">
        <v>4800</v>
      </c>
      <c r="D229">
        <f t="shared" si="13"/>
        <v>4800.0002290000002</v>
      </c>
      <c r="E229">
        <f t="shared" si="14"/>
        <v>326</v>
      </c>
      <c r="H229" s="25">
        <v>228</v>
      </c>
      <c r="I229" s="25" t="str">
        <f t="shared" si="15"/>
        <v>Sanz del Río, Francisco</v>
      </c>
      <c r="J229" s="25">
        <f t="shared" si="16"/>
        <v>13744</v>
      </c>
    </row>
    <row r="230" spans="1:10" ht="38.25" x14ac:dyDescent="0.25">
      <c r="A230" s="16" t="s">
        <v>1716</v>
      </c>
      <c r="B230" cm="1">
        <f t="array" ref="B230">SUMPRODUCT(('Reporte del libro'!$D$3:$D$1596=A230)*'Reporte del libro'!$J$3:$J$1596)</f>
        <v>29195</v>
      </c>
      <c r="C230">
        <v>29195</v>
      </c>
      <c r="D230">
        <f t="shared" si="13"/>
        <v>29195.000230000001</v>
      </c>
      <c r="E230">
        <f t="shared" si="14"/>
        <v>140</v>
      </c>
      <c r="H230" s="25">
        <v>229</v>
      </c>
      <c r="I230" s="25" t="str">
        <f t="shared" si="15"/>
        <v>Gómez Martínez, Juan</v>
      </c>
      <c r="J230" s="25">
        <f t="shared" si="16"/>
        <v>13716</v>
      </c>
    </row>
    <row r="231" spans="1:10" ht="25.5" x14ac:dyDescent="0.25">
      <c r="A231" s="67" t="s">
        <v>1730</v>
      </c>
      <c r="B231" cm="1">
        <f t="array" ref="B231">SUMPRODUCT(('Reporte del libro'!$D$3:$D$1596=A231)*'Reporte del libro'!$J$3:$J$1596)</f>
        <v>45996</v>
      </c>
      <c r="C231">
        <v>45996</v>
      </c>
      <c r="D231">
        <f t="shared" si="13"/>
        <v>45996.000230999998</v>
      </c>
      <c r="E231">
        <f t="shared" si="14"/>
        <v>89</v>
      </c>
      <c r="H231" s="25">
        <v>230</v>
      </c>
      <c r="I231" s="25" t="str">
        <f t="shared" si="15"/>
        <v>Rubio Martínez, Andrés</v>
      </c>
      <c r="J231" s="25">
        <f t="shared" si="16"/>
        <v>13680</v>
      </c>
    </row>
    <row r="232" spans="1:10" x14ac:dyDescent="0.25">
      <c r="A232" s="67" t="s">
        <v>1731</v>
      </c>
      <c r="B232" cm="1">
        <f t="array" ref="B232">SUMPRODUCT(('Reporte del libro'!$D$3:$D$1596=A232)*'Reporte del libro'!$J$3:$J$1596)</f>
        <v>24240</v>
      </c>
      <c r="C232">
        <v>24240</v>
      </c>
      <c r="D232">
        <f t="shared" si="13"/>
        <v>24240.000231999999</v>
      </c>
      <c r="E232">
        <f t="shared" si="14"/>
        <v>163</v>
      </c>
      <c r="H232" s="25">
        <v>231</v>
      </c>
      <c r="I232" s="25" t="str">
        <f t="shared" si="15"/>
        <v>Noguera, Lucas de</v>
      </c>
      <c r="J232" s="25">
        <f t="shared" si="16"/>
        <v>13568</v>
      </c>
    </row>
    <row r="233" spans="1:10" ht="38.25" x14ac:dyDescent="0.25">
      <c r="A233" s="67" t="s">
        <v>1717</v>
      </c>
      <c r="B233" cm="1">
        <f t="array" ref="B233">SUMPRODUCT(('Reporte del libro'!$D$3:$D$1596=A233)*'Reporte del libro'!$J$3:$J$1596)</f>
        <v>15837</v>
      </c>
      <c r="C233">
        <v>15837</v>
      </c>
      <c r="D233">
        <f t="shared" si="13"/>
        <v>15837.000233000001</v>
      </c>
      <c r="E233">
        <f t="shared" si="14"/>
        <v>220</v>
      </c>
      <c r="H233" s="25">
        <v>232</v>
      </c>
      <c r="I233" s="25" t="str">
        <f t="shared" si="15"/>
        <v>Gonzáles Galeano, Tomás</v>
      </c>
      <c r="J233" s="25">
        <f t="shared" si="16"/>
        <v>13499</v>
      </c>
    </row>
    <row r="234" spans="1:10" ht="25.5" x14ac:dyDescent="0.25">
      <c r="A234" s="67" t="s">
        <v>1516</v>
      </c>
      <c r="B234" cm="1">
        <f t="array" ref="B234">SUMPRODUCT(('Reporte del libro'!$D$3:$D$1596=A234)*'Reporte del libro'!$J$3:$J$1596)</f>
        <v>11320</v>
      </c>
      <c r="C234">
        <v>11320</v>
      </c>
      <c r="D234">
        <f t="shared" si="13"/>
        <v>11320.000233999999</v>
      </c>
      <c r="E234">
        <f t="shared" si="14"/>
        <v>253</v>
      </c>
      <c r="H234" s="25">
        <v>233</v>
      </c>
      <c r="I234" s="25" t="str">
        <f t="shared" si="15"/>
        <v>García Varela, Juan</v>
      </c>
      <c r="J234" s="25">
        <f t="shared" si="16"/>
        <v>13477</v>
      </c>
    </row>
    <row r="235" spans="1:10" ht="38.25" x14ac:dyDescent="0.25">
      <c r="A235" s="67" t="s">
        <v>1811</v>
      </c>
      <c r="B235" cm="1">
        <f t="array" ref="B235">SUMPRODUCT(('Reporte del libro'!$D$3:$D$1596=A235)*'Reporte del libro'!$J$3:$J$1596)</f>
        <v>102974</v>
      </c>
      <c r="C235">
        <v>102974</v>
      </c>
      <c r="D235">
        <f t="shared" si="13"/>
        <v>102974.000235</v>
      </c>
      <c r="E235">
        <f t="shared" si="14"/>
        <v>32</v>
      </c>
      <c r="H235" s="25">
        <v>234</v>
      </c>
      <c r="I235" s="25" t="str">
        <f t="shared" si="15"/>
        <v>[no apellido], Gabriel de la</v>
      </c>
      <c r="J235" s="25">
        <f t="shared" si="16"/>
        <v>13143</v>
      </c>
    </row>
    <row r="236" spans="1:10" ht="25.5" x14ac:dyDescent="0.25">
      <c r="A236" s="67" t="s">
        <v>1334</v>
      </c>
      <c r="B236" cm="1">
        <f t="array" ref="B236">SUMPRODUCT(('Reporte del libro'!$D$3:$D$1596=A236)*'Reporte del libro'!$J$3:$J$1596)</f>
        <v>94698</v>
      </c>
      <c r="C236">
        <v>94698</v>
      </c>
      <c r="D236">
        <f t="shared" si="13"/>
        <v>94698.000236000007</v>
      </c>
      <c r="E236">
        <f t="shared" si="14"/>
        <v>40</v>
      </c>
      <c r="H236" s="25">
        <v>235</v>
      </c>
      <c r="I236" s="25" t="str">
        <f t="shared" si="15"/>
        <v>Sanz, Juan</v>
      </c>
      <c r="J236" s="25">
        <f t="shared" si="16"/>
        <v>13126</v>
      </c>
    </row>
    <row r="237" spans="1:10" ht="30" x14ac:dyDescent="0.25">
      <c r="A237" s="67" t="s">
        <v>1735</v>
      </c>
      <c r="B237" cm="1">
        <f t="array" ref="B237">SUMPRODUCT(('Reporte del libro'!$D$3:$D$1596=A237)*'Reporte del libro'!$J$3:$J$1596)</f>
        <v>32000</v>
      </c>
      <c r="C237">
        <v>32000</v>
      </c>
      <c r="D237">
        <f t="shared" si="13"/>
        <v>32000.000237</v>
      </c>
      <c r="E237">
        <f t="shared" si="14"/>
        <v>129</v>
      </c>
      <c r="H237" s="25">
        <v>236</v>
      </c>
      <c r="I237" s="25" t="str">
        <f t="shared" si="15"/>
        <v>Sanz de Salas, Bartolomé</v>
      </c>
      <c r="J237" s="25">
        <f t="shared" si="16"/>
        <v>12965</v>
      </c>
    </row>
    <row r="238" spans="1:10" ht="15" customHeight="1" x14ac:dyDescent="0.25">
      <c r="A238" s="67" t="s">
        <v>1517</v>
      </c>
      <c r="B238" cm="1">
        <f t="array" ref="B238">SUMPRODUCT(('Reporte del libro'!$D$3:$D$1596=A238)*'Reporte del libro'!$J$3:$J$1596)</f>
        <v>10036</v>
      </c>
      <c r="C238">
        <v>10036</v>
      </c>
      <c r="D238">
        <f t="shared" si="13"/>
        <v>10036.000238000001</v>
      </c>
      <c r="E238">
        <f t="shared" si="14"/>
        <v>266</v>
      </c>
      <c r="H238" s="25">
        <v>237</v>
      </c>
      <c r="I238" s="25" t="str">
        <f t="shared" si="15"/>
        <v>Elguea, Lorenzo de</v>
      </c>
      <c r="J238" s="25">
        <f t="shared" si="16"/>
        <v>12800</v>
      </c>
    </row>
    <row r="239" spans="1:10" ht="25.5" x14ac:dyDescent="0.25">
      <c r="A239" s="67" t="s">
        <v>1581</v>
      </c>
      <c r="B239" cm="1">
        <f t="array" ref="B239">SUMPRODUCT(('Reporte del libro'!$D$3:$D$1596=A239)*'Reporte del libro'!$J$3:$J$1596)</f>
        <v>19584</v>
      </c>
      <c r="C239">
        <v>19584</v>
      </c>
      <c r="D239">
        <f t="shared" si="13"/>
        <v>19584.000239000001</v>
      </c>
      <c r="E239">
        <f t="shared" si="14"/>
        <v>193</v>
      </c>
      <c r="H239" s="25">
        <v>238</v>
      </c>
      <c r="I239" s="25" t="str">
        <f t="shared" si="15"/>
        <v>Llerena, Antonio de</v>
      </c>
      <c r="J239" s="25">
        <f t="shared" si="16"/>
        <v>12590</v>
      </c>
    </row>
    <row r="240" spans="1:10" ht="15" customHeight="1" x14ac:dyDescent="0.25">
      <c r="A240" s="67" t="s">
        <v>1736</v>
      </c>
      <c r="B240" cm="1">
        <f t="array" ref="B240">SUMPRODUCT(('Reporte del libro'!$D$3:$D$1596=A240)*'Reporte del libro'!$J$3:$J$1596)</f>
        <v>5712</v>
      </c>
      <c r="C240">
        <v>5712</v>
      </c>
      <c r="D240">
        <f t="shared" si="13"/>
        <v>5712.0002400000003</v>
      </c>
      <c r="E240">
        <f t="shared" si="14"/>
        <v>314</v>
      </c>
      <c r="H240" s="25">
        <v>239</v>
      </c>
      <c r="I240" s="25" t="str">
        <f t="shared" si="15"/>
        <v>Chirinos, Francisco</v>
      </c>
      <c r="J240" s="25">
        <f t="shared" si="16"/>
        <v>12501</v>
      </c>
    </row>
    <row r="241" spans="1:10" ht="30" x14ac:dyDescent="0.25">
      <c r="A241" s="67" t="s">
        <v>1518</v>
      </c>
      <c r="B241" cm="1">
        <f t="array" ref="B241">SUMPRODUCT(('Reporte del libro'!$D$3:$D$1596=A241)*'Reporte del libro'!$J$3:$J$1596)</f>
        <v>16000</v>
      </c>
      <c r="C241">
        <v>16000</v>
      </c>
      <c r="D241">
        <f t="shared" si="13"/>
        <v>16000.000241</v>
      </c>
      <c r="E241">
        <f t="shared" si="14"/>
        <v>216</v>
      </c>
      <c r="H241" s="25">
        <v>240</v>
      </c>
      <c r="I241" s="25" t="str">
        <f t="shared" si="15"/>
        <v>Fernández Travadelo, Francisco</v>
      </c>
      <c r="J241" s="25">
        <f t="shared" si="16"/>
        <v>12267</v>
      </c>
    </row>
    <row r="242" spans="1:10" ht="15" customHeight="1" x14ac:dyDescent="0.25">
      <c r="A242" s="67" t="s">
        <v>1698</v>
      </c>
      <c r="B242" cm="1">
        <f t="array" ref="B242">SUMPRODUCT(('Reporte del libro'!$D$3:$D$1596=A242)*'Reporte del libro'!$J$3:$J$1596)</f>
        <v>27653</v>
      </c>
      <c r="C242">
        <v>27653</v>
      </c>
      <c r="D242">
        <f t="shared" si="13"/>
        <v>27653.000241999998</v>
      </c>
      <c r="E242">
        <f t="shared" si="14"/>
        <v>148</v>
      </c>
      <c r="H242" s="25">
        <v>241</v>
      </c>
      <c r="I242" s="25" t="str">
        <f t="shared" si="15"/>
        <v>Arrué, Antonio de</v>
      </c>
      <c r="J242" s="25">
        <f t="shared" si="16"/>
        <v>12245</v>
      </c>
    </row>
    <row r="243" spans="1:10" x14ac:dyDescent="0.25">
      <c r="A243" s="69" t="s">
        <v>1737</v>
      </c>
      <c r="B243" cm="1">
        <f t="array" ref="B243">SUMPRODUCT(('Reporte del libro'!$D$3:$D$1596=A243)*'Reporte del libro'!$J$3:$J$1596)</f>
        <v>39303</v>
      </c>
      <c r="C243">
        <v>39303</v>
      </c>
      <c r="D243">
        <f t="shared" si="13"/>
        <v>39303.000243000002</v>
      </c>
      <c r="E243">
        <f t="shared" si="14"/>
        <v>109</v>
      </c>
      <c r="H243" s="25">
        <v>242</v>
      </c>
      <c r="I243" s="25" t="str">
        <f t="shared" si="15"/>
        <v>Valdemoros, Juan de</v>
      </c>
      <c r="J243" s="25">
        <f t="shared" si="16"/>
        <v>12200</v>
      </c>
    </row>
    <row r="244" spans="1:10" ht="30" x14ac:dyDescent="0.25">
      <c r="A244" s="69" t="s">
        <v>1335</v>
      </c>
      <c r="B244" cm="1">
        <f t="array" ref="B244">SUMPRODUCT(('Reporte del libro'!$D$3:$D$1596=A244)*'Reporte del libro'!$J$3:$J$1596)</f>
        <v>64372</v>
      </c>
      <c r="C244">
        <v>64372</v>
      </c>
      <c r="D244">
        <f t="shared" si="13"/>
        <v>64372.000244000003</v>
      </c>
      <c r="E244">
        <f t="shared" si="14"/>
        <v>66</v>
      </c>
      <c r="H244" s="25">
        <v>243</v>
      </c>
      <c r="I244" s="25" t="str">
        <f t="shared" si="15"/>
        <v>García de las Alas, Francisco</v>
      </c>
      <c r="J244" s="25">
        <f t="shared" si="16"/>
        <v>12132</v>
      </c>
    </row>
    <row r="245" spans="1:10" x14ac:dyDescent="0.25">
      <c r="A245" s="69" t="s">
        <v>1706</v>
      </c>
      <c r="B245" cm="1">
        <f t="array" ref="B245">SUMPRODUCT(('Reporte del libro'!$D$3:$D$1596=A245)*'Reporte del libro'!$J$3:$J$1596)</f>
        <v>19078</v>
      </c>
      <c r="C245">
        <v>19078</v>
      </c>
      <c r="D245">
        <f t="shared" si="13"/>
        <v>19078.000244999999</v>
      </c>
      <c r="E245">
        <f t="shared" si="14"/>
        <v>199</v>
      </c>
      <c r="H245" s="25">
        <v>244</v>
      </c>
      <c r="I245" s="25" t="str">
        <f t="shared" si="15"/>
        <v>Capetillo, Diego</v>
      </c>
      <c r="J245" s="25">
        <f t="shared" si="16"/>
        <v>12096</v>
      </c>
    </row>
    <row r="246" spans="1:10" x14ac:dyDescent="0.25">
      <c r="A246" s="69" t="s">
        <v>1738</v>
      </c>
      <c r="B246" cm="1">
        <f t="array" ref="B246">SUMPRODUCT(('Reporte del libro'!$D$3:$D$1596=A246)*'Reporte del libro'!$J$3:$J$1596)</f>
        <v>21848</v>
      </c>
      <c r="C246">
        <v>21848</v>
      </c>
      <c r="D246">
        <f t="shared" si="13"/>
        <v>21848.000246</v>
      </c>
      <c r="E246">
        <f t="shared" si="14"/>
        <v>177</v>
      </c>
      <c r="H246" s="25">
        <v>245</v>
      </c>
      <c r="I246" s="25" t="str">
        <f t="shared" si="15"/>
        <v>Alarcón, Pedro de</v>
      </c>
      <c r="J246" s="25">
        <f t="shared" si="16"/>
        <v>12000</v>
      </c>
    </row>
    <row r="247" spans="1:10" ht="25.5" x14ac:dyDescent="0.25">
      <c r="A247" s="69" t="s">
        <v>1336</v>
      </c>
      <c r="B247" cm="1">
        <f t="array" ref="B247">SUMPRODUCT(('Reporte del libro'!$D$3:$D$1596=A247)*'Reporte del libro'!$J$3:$J$1596)</f>
        <v>19556</v>
      </c>
      <c r="C247">
        <v>19556</v>
      </c>
      <c r="D247">
        <f t="shared" si="13"/>
        <v>19556.000247</v>
      </c>
      <c r="E247">
        <f t="shared" si="14"/>
        <v>194</v>
      </c>
      <c r="H247" s="25">
        <v>246</v>
      </c>
      <c r="I247" s="25" t="str">
        <f t="shared" si="15"/>
        <v>Sánchez de Tena, Miguel</v>
      </c>
      <c r="J247" s="25">
        <f t="shared" si="16"/>
        <v>11999</v>
      </c>
    </row>
    <row r="248" spans="1:10" ht="30" x14ac:dyDescent="0.25">
      <c r="A248" s="54" t="s">
        <v>1337</v>
      </c>
      <c r="B248" cm="1">
        <f t="array" ref="B248">SUMPRODUCT(('Reporte del libro'!$D$3:$D$1596=A248)*'Reporte del libro'!$J$3:$J$1596)</f>
        <v>20330</v>
      </c>
      <c r="C248">
        <v>20330</v>
      </c>
      <c r="D248">
        <f t="shared" si="13"/>
        <v>20330.000248</v>
      </c>
      <c r="E248">
        <f t="shared" si="14"/>
        <v>186</v>
      </c>
      <c r="H248" s="25">
        <v>247</v>
      </c>
      <c r="I248" s="25" t="str">
        <f t="shared" si="15"/>
        <v>Pérez de Varrutieta, Juan</v>
      </c>
      <c r="J248" s="25">
        <f t="shared" si="16"/>
        <v>11799</v>
      </c>
    </row>
    <row r="249" spans="1:10" ht="30" x14ac:dyDescent="0.25">
      <c r="A249" s="54" t="s">
        <v>1338</v>
      </c>
      <c r="B249" cm="1">
        <f t="array" ref="B249">SUMPRODUCT(('Reporte del libro'!$D$3:$D$1596=A249)*'Reporte del libro'!$J$3:$J$1596)</f>
        <v>5200</v>
      </c>
      <c r="C249">
        <v>5200</v>
      </c>
      <c r="D249">
        <f t="shared" si="13"/>
        <v>5200.0002489999997</v>
      </c>
      <c r="E249">
        <f t="shared" si="14"/>
        <v>320</v>
      </c>
      <c r="H249" s="25">
        <v>248</v>
      </c>
      <c r="I249" s="25" t="str">
        <f t="shared" si="15"/>
        <v>Ramírez de Arellano, Fernando</v>
      </c>
      <c r="J249" s="25">
        <f t="shared" si="16"/>
        <v>11770</v>
      </c>
    </row>
    <row r="250" spans="1:10" ht="30" x14ac:dyDescent="0.25">
      <c r="A250" s="5" t="s">
        <v>1263</v>
      </c>
      <c r="B250" cm="1">
        <f t="array" ref="B250">SUMPRODUCT(('Reporte del libro'!$D$3:$D$1596=A250)*'Reporte del libro'!$J$3:$J$1596)</f>
        <v>25053</v>
      </c>
      <c r="C250">
        <v>25053</v>
      </c>
      <c r="D250">
        <f t="shared" si="13"/>
        <v>25053.000250000001</v>
      </c>
      <c r="E250">
        <f t="shared" si="14"/>
        <v>159</v>
      </c>
      <c r="H250" s="25">
        <v>249</v>
      </c>
      <c r="I250" s="25" t="str">
        <f t="shared" si="15"/>
        <v>Ortiz de Montemayor, Fernando</v>
      </c>
      <c r="J250" s="25">
        <f t="shared" si="16"/>
        <v>11694</v>
      </c>
    </row>
    <row r="251" spans="1:10" ht="25.5" x14ac:dyDescent="0.25">
      <c r="A251" s="54" t="s">
        <v>1519</v>
      </c>
      <c r="B251" cm="1">
        <f t="array" ref="B251">SUMPRODUCT(('Reporte del libro'!$D$3:$D$1596=A251)*'Reporte del libro'!$J$3:$J$1596)</f>
        <v>118472</v>
      </c>
      <c r="C251">
        <v>118472</v>
      </c>
      <c r="D251">
        <f t="shared" si="13"/>
        <v>118472.000251</v>
      </c>
      <c r="E251">
        <f t="shared" si="14"/>
        <v>23</v>
      </c>
      <c r="H251" s="25">
        <v>250</v>
      </c>
      <c r="I251" s="25" t="str">
        <f t="shared" si="15"/>
        <v>Tellez de la Fuente, Juan</v>
      </c>
      <c r="J251" s="25">
        <f t="shared" si="16"/>
        <v>11600</v>
      </c>
    </row>
    <row r="252" spans="1:10" ht="30" x14ac:dyDescent="0.25">
      <c r="A252" s="54" t="s">
        <v>1339</v>
      </c>
      <c r="B252" cm="1">
        <f t="array" ref="B252">SUMPRODUCT(('Reporte del libro'!$D$3:$D$1596=A252)*'Reporte del libro'!$J$3:$J$1596)</f>
        <v>480</v>
      </c>
      <c r="C252">
        <v>480</v>
      </c>
      <c r="D252">
        <f t="shared" si="13"/>
        <v>480.00025199999999</v>
      </c>
      <c r="E252">
        <f t="shared" si="14"/>
        <v>437</v>
      </c>
      <c r="H252" s="25">
        <v>251</v>
      </c>
      <c r="I252" s="25" t="str">
        <f t="shared" si="15"/>
        <v>Pérez Maldonado, Domingo</v>
      </c>
      <c r="J252" s="25">
        <f t="shared" si="16"/>
        <v>11525</v>
      </c>
    </row>
    <row r="253" spans="1:10" ht="25.5" x14ac:dyDescent="0.25">
      <c r="A253" s="54" t="s">
        <v>1340</v>
      </c>
      <c r="B253" cm="1">
        <f t="array" ref="B253">SUMPRODUCT(('Reporte del libro'!$D$3:$D$1596=A253)*'Reporte del libro'!$J$3:$J$1596)</f>
        <v>59670</v>
      </c>
      <c r="C253">
        <v>59670</v>
      </c>
      <c r="D253">
        <f t="shared" si="13"/>
        <v>59670.000252999998</v>
      </c>
      <c r="E253">
        <f t="shared" si="14"/>
        <v>69</v>
      </c>
      <c r="H253" s="25">
        <v>252</v>
      </c>
      <c r="I253" s="25" t="str">
        <f t="shared" si="15"/>
        <v>Zedillo, Juan</v>
      </c>
      <c r="J253" s="25">
        <f t="shared" si="16"/>
        <v>11330</v>
      </c>
    </row>
    <row r="254" spans="1:10" ht="30" x14ac:dyDescent="0.25">
      <c r="A254" s="54" t="s">
        <v>1739</v>
      </c>
      <c r="B254" cm="1">
        <f t="array" ref="B254">SUMPRODUCT(('Reporte del libro'!$D$3:$D$1596=A254)*'Reporte del libro'!$J$3:$J$1596)</f>
        <v>21731</v>
      </c>
      <c r="C254">
        <v>21731</v>
      </c>
      <c r="D254">
        <f t="shared" si="13"/>
        <v>21731.000253999999</v>
      </c>
      <c r="E254">
        <f t="shared" si="14"/>
        <v>178</v>
      </c>
      <c r="H254" s="25">
        <v>253</v>
      </c>
      <c r="I254" s="25" t="str">
        <f t="shared" si="15"/>
        <v>Martínez de la Paz, Diego</v>
      </c>
      <c r="J254" s="25">
        <f t="shared" si="16"/>
        <v>11320</v>
      </c>
    </row>
    <row r="255" spans="1:10" ht="25.5" x14ac:dyDescent="0.25">
      <c r="A255" s="54" t="s">
        <v>1740</v>
      </c>
      <c r="B255" cm="1">
        <f t="array" ref="B255">SUMPRODUCT(('Reporte del libro'!$D$3:$D$1596=A255)*'Reporte del libro'!$J$3:$J$1596)</f>
        <v>8000</v>
      </c>
      <c r="C255">
        <v>8000</v>
      </c>
      <c r="D255">
        <f t="shared" si="13"/>
        <v>8000.0002549999999</v>
      </c>
      <c r="E255">
        <f t="shared" si="14"/>
        <v>289</v>
      </c>
      <c r="H255" s="25">
        <v>254</v>
      </c>
      <c r="I255" s="25" t="str">
        <f t="shared" si="15"/>
        <v>Pimentel, Antonio</v>
      </c>
      <c r="J255" s="25">
        <f t="shared" si="16"/>
        <v>11200</v>
      </c>
    </row>
    <row r="256" spans="1:10" ht="25.5" x14ac:dyDescent="0.25">
      <c r="A256" s="54" t="s">
        <v>1741</v>
      </c>
      <c r="B256" cm="1">
        <f t="array" ref="B256">SUMPRODUCT(('Reporte del libro'!$D$3:$D$1596=A256)*'Reporte del libro'!$J$3:$J$1596)</f>
        <v>9254</v>
      </c>
      <c r="C256">
        <v>9254</v>
      </c>
      <c r="D256">
        <f t="shared" si="13"/>
        <v>9254.0002559999994</v>
      </c>
      <c r="E256">
        <f t="shared" si="14"/>
        <v>272</v>
      </c>
      <c r="H256" s="25">
        <v>255</v>
      </c>
      <c r="I256" s="25" t="str">
        <f t="shared" si="15"/>
        <v>Castañeda, Francisco de</v>
      </c>
      <c r="J256" s="25">
        <f t="shared" si="16"/>
        <v>11196</v>
      </c>
    </row>
    <row r="257" spans="1:10" ht="25.5" x14ac:dyDescent="0.25">
      <c r="A257" s="54" t="s">
        <v>1341</v>
      </c>
      <c r="B257" cm="1">
        <f t="array" ref="B257">SUMPRODUCT(('Reporte del libro'!$D$3:$D$1596=A257)*'Reporte del libro'!$J$3:$J$1596)</f>
        <v>10640</v>
      </c>
      <c r="C257">
        <v>10640</v>
      </c>
      <c r="D257">
        <f t="shared" si="13"/>
        <v>10640.000257</v>
      </c>
      <c r="E257">
        <f t="shared" si="14"/>
        <v>260</v>
      </c>
      <c r="H257" s="25">
        <v>256</v>
      </c>
      <c r="I257" s="25" t="str">
        <f t="shared" si="15"/>
        <v>Pérez, Matias</v>
      </c>
      <c r="J257" s="25">
        <f t="shared" si="16"/>
        <v>10900</v>
      </c>
    </row>
    <row r="258" spans="1:10" ht="30" x14ac:dyDescent="0.25">
      <c r="A258" s="54" t="s">
        <v>1366</v>
      </c>
      <c r="B258" cm="1">
        <f t="array" ref="B258">SUMPRODUCT(('Reporte del libro'!$D$3:$D$1596=A258)*'Reporte del libro'!$J$3:$J$1596)</f>
        <v>18633</v>
      </c>
      <c r="C258">
        <v>18633</v>
      </c>
      <c r="D258">
        <f t="shared" ref="D258:D321" si="17">B258+0.000001*ROW()</f>
        <v>18633.000258</v>
      </c>
      <c r="E258">
        <f t="shared" ref="E258:E321" si="18">_xlfn.RANK.EQ(D258,$D$2:$D$480)</f>
        <v>201</v>
      </c>
      <c r="H258" s="25">
        <v>257</v>
      </c>
      <c r="I258" s="25" t="str">
        <f t="shared" ref="I258:I321" si="19">INDEX($A$2:$A$480,MATCH(H258,$E$2:$E$480,0))</f>
        <v>Suárez de Noriega, Roque</v>
      </c>
      <c r="J258" s="25">
        <f t="shared" ref="J258:J321" si="20">INDEX($B$2:$B$480,MATCH(H258,$E$2:$E$480,0))</f>
        <v>10861</v>
      </c>
    </row>
    <row r="259" spans="1:10" ht="25.5" x14ac:dyDescent="0.25">
      <c r="A259" s="5" t="s">
        <v>1520</v>
      </c>
      <c r="B259" cm="1">
        <f t="array" ref="B259">SUMPRODUCT(('Reporte del libro'!$D$3:$D$1596=A259)*'Reporte del libro'!$J$3:$J$1596)</f>
        <v>11999</v>
      </c>
      <c r="C259">
        <v>11999</v>
      </c>
      <c r="D259">
        <f t="shared" si="17"/>
        <v>11999.000259</v>
      </c>
      <c r="E259">
        <f t="shared" si="18"/>
        <v>246</v>
      </c>
      <c r="H259" s="25">
        <v>258</v>
      </c>
      <c r="I259" s="25" t="str">
        <f t="shared" si="19"/>
        <v>Tristán, Diego</v>
      </c>
      <c r="J259" s="25">
        <f t="shared" si="20"/>
        <v>10800</v>
      </c>
    </row>
    <row r="260" spans="1:10" x14ac:dyDescent="0.25">
      <c r="A260" s="54" t="s">
        <v>1742</v>
      </c>
      <c r="B260" cm="1">
        <f t="array" ref="B260">SUMPRODUCT(('Reporte del libro'!$D$3:$D$1596=A260)*'Reporte del libro'!$J$3:$J$1596)</f>
        <v>42763</v>
      </c>
      <c r="C260">
        <v>42763</v>
      </c>
      <c r="D260">
        <f t="shared" si="17"/>
        <v>42763.000260000001</v>
      </c>
      <c r="E260">
        <f t="shared" si="18"/>
        <v>99</v>
      </c>
      <c r="H260" s="25">
        <v>259</v>
      </c>
      <c r="I260" s="25" t="str">
        <f t="shared" si="19"/>
        <v>Cortés, Lorenzo</v>
      </c>
      <c r="J260" s="25">
        <f t="shared" si="20"/>
        <v>10705</v>
      </c>
    </row>
    <row r="261" spans="1:10" ht="25.5" x14ac:dyDescent="0.25">
      <c r="A261" s="54" t="s">
        <v>1521</v>
      </c>
      <c r="B261" cm="1">
        <f t="array" ref="B261">SUMPRODUCT(('Reporte del libro'!$D$3:$D$1596=A261)*'Reporte del libro'!$J$3:$J$1596)</f>
        <v>11525</v>
      </c>
      <c r="C261">
        <v>11525</v>
      </c>
      <c r="D261">
        <f t="shared" si="17"/>
        <v>11525.000260999999</v>
      </c>
      <c r="E261">
        <f t="shared" si="18"/>
        <v>251</v>
      </c>
      <c r="H261" s="25">
        <v>260</v>
      </c>
      <c r="I261" s="25" t="str">
        <f t="shared" si="19"/>
        <v>Lastra, Francisco de</v>
      </c>
      <c r="J261" s="25">
        <f t="shared" si="20"/>
        <v>10640</v>
      </c>
    </row>
    <row r="262" spans="1:10" ht="15" customHeight="1" x14ac:dyDescent="0.25">
      <c r="A262" s="5" t="s">
        <v>1652</v>
      </c>
      <c r="B262" cm="1">
        <f t="array" ref="B262">SUMPRODUCT(('Reporte del libro'!$D$3:$D$1596=A262)*'Reporte del libro'!$J$3:$J$1596)</f>
        <v>32560</v>
      </c>
      <c r="C262">
        <v>32560</v>
      </c>
      <c r="D262">
        <f t="shared" si="17"/>
        <v>32560.000262000001</v>
      </c>
      <c r="E262">
        <f t="shared" si="18"/>
        <v>127</v>
      </c>
      <c r="H262" s="25">
        <v>261</v>
      </c>
      <c r="I262" s="25" t="str">
        <f t="shared" si="19"/>
        <v>Ulloa, Francisco de</v>
      </c>
      <c r="J262" s="25">
        <f t="shared" si="20"/>
        <v>10488</v>
      </c>
    </row>
    <row r="263" spans="1:10" ht="25.5" x14ac:dyDescent="0.25">
      <c r="A263" s="54" t="s">
        <v>1342</v>
      </c>
      <c r="B263" cm="1">
        <f t="array" ref="B263">SUMPRODUCT(('Reporte del libro'!$D$3:$D$1596=A263)*'Reporte del libro'!$J$3:$J$1596)</f>
        <v>12200</v>
      </c>
      <c r="C263">
        <v>12200</v>
      </c>
      <c r="D263">
        <f t="shared" si="17"/>
        <v>12200.000263</v>
      </c>
      <c r="E263">
        <f t="shared" si="18"/>
        <v>242</v>
      </c>
      <c r="H263" s="25">
        <v>262</v>
      </c>
      <c r="I263" s="25" t="str">
        <f t="shared" si="19"/>
        <v>Trinidad, Diego de la</v>
      </c>
      <c r="J263" s="25">
        <f t="shared" si="20"/>
        <v>10394</v>
      </c>
    </row>
    <row r="264" spans="1:10" x14ac:dyDescent="0.25">
      <c r="A264" s="54" t="s">
        <v>1699</v>
      </c>
      <c r="B264" cm="1">
        <f t="array" ref="B264">SUMPRODUCT(('Reporte del libro'!$D$3:$D$1596=A264)*'Reporte del libro'!$J$3:$J$1596)</f>
        <v>7688</v>
      </c>
      <c r="C264">
        <v>7688</v>
      </c>
      <c r="D264">
        <f t="shared" si="17"/>
        <v>7688.0002640000002</v>
      </c>
      <c r="E264">
        <f t="shared" si="18"/>
        <v>292</v>
      </c>
      <c r="H264" s="25">
        <v>263</v>
      </c>
      <c r="I264" s="25" t="str">
        <f t="shared" si="19"/>
        <v>Ibarzábal, Baltasar de</v>
      </c>
      <c r="J264" s="25">
        <f t="shared" si="20"/>
        <v>10332</v>
      </c>
    </row>
    <row r="265" spans="1:10" ht="38.25" x14ac:dyDescent="0.25">
      <c r="A265" s="5" t="s">
        <v>1264</v>
      </c>
      <c r="B265" cm="1">
        <f t="array" ref="B265">SUMPRODUCT(('Reporte del libro'!$D$3:$D$1596=A265)*'Reporte del libro'!$J$3:$J$1596)</f>
        <v>20000</v>
      </c>
      <c r="C265">
        <v>20000</v>
      </c>
      <c r="D265">
        <f t="shared" si="17"/>
        <v>20000.000264999999</v>
      </c>
      <c r="E265">
        <f t="shared" si="18"/>
        <v>190</v>
      </c>
      <c r="H265" s="25">
        <v>264</v>
      </c>
      <c r="I265" s="25" t="str">
        <f t="shared" si="19"/>
        <v>Pérez de Prado, Juan</v>
      </c>
      <c r="J265" s="25">
        <f t="shared" si="20"/>
        <v>10050</v>
      </c>
    </row>
    <row r="266" spans="1:10" ht="30" x14ac:dyDescent="0.25">
      <c r="A266" s="54" t="s">
        <v>1522</v>
      </c>
      <c r="B266" cm="1">
        <f t="array" ref="B266">SUMPRODUCT(('Reporte del libro'!$D$3:$D$1596=A266)*'Reporte del libro'!$J$3:$J$1596)</f>
        <v>2948</v>
      </c>
      <c r="C266">
        <v>2948</v>
      </c>
      <c r="D266">
        <f t="shared" si="17"/>
        <v>2948.000266</v>
      </c>
      <c r="E266">
        <f t="shared" si="18"/>
        <v>370</v>
      </c>
      <c r="H266" s="25">
        <v>265</v>
      </c>
      <c r="I266" s="25" t="str">
        <f t="shared" si="19"/>
        <v>Espinosa, Francisco Antonio de</v>
      </c>
      <c r="J266" s="25">
        <f t="shared" si="20"/>
        <v>10037</v>
      </c>
    </row>
    <row r="267" spans="1:10" ht="25.5" x14ac:dyDescent="0.25">
      <c r="A267" s="54" t="s">
        <v>1743</v>
      </c>
      <c r="B267" cm="1">
        <f t="array" ref="B267">SUMPRODUCT(('Reporte del libro'!$D$3:$D$1596=A267)*'Reporte del libro'!$J$3:$J$1596)</f>
        <v>13985</v>
      </c>
      <c r="C267">
        <v>13985</v>
      </c>
      <c r="D267">
        <f t="shared" si="17"/>
        <v>13985.000266999999</v>
      </c>
      <c r="E267">
        <f t="shared" si="18"/>
        <v>227</v>
      </c>
      <c r="H267" s="25">
        <v>266</v>
      </c>
      <c r="I267" s="25" t="str">
        <f t="shared" si="19"/>
        <v>Medrano, Roque</v>
      </c>
      <c r="J267" s="25">
        <f t="shared" si="20"/>
        <v>10036</v>
      </c>
    </row>
    <row r="268" spans="1:10" ht="25.5" x14ac:dyDescent="0.25">
      <c r="A268" s="54" t="s">
        <v>1343</v>
      </c>
      <c r="B268" cm="1">
        <f t="array" ref="B268">SUMPRODUCT(('Reporte del libro'!$D$3:$D$1596=A268)*'Reporte del libro'!$J$3:$J$1596)</f>
        <v>262224</v>
      </c>
      <c r="C268">
        <v>262224</v>
      </c>
      <c r="D268">
        <f t="shared" si="17"/>
        <v>262224.000268</v>
      </c>
      <c r="E268">
        <f t="shared" si="18"/>
        <v>4</v>
      </c>
      <c r="H268" s="25">
        <v>267</v>
      </c>
      <c r="I268" s="25" t="str">
        <f t="shared" si="19"/>
        <v>García López, Gregorio</v>
      </c>
      <c r="J268" s="25">
        <f t="shared" si="20"/>
        <v>9950</v>
      </c>
    </row>
    <row r="269" spans="1:10" x14ac:dyDescent="0.25">
      <c r="A269" s="54" t="s">
        <v>1744</v>
      </c>
      <c r="B269" cm="1">
        <f t="array" ref="B269">SUMPRODUCT(('Reporte del libro'!$D$3:$D$1596=A269)*'Reporte del libro'!$J$3:$J$1596)</f>
        <v>89617</v>
      </c>
      <c r="C269">
        <v>89617</v>
      </c>
      <c r="D269">
        <f t="shared" si="17"/>
        <v>89617.000268999996</v>
      </c>
      <c r="E269">
        <f t="shared" si="18"/>
        <v>46</v>
      </c>
      <c r="H269" s="25">
        <v>268</v>
      </c>
      <c r="I269" s="25" t="str">
        <f t="shared" si="19"/>
        <v>Treto y Haro, Diego de</v>
      </c>
      <c r="J269" s="25">
        <f t="shared" si="20"/>
        <v>9456</v>
      </c>
    </row>
    <row r="270" spans="1:10" x14ac:dyDescent="0.25">
      <c r="A270" s="54" t="s">
        <v>1684</v>
      </c>
      <c r="B270" cm="1">
        <f t="array" ref="B270">SUMPRODUCT(('Reporte del libro'!$D$3:$D$1596=A270)*'Reporte del libro'!$J$3:$J$1596)</f>
        <v>37003</v>
      </c>
      <c r="C270">
        <v>37003</v>
      </c>
      <c r="D270">
        <f t="shared" si="17"/>
        <v>37003.000269999997</v>
      </c>
      <c r="E270">
        <f t="shared" si="18"/>
        <v>115</v>
      </c>
      <c r="H270" s="25">
        <v>269</v>
      </c>
      <c r="I270" s="25" t="str">
        <f t="shared" si="19"/>
        <v>Valverde, Esteban de</v>
      </c>
      <c r="J270" s="25">
        <f t="shared" si="20"/>
        <v>9406</v>
      </c>
    </row>
    <row r="271" spans="1:10" ht="15" customHeight="1" x14ac:dyDescent="0.25">
      <c r="A271" s="54" t="s">
        <v>1745</v>
      </c>
      <c r="B271" cm="1">
        <f t="array" ref="B271">SUMPRODUCT(('Reporte del libro'!$D$3:$D$1596=A271)*'Reporte del libro'!$J$3:$J$1596)</f>
        <v>24661</v>
      </c>
      <c r="C271">
        <v>24661</v>
      </c>
      <c r="D271">
        <f t="shared" si="17"/>
        <v>24661.000271000001</v>
      </c>
      <c r="E271">
        <f t="shared" si="18"/>
        <v>161</v>
      </c>
      <c r="H271" s="25">
        <v>270</v>
      </c>
      <c r="I271" s="25" t="str">
        <f t="shared" si="19"/>
        <v>Manrique, Ignacio</v>
      </c>
      <c r="J271" s="25">
        <f t="shared" si="20"/>
        <v>9288</v>
      </c>
    </row>
    <row r="272" spans="1:10" ht="25.5" x14ac:dyDescent="0.25">
      <c r="A272" s="54" t="s">
        <v>1523</v>
      </c>
      <c r="B272" cm="1">
        <f t="array" ref="B272">SUMPRODUCT(('Reporte del libro'!$D$3:$D$1596=A272)*'Reporte del libro'!$J$3:$J$1596)</f>
        <v>6460</v>
      </c>
      <c r="C272">
        <v>6460</v>
      </c>
      <c r="D272">
        <f t="shared" si="17"/>
        <v>6460.0002720000002</v>
      </c>
      <c r="E272">
        <f t="shared" si="18"/>
        <v>303</v>
      </c>
      <c r="H272" s="25">
        <v>271</v>
      </c>
      <c r="I272" s="25" t="str">
        <f t="shared" si="19"/>
        <v>Urrieta, Dionisio de</v>
      </c>
      <c r="J272" s="25">
        <f t="shared" si="20"/>
        <v>9266</v>
      </c>
    </row>
    <row r="273" spans="1:10" x14ac:dyDescent="0.25">
      <c r="A273" s="54" t="s">
        <v>1746</v>
      </c>
      <c r="B273" cm="1">
        <f t="array" ref="B273">SUMPRODUCT(('Reporte del libro'!$D$3:$D$1596=A273)*'Reporte del libro'!$J$3:$J$1596)</f>
        <v>31756</v>
      </c>
      <c r="C273">
        <v>31756</v>
      </c>
      <c r="D273">
        <f t="shared" si="17"/>
        <v>31756.000273000001</v>
      </c>
      <c r="E273">
        <f t="shared" si="18"/>
        <v>130</v>
      </c>
      <c r="H273" s="25">
        <v>272</v>
      </c>
      <c r="I273" s="25" t="str">
        <f t="shared" si="19"/>
        <v>Muñoz Calera, Juan</v>
      </c>
      <c r="J273" s="25">
        <f t="shared" si="20"/>
        <v>9254</v>
      </c>
    </row>
    <row r="274" spans="1:10" ht="25.5" x14ac:dyDescent="0.25">
      <c r="A274" s="54" t="s">
        <v>1653</v>
      </c>
      <c r="B274" cm="1">
        <f t="array" ref="B274">SUMPRODUCT(('Reporte del libro'!$D$3:$D$1596=A274)*'Reporte del libro'!$J$3:$J$1596)</f>
        <v>200845</v>
      </c>
      <c r="C274">
        <v>200845</v>
      </c>
      <c r="D274">
        <f t="shared" si="17"/>
        <v>200845.00027399999</v>
      </c>
      <c r="E274">
        <f t="shared" si="18"/>
        <v>11</v>
      </c>
      <c r="H274" s="25">
        <v>273</v>
      </c>
      <c r="I274" s="25" t="str">
        <f t="shared" si="19"/>
        <v>García Picado, Francisco</v>
      </c>
      <c r="J274" s="25">
        <f t="shared" si="20"/>
        <v>9200</v>
      </c>
    </row>
    <row r="275" spans="1:10" ht="15" customHeight="1" x14ac:dyDescent="0.25">
      <c r="A275" s="8" t="s">
        <v>1747</v>
      </c>
      <c r="B275" cm="1">
        <f t="array" ref="B275">SUMPRODUCT(('Reporte del libro'!$D$3:$D$1596=A275)*'Reporte del libro'!$J$3:$J$1596)</f>
        <v>3016</v>
      </c>
      <c r="C275">
        <v>3016</v>
      </c>
      <c r="D275">
        <f t="shared" si="17"/>
        <v>3016.0002749999999</v>
      </c>
      <c r="E275">
        <f t="shared" si="18"/>
        <v>369</v>
      </c>
      <c r="H275" s="25">
        <v>274</v>
      </c>
      <c r="I275" s="25" t="str">
        <f t="shared" si="19"/>
        <v>Meléndez, Juan</v>
      </c>
      <c r="J275" s="25">
        <f t="shared" si="20"/>
        <v>9040</v>
      </c>
    </row>
    <row r="276" spans="1:10" ht="25.5" x14ac:dyDescent="0.25">
      <c r="A276" s="54" t="s">
        <v>1748</v>
      </c>
      <c r="B276" cm="1">
        <f t="array" ref="B276">SUMPRODUCT(('Reporte del libro'!$D$3:$D$1596=A276)*'Reporte del libro'!$J$3:$J$1596)</f>
        <v>9266</v>
      </c>
      <c r="C276">
        <v>9266</v>
      </c>
      <c r="D276">
        <f t="shared" si="17"/>
        <v>9266.0002760000007</v>
      </c>
      <c r="E276">
        <f t="shared" si="18"/>
        <v>271</v>
      </c>
      <c r="H276" s="25">
        <v>275</v>
      </c>
      <c r="I276" s="25" t="str">
        <f t="shared" si="19"/>
        <v>Moreno del Olmo, Juan</v>
      </c>
      <c r="J276" s="25">
        <f t="shared" si="20"/>
        <v>8905</v>
      </c>
    </row>
    <row r="277" spans="1:10" x14ac:dyDescent="0.25">
      <c r="A277" s="54" t="s">
        <v>1344</v>
      </c>
      <c r="B277" cm="1">
        <f t="array" ref="B277">SUMPRODUCT(('Reporte del libro'!$D$3:$D$1596=A277)*'Reporte del libro'!$J$3:$J$1596)</f>
        <v>13568</v>
      </c>
      <c r="C277">
        <v>13568</v>
      </c>
      <c r="D277">
        <f t="shared" si="17"/>
        <v>13568.000276999999</v>
      </c>
      <c r="E277">
        <f t="shared" si="18"/>
        <v>231</v>
      </c>
      <c r="H277" s="25">
        <v>276</v>
      </c>
      <c r="I277" s="25" t="str">
        <f t="shared" si="19"/>
        <v>Ojos, Salvador de los</v>
      </c>
      <c r="J277" s="25">
        <f t="shared" si="20"/>
        <v>8900</v>
      </c>
    </row>
    <row r="278" spans="1:10" ht="30" x14ac:dyDescent="0.25">
      <c r="A278" s="54" t="s">
        <v>1749</v>
      </c>
      <c r="B278" cm="1">
        <f t="array" ref="B278">SUMPRODUCT(('Reporte del libro'!$D$3:$D$1596=A278)*'Reporte del libro'!$J$3:$J$1596)</f>
        <v>26415</v>
      </c>
      <c r="C278">
        <v>26415</v>
      </c>
      <c r="D278">
        <f t="shared" si="17"/>
        <v>26415.000278</v>
      </c>
      <c r="E278">
        <f t="shared" si="18"/>
        <v>153</v>
      </c>
      <c r="H278" s="25">
        <v>277</v>
      </c>
      <c r="I278" s="25" t="str">
        <f t="shared" si="19"/>
        <v>Arancibar, Juan Antonio de</v>
      </c>
      <c r="J278" s="25">
        <f t="shared" si="20"/>
        <v>8862</v>
      </c>
    </row>
    <row r="279" spans="1:10" ht="25.5" x14ac:dyDescent="0.25">
      <c r="A279" s="54" t="s">
        <v>1679</v>
      </c>
      <c r="B279" cm="1">
        <f t="array" ref="B279">SUMPRODUCT(('Reporte del libro'!$D$3:$D$1596=A279)*'Reporte del libro'!$J$3:$J$1596)</f>
        <v>17010</v>
      </c>
      <c r="C279">
        <v>17010</v>
      </c>
      <c r="D279">
        <f t="shared" si="17"/>
        <v>17010.000279</v>
      </c>
      <c r="E279">
        <f t="shared" si="18"/>
        <v>208</v>
      </c>
      <c r="H279" s="25">
        <v>278</v>
      </c>
      <c r="I279" s="25" t="str">
        <f t="shared" si="19"/>
        <v>Gurija, Juan Antonio de</v>
      </c>
      <c r="J279" s="25">
        <f t="shared" si="20"/>
        <v>8792</v>
      </c>
    </row>
    <row r="280" spans="1:10" ht="25.5" x14ac:dyDescent="0.25">
      <c r="A280" s="54" t="s">
        <v>1593</v>
      </c>
      <c r="B280" cm="1">
        <f t="array" ref="B280">SUMPRODUCT(('Reporte del libro'!$D$3:$D$1596=A280)*'Reporte del libro'!$J$3:$J$1596)</f>
        <v>86244</v>
      </c>
      <c r="C280">
        <v>86244</v>
      </c>
      <c r="D280">
        <f t="shared" si="17"/>
        <v>86244.000279999993</v>
      </c>
      <c r="E280">
        <f t="shared" si="18"/>
        <v>51</v>
      </c>
      <c r="H280" s="25">
        <v>279</v>
      </c>
      <c r="I280" s="25" t="str">
        <f t="shared" si="19"/>
        <v>Rubio Martínez, Joseph</v>
      </c>
      <c r="J280" s="25">
        <f t="shared" si="20"/>
        <v>8720</v>
      </c>
    </row>
    <row r="281" spans="1:10" ht="15" customHeight="1" x14ac:dyDescent="0.25">
      <c r="A281" s="54" t="s">
        <v>1750</v>
      </c>
      <c r="B281" cm="1">
        <f t="array" ref="B281">SUMPRODUCT(('Reporte del libro'!$D$3:$D$1596=A281)*'Reporte del libro'!$J$3:$J$1596)</f>
        <v>528342</v>
      </c>
      <c r="C281">
        <v>528342</v>
      </c>
      <c r="D281">
        <f t="shared" si="17"/>
        <v>528342.00028100004</v>
      </c>
      <c r="E281">
        <f t="shared" si="18"/>
        <v>1</v>
      </c>
      <c r="H281" s="25">
        <v>280</v>
      </c>
      <c r="I281" s="25" t="str">
        <f t="shared" si="19"/>
        <v>Domínguez, Antonio</v>
      </c>
      <c r="J281" s="25">
        <f t="shared" si="20"/>
        <v>8640</v>
      </c>
    </row>
    <row r="282" spans="1:10" x14ac:dyDescent="0.25">
      <c r="A282" s="54" t="s">
        <v>1524</v>
      </c>
      <c r="B282" cm="1">
        <f t="array" ref="B282">SUMPRODUCT(('Reporte del libro'!$D$3:$D$1596=A282)*'Reporte del libro'!$J$3:$J$1596)</f>
        <v>10900</v>
      </c>
      <c r="C282">
        <v>10900</v>
      </c>
      <c r="D282">
        <f t="shared" si="17"/>
        <v>10900.000282000001</v>
      </c>
      <c r="E282">
        <f t="shared" si="18"/>
        <v>256</v>
      </c>
      <c r="H282" s="25">
        <v>281</v>
      </c>
      <c r="I282" s="25" t="str">
        <f t="shared" si="19"/>
        <v>Santisteban, Miguel</v>
      </c>
      <c r="J282" s="25">
        <f t="shared" si="20"/>
        <v>8620</v>
      </c>
    </row>
    <row r="283" spans="1:10" ht="25.5" x14ac:dyDescent="0.25">
      <c r="A283" s="54" t="s">
        <v>1814</v>
      </c>
      <c r="B283" cm="1">
        <f t="array" ref="B283">SUMPRODUCT(('Reporte del libro'!$D$3:$D$1596=A283)*'Reporte del libro'!$J$3:$J$1596)</f>
        <v>5800</v>
      </c>
      <c r="C283">
        <v>5800</v>
      </c>
      <c r="D283">
        <f t="shared" si="17"/>
        <v>5800.0002830000003</v>
      </c>
      <c r="E283">
        <f t="shared" si="18"/>
        <v>312</v>
      </c>
      <c r="H283" s="25">
        <v>282</v>
      </c>
      <c r="I283" s="25" t="str">
        <f t="shared" si="19"/>
        <v>Navarro, Francisco</v>
      </c>
      <c r="J283" s="25">
        <f t="shared" si="20"/>
        <v>8600</v>
      </c>
    </row>
    <row r="284" spans="1:10" x14ac:dyDescent="0.25">
      <c r="A284" s="54" t="s">
        <v>1752</v>
      </c>
      <c r="B284" cm="1">
        <f t="array" ref="B284">SUMPRODUCT(('Reporte del libro'!$D$3:$D$1596=A284)*'Reporte del libro'!$J$3:$J$1596)</f>
        <v>43573</v>
      </c>
      <c r="C284">
        <v>43573</v>
      </c>
      <c r="D284">
        <f t="shared" si="17"/>
        <v>43573.000284000002</v>
      </c>
      <c r="E284">
        <f t="shared" si="18"/>
        <v>96</v>
      </c>
      <c r="H284" s="25">
        <v>283</v>
      </c>
      <c r="I284" s="25" t="str">
        <f t="shared" si="19"/>
        <v>Meléndez, Alonso</v>
      </c>
      <c r="J284" s="25">
        <f t="shared" si="20"/>
        <v>8432</v>
      </c>
    </row>
    <row r="285" spans="1:10" x14ac:dyDescent="0.25">
      <c r="A285" s="54" t="s">
        <v>1753</v>
      </c>
      <c r="B285" cm="1">
        <f t="array" ref="B285">SUMPRODUCT(('Reporte del libro'!$D$3:$D$1596=A285)*'Reporte del libro'!$J$3:$J$1596)</f>
        <v>12096</v>
      </c>
      <c r="C285">
        <v>12096</v>
      </c>
      <c r="D285">
        <f t="shared" si="17"/>
        <v>12096.000285</v>
      </c>
      <c r="E285">
        <f t="shared" si="18"/>
        <v>244</v>
      </c>
      <c r="H285" s="25">
        <v>284</v>
      </c>
      <c r="I285" s="25" t="str">
        <f t="shared" si="19"/>
        <v>López de Altozano, Juan</v>
      </c>
      <c r="J285" s="25">
        <f t="shared" si="20"/>
        <v>8348</v>
      </c>
    </row>
    <row r="286" spans="1:10" ht="25.5" x14ac:dyDescent="0.25">
      <c r="A286" s="54" t="s">
        <v>1807</v>
      </c>
      <c r="B286" cm="1">
        <f t="array" ref="B286">SUMPRODUCT(('Reporte del libro'!$D$3:$D$1596=A286)*'Reporte del libro'!$J$3:$J$1596)</f>
        <v>19139</v>
      </c>
      <c r="C286">
        <v>17459</v>
      </c>
      <c r="D286">
        <f t="shared" si="17"/>
        <v>19139.000285999999</v>
      </c>
      <c r="E286">
        <f t="shared" si="18"/>
        <v>197</v>
      </c>
      <c r="H286" s="25">
        <v>285</v>
      </c>
      <c r="I286" s="25" t="str">
        <f t="shared" si="19"/>
        <v>Valle, Andrés del</v>
      </c>
      <c r="J286" s="25">
        <f t="shared" si="20"/>
        <v>8204</v>
      </c>
    </row>
    <row r="287" spans="1:10" ht="25.5" x14ac:dyDescent="0.25">
      <c r="A287" s="54" t="s">
        <v>1345</v>
      </c>
      <c r="B287" cm="1">
        <f t="array" ref="B287">SUMPRODUCT(('Reporte del libro'!$D$3:$D$1596=A287)*'Reporte del libro'!$J$3:$J$1596)</f>
        <v>9456</v>
      </c>
      <c r="C287">
        <v>9456</v>
      </c>
      <c r="D287">
        <f t="shared" si="17"/>
        <v>9456.0002870000008</v>
      </c>
      <c r="E287">
        <f t="shared" si="18"/>
        <v>268</v>
      </c>
      <c r="H287" s="25">
        <v>286</v>
      </c>
      <c r="I287" s="25" t="str">
        <f t="shared" si="19"/>
        <v>Sánchez Montejo, Felipe</v>
      </c>
      <c r="J287" s="25">
        <f t="shared" si="20"/>
        <v>8025</v>
      </c>
    </row>
    <row r="288" spans="1:10" ht="25.5" x14ac:dyDescent="0.25">
      <c r="A288" s="5" t="s">
        <v>1525</v>
      </c>
      <c r="B288" cm="1">
        <f t="array" ref="B288">SUMPRODUCT(('Reporte del libro'!$D$3:$D$1596=A288)*'Reporte del libro'!$J$3:$J$1596)</f>
        <v>4000</v>
      </c>
      <c r="C288">
        <v>4000</v>
      </c>
      <c r="D288">
        <f t="shared" si="17"/>
        <v>4000.0002880000002</v>
      </c>
      <c r="E288">
        <f t="shared" si="18"/>
        <v>344</v>
      </c>
      <c r="H288" s="25">
        <v>287</v>
      </c>
      <c r="I288" s="25" t="str">
        <f t="shared" si="19"/>
        <v>Frías, Josefa de</v>
      </c>
      <c r="J288" s="25">
        <f t="shared" si="20"/>
        <v>8000</v>
      </c>
    </row>
    <row r="289" spans="1:10" ht="25.5" x14ac:dyDescent="0.25">
      <c r="A289" s="54" t="s">
        <v>1754</v>
      </c>
      <c r="B289" cm="1">
        <f t="array" ref="B289">SUMPRODUCT(('Reporte del libro'!$D$3:$D$1596=A289)*'Reporte del libro'!$J$3:$J$1596)</f>
        <v>8620</v>
      </c>
      <c r="C289">
        <v>8620</v>
      </c>
      <c r="D289">
        <f t="shared" si="17"/>
        <v>8620.0002889999996</v>
      </c>
      <c r="E289">
        <f t="shared" si="18"/>
        <v>281</v>
      </c>
      <c r="H289" s="25">
        <v>288</v>
      </c>
      <c r="I289" s="25" t="str">
        <f t="shared" si="19"/>
        <v>Rodríguez, Manuel</v>
      </c>
      <c r="J289" s="25">
        <f t="shared" si="20"/>
        <v>8000</v>
      </c>
    </row>
    <row r="290" spans="1:10" x14ac:dyDescent="0.25">
      <c r="A290" s="5" t="s">
        <v>1346</v>
      </c>
      <c r="B290" cm="1">
        <f t="array" ref="B290">SUMPRODUCT(('Reporte del libro'!$D$3:$D$1596=A290)*'Reporte del libro'!$J$3:$J$1596)</f>
        <v>22325</v>
      </c>
      <c r="C290">
        <v>22325</v>
      </c>
      <c r="D290">
        <f t="shared" si="17"/>
        <v>22325.00029</v>
      </c>
      <c r="E290">
        <f t="shared" si="18"/>
        <v>175</v>
      </c>
      <c r="H290" s="25">
        <v>289</v>
      </c>
      <c r="I290" s="25" t="str">
        <f t="shared" si="19"/>
        <v>Palacios, Juan Martín de</v>
      </c>
      <c r="J290" s="25">
        <f t="shared" si="20"/>
        <v>8000</v>
      </c>
    </row>
    <row r="291" spans="1:10" ht="25.5" x14ac:dyDescent="0.25">
      <c r="A291" s="54" t="s">
        <v>1755</v>
      </c>
      <c r="B291" cm="1">
        <f t="array" ref="B291">SUMPRODUCT(('Reporte del libro'!$D$3:$D$1596=A291)*'Reporte del libro'!$J$3:$J$1596)</f>
        <v>12501</v>
      </c>
      <c r="C291">
        <v>12501</v>
      </c>
      <c r="D291">
        <f t="shared" si="17"/>
        <v>12501.000291</v>
      </c>
      <c r="E291">
        <f t="shared" si="18"/>
        <v>239</v>
      </c>
      <c r="H291" s="25">
        <v>290</v>
      </c>
      <c r="I291" s="25" t="str">
        <f t="shared" si="19"/>
        <v>Osa, Juan Bautista de</v>
      </c>
      <c r="J291" s="25">
        <f t="shared" si="20"/>
        <v>7797</v>
      </c>
    </row>
    <row r="292" spans="1:10" x14ac:dyDescent="0.25">
      <c r="A292" s="54" t="s">
        <v>1805</v>
      </c>
      <c r="B292" cm="1">
        <f t="array" ref="B292">SUMPRODUCT(('Reporte del libro'!$D$3:$D$1596=A292)*'Reporte del libro'!$J$3:$J$1596)</f>
        <v>21000</v>
      </c>
      <c r="C292">
        <v>21000</v>
      </c>
      <c r="D292">
        <f t="shared" si="17"/>
        <v>21000.000292000001</v>
      </c>
      <c r="E292">
        <f t="shared" si="18"/>
        <v>182</v>
      </c>
      <c r="H292" s="25">
        <v>291</v>
      </c>
      <c r="I292" s="25" t="str">
        <f t="shared" si="19"/>
        <v>Talledo, Santiago de</v>
      </c>
      <c r="J292" s="25">
        <f t="shared" si="20"/>
        <v>7780</v>
      </c>
    </row>
    <row r="293" spans="1:10" ht="25.5" x14ac:dyDescent="0.25">
      <c r="A293" s="5" t="s">
        <v>1526</v>
      </c>
      <c r="B293" cm="1">
        <f t="array" ref="B293">SUMPRODUCT(('Reporte del libro'!$D$3:$D$1596=A293)*'Reporte del libro'!$J$3:$J$1596)</f>
        <v>984</v>
      </c>
      <c r="C293">
        <v>984</v>
      </c>
      <c r="D293">
        <f t="shared" si="17"/>
        <v>984.00029300000006</v>
      </c>
      <c r="E293">
        <f t="shared" si="18"/>
        <v>407</v>
      </c>
      <c r="H293" s="25">
        <v>292</v>
      </c>
      <c r="I293" s="25" t="str">
        <f t="shared" si="19"/>
        <v>Cortain, Martín de</v>
      </c>
      <c r="J293" s="25">
        <f t="shared" si="20"/>
        <v>7688</v>
      </c>
    </row>
    <row r="294" spans="1:10" ht="15" customHeight="1" x14ac:dyDescent="0.25">
      <c r="A294" s="54" t="s">
        <v>1756</v>
      </c>
      <c r="B294" cm="1">
        <f t="array" ref="B294">SUMPRODUCT(('Reporte del libro'!$D$3:$D$1596=A294)*'Reporte del libro'!$J$3:$J$1596)</f>
        <v>2560</v>
      </c>
      <c r="C294">
        <v>2560</v>
      </c>
      <c r="D294">
        <f t="shared" si="17"/>
        <v>2560.0002939999999</v>
      </c>
      <c r="E294">
        <f t="shared" si="18"/>
        <v>377</v>
      </c>
      <c r="H294" s="25">
        <v>293</v>
      </c>
      <c r="I294" s="25" t="str">
        <f t="shared" si="19"/>
        <v>Castillo, Pedro del</v>
      </c>
      <c r="J294" s="25">
        <f t="shared" si="20"/>
        <v>7600</v>
      </c>
    </row>
    <row r="295" spans="1:10" ht="30" x14ac:dyDescent="0.25">
      <c r="A295" s="54" t="s">
        <v>1701</v>
      </c>
      <c r="B295" cm="1">
        <f t="array" ref="B295">SUMPRODUCT(('Reporte del libro'!$D$3:$D$1596=A295)*'Reporte del libro'!$J$3:$J$1596)</f>
        <v>4450</v>
      </c>
      <c r="C295">
        <v>4450</v>
      </c>
      <c r="D295">
        <f t="shared" si="17"/>
        <v>4450.0002949999998</v>
      </c>
      <c r="E295">
        <f t="shared" si="18"/>
        <v>332</v>
      </c>
      <c r="H295" s="25">
        <v>294</v>
      </c>
      <c r="I295" s="25" t="str">
        <f t="shared" si="19"/>
        <v>Puerto Marino, Domingo del</v>
      </c>
      <c r="J295" s="25">
        <f t="shared" si="20"/>
        <v>7600</v>
      </c>
    </row>
    <row r="296" spans="1:10" ht="25.5" x14ac:dyDescent="0.25">
      <c r="A296" s="54" t="s">
        <v>1685</v>
      </c>
      <c r="B296" cm="1">
        <f t="array" ref="B296">SUMPRODUCT(('Reporte del libro'!$D$3:$D$1596=A296)*'Reporte del libro'!$J$3:$J$1596)</f>
        <v>93005</v>
      </c>
      <c r="C296">
        <v>93005</v>
      </c>
      <c r="D296">
        <f t="shared" si="17"/>
        <v>93005.000295999998</v>
      </c>
      <c r="E296">
        <f t="shared" si="18"/>
        <v>42</v>
      </c>
      <c r="H296" s="25">
        <v>295</v>
      </c>
      <c r="I296" s="25" t="str">
        <f t="shared" si="19"/>
        <v>López, Benito</v>
      </c>
      <c r="J296" s="25">
        <f t="shared" si="20"/>
        <v>7383</v>
      </c>
    </row>
    <row r="297" spans="1:10" ht="30" x14ac:dyDescent="0.25">
      <c r="A297" s="54" t="s">
        <v>1527</v>
      </c>
      <c r="B297" cm="1">
        <f t="array" ref="B297">SUMPRODUCT(('Reporte del libro'!$D$3:$D$1596=A297)*'Reporte del libro'!$J$3:$J$1596)</f>
        <v>11330</v>
      </c>
      <c r="C297">
        <v>11330</v>
      </c>
      <c r="D297">
        <f t="shared" si="17"/>
        <v>11330.000297000001</v>
      </c>
      <c r="E297">
        <f t="shared" si="18"/>
        <v>252</v>
      </c>
      <c r="H297" s="25">
        <v>296</v>
      </c>
      <c r="I297" s="25" t="str">
        <f t="shared" si="19"/>
        <v>Martínez de la Escalera, Domingo</v>
      </c>
      <c r="J297" s="25">
        <f t="shared" si="20"/>
        <v>7200</v>
      </c>
    </row>
    <row r="298" spans="1:10" ht="38.25" x14ac:dyDescent="0.25">
      <c r="A298" s="54" t="s">
        <v>1757</v>
      </c>
      <c r="B298" cm="1">
        <f t="array" ref="B298">SUMPRODUCT(('Reporte del libro'!$D$3:$D$1596=A298)*'Reporte del libro'!$J$3:$J$1596)</f>
        <v>16706</v>
      </c>
      <c r="C298">
        <v>16706</v>
      </c>
      <c r="D298">
        <f t="shared" si="17"/>
        <v>16706.000297999999</v>
      </c>
      <c r="E298">
        <f t="shared" si="18"/>
        <v>211</v>
      </c>
      <c r="H298" s="25">
        <v>297</v>
      </c>
      <c r="I298" s="25" t="str">
        <f t="shared" si="19"/>
        <v>Eraustieta, Lucas de</v>
      </c>
      <c r="J298" s="25">
        <f t="shared" si="20"/>
        <v>7200</v>
      </c>
    </row>
    <row r="299" spans="1:10" ht="25.5" x14ac:dyDescent="0.25">
      <c r="A299" s="54" t="s">
        <v>1266</v>
      </c>
      <c r="B299" cm="1">
        <f t="array" ref="B299">SUMPRODUCT(('Reporte del libro'!$D$3:$D$1596=A299)*'Reporte del libro'!$J$3:$J$1596)</f>
        <v>4000</v>
      </c>
      <c r="C299">
        <v>4000</v>
      </c>
      <c r="D299">
        <f t="shared" si="17"/>
        <v>4000.0002989999998</v>
      </c>
      <c r="E299">
        <f t="shared" si="18"/>
        <v>343</v>
      </c>
      <c r="H299" s="25">
        <v>298</v>
      </c>
      <c r="I299" s="25" t="str">
        <f t="shared" si="19"/>
        <v>Santos, Francisco de los</v>
      </c>
      <c r="J299" s="25">
        <f t="shared" si="20"/>
        <v>7043</v>
      </c>
    </row>
    <row r="300" spans="1:10" ht="15" customHeight="1" x14ac:dyDescent="0.25">
      <c r="A300" s="5" t="s">
        <v>1528</v>
      </c>
      <c r="B300" cm="1">
        <f t="array" ref="B300">SUMPRODUCT(('Reporte del libro'!$D$3:$D$1596=A300)*'Reporte del libro'!$J$3:$J$1596)</f>
        <v>46200</v>
      </c>
      <c r="C300">
        <v>46200</v>
      </c>
      <c r="D300">
        <f t="shared" si="17"/>
        <v>46200.0003</v>
      </c>
      <c r="E300">
        <f t="shared" si="18"/>
        <v>88</v>
      </c>
      <c r="H300" s="25">
        <v>299</v>
      </c>
      <c r="I300" s="25" t="str">
        <f t="shared" si="19"/>
        <v>Gonzáles Peláez, Juan</v>
      </c>
      <c r="J300" s="25">
        <f t="shared" si="20"/>
        <v>7000</v>
      </c>
    </row>
    <row r="301" spans="1:10" ht="25.5" x14ac:dyDescent="0.25">
      <c r="A301" s="54" t="s">
        <v>1615</v>
      </c>
      <c r="B301" cm="1">
        <f t="array" ref="B301">SUMPRODUCT(('Reporte del libro'!$D$3:$D$1596=A301)*'Reporte del libro'!$J$3:$J$1596)</f>
        <v>31200</v>
      </c>
      <c r="C301">
        <v>31200</v>
      </c>
      <c r="D301">
        <f t="shared" si="17"/>
        <v>31200.000301</v>
      </c>
      <c r="E301">
        <f t="shared" si="18"/>
        <v>133</v>
      </c>
      <c r="H301" s="25">
        <v>300</v>
      </c>
      <c r="I301" s="25" t="str">
        <f t="shared" si="19"/>
        <v>Merino, Juan Miguel</v>
      </c>
      <c r="J301" s="25">
        <f t="shared" si="20"/>
        <v>6900</v>
      </c>
    </row>
    <row r="302" spans="1:10" ht="15" customHeight="1" x14ac:dyDescent="0.25">
      <c r="A302" s="54" t="s">
        <v>1347</v>
      </c>
      <c r="B302" cm="1">
        <f t="array" ref="B302">SUMPRODUCT(('Reporte del libro'!$D$3:$D$1596=A302)*'Reporte del libro'!$J$3:$J$1596)</f>
        <v>3880</v>
      </c>
      <c r="C302">
        <v>3880</v>
      </c>
      <c r="D302">
        <f t="shared" si="17"/>
        <v>3880.0003019999999</v>
      </c>
      <c r="E302">
        <f t="shared" si="18"/>
        <v>350</v>
      </c>
      <c r="H302" s="25">
        <v>301</v>
      </c>
      <c r="I302" s="25" t="str">
        <f t="shared" si="19"/>
        <v>Delgado, Francisco</v>
      </c>
      <c r="J302" s="25">
        <f t="shared" si="20"/>
        <v>6854</v>
      </c>
    </row>
    <row r="303" spans="1:10" ht="30" x14ac:dyDescent="0.25">
      <c r="A303" s="5" t="s">
        <v>1801</v>
      </c>
      <c r="B303" cm="1">
        <f t="array" ref="B303">SUMPRODUCT(('Reporte del libro'!$D$3:$D$1596=A303)*'Reporte del libro'!$J$3:$J$1596)</f>
        <v>400</v>
      </c>
      <c r="C303">
        <v>400</v>
      </c>
      <c r="D303">
        <f t="shared" si="17"/>
        <v>400.00030299999997</v>
      </c>
      <c r="E303">
        <f t="shared" si="18"/>
        <v>444</v>
      </c>
      <c r="H303" s="25">
        <v>302</v>
      </c>
      <c r="I303" s="25" t="str">
        <f t="shared" si="19"/>
        <v>Hurtado de Mendoza, Pedro</v>
      </c>
      <c r="J303" s="25">
        <f t="shared" si="20"/>
        <v>6480</v>
      </c>
    </row>
    <row r="304" spans="1:10" ht="25.5" x14ac:dyDescent="0.25">
      <c r="A304" s="54" t="s">
        <v>1453</v>
      </c>
      <c r="B304" cm="1">
        <f t="array" ref="B304">SUMPRODUCT(('Reporte del libro'!$D$3:$D$1596=A304)*'Reporte del libro'!$J$3:$J$1596)</f>
        <v>7043</v>
      </c>
      <c r="C304">
        <v>7043</v>
      </c>
      <c r="D304">
        <f t="shared" si="17"/>
        <v>7043.0003040000001</v>
      </c>
      <c r="E304">
        <f t="shared" si="18"/>
        <v>298</v>
      </c>
      <c r="H304" s="25">
        <v>303</v>
      </c>
      <c r="I304" s="25" t="str">
        <f t="shared" si="19"/>
        <v>Guerrero, Gregorio</v>
      </c>
      <c r="J304" s="25">
        <f t="shared" si="20"/>
        <v>6460</v>
      </c>
    </row>
    <row r="305" spans="1:10" ht="25.5" x14ac:dyDescent="0.25">
      <c r="A305" s="54" t="s">
        <v>1732</v>
      </c>
      <c r="B305" cm="1">
        <f t="array" ref="B305">SUMPRODUCT(('Reporte del libro'!$D$3:$D$1596=A305)*'Reporte del libro'!$J$3:$J$1596)</f>
        <v>52320</v>
      </c>
      <c r="C305">
        <v>52320</v>
      </c>
      <c r="D305">
        <f t="shared" si="17"/>
        <v>52320.000305000001</v>
      </c>
      <c r="E305">
        <f t="shared" si="18"/>
        <v>76</v>
      </c>
      <c r="H305" s="25">
        <v>304</v>
      </c>
      <c r="I305" s="25" t="str">
        <f t="shared" si="19"/>
        <v>Ruiz, Ambrosio</v>
      </c>
      <c r="J305" s="25">
        <f t="shared" si="20"/>
        <v>6450</v>
      </c>
    </row>
    <row r="306" spans="1:10" ht="15" customHeight="1" x14ac:dyDescent="0.25">
      <c r="A306" s="54" t="s">
        <v>1348</v>
      </c>
      <c r="B306" cm="1">
        <f t="array" ref="B306">SUMPRODUCT(('Reporte del libro'!$D$3:$D$1596=A306)*'Reporte del libro'!$J$3:$J$1596)</f>
        <v>249120</v>
      </c>
      <c r="C306">
        <v>249120</v>
      </c>
      <c r="D306">
        <f t="shared" si="17"/>
        <v>249120.000306</v>
      </c>
      <c r="E306">
        <f t="shared" si="18"/>
        <v>6</v>
      </c>
      <c r="H306" s="25">
        <v>305</v>
      </c>
      <c r="I306" s="25" t="str">
        <f t="shared" si="19"/>
        <v>Baños, Gregorio de</v>
      </c>
      <c r="J306" s="25">
        <f t="shared" si="20"/>
        <v>6376</v>
      </c>
    </row>
    <row r="307" spans="1:10" ht="25.5" x14ac:dyDescent="0.25">
      <c r="A307" s="54" t="s">
        <v>1594</v>
      </c>
      <c r="B307" cm="1">
        <f t="array" ref="B307">SUMPRODUCT(('Reporte del libro'!$D$3:$D$1596=A307)*'Reporte del libro'!$J$3:$J$1596)</f>
        <v>18813</v>
      </c>
      <c r="C307">
        <v>18813</v>
      </c>
      <c r="D307">
        <f t="shared" si="17"/>
        <v>18813.000306999998</v>
      </c>
      <c r="E307">
        <f t="shared" si="18"/>
        <v>200</v>
      </c>
      <c r="H307" s="25">
        <v>306</v>
      </c>
      <c r="I307" s="25" t="str">
        <f t="shared" si="19"/>
        <v>García, Bartolomé</v>
      </c>
      <c r="J307" s="25">
        <f t="shared" si="20"/>
        <v>6307</v>
      </c>
    </row>
    <row r="308" spans="1:10" ht="25.5" x14ac:dyDescent="0.25">
      <c r="A308" s="54" t="s">
        <v>1349</v>
      </c>
      <c r="B308" cm="1">
        <f t="array" ref="B308">SUMPRODUCT(('Reporte del libro'!$D$3:$D$1596=A308)*'Reporte del libro'!$J$3:$J$1596)</f>
        <v>5130</v>
      </c>
      <c r="C308">
        <v>5130</v>
      </c>
      <c r="D308">
        <f t="shared" si="17"/>
        <v>5130.0003079999997</v>
      </c>
      <c r="E308">
        <f t="shared" si="18"/>
        <v>323</v>
      </c>
      <c r="H308" s="25">
        <v>307</v>
      </c>
      <c r="I308" s="25" t="str">
        <f t="shared" si="19"/>
        <v>Mendía, Gerónimo de</v>
      </c>
      <c r="J308" s="25">
        <f t="shared" si="20"/>
        <v>6152</v>
      </c>
    </row>
    <row r="309" spans="1:10" x14ac:dyDescent="0.25">
      <c r="A309" s="5" t="s">
        <v>1529</v>
      </c>
      <c r="B309" cm="1">
        <f t="array" ref="B309">SUMPRODUCT(('Reporte del libro'!$D$3:$D$1596=A309)*'Reporte del libro'!$J$3:$J$1596)</f>
        <v>14796</v>
      </c>
      <c r="C309">
        <v>14796</v>
      </c>
      <c r="D309">
        <f t="shared" si="17"/>
        <v>14796.000308999999</v>
      </c>
      <c r="E309">
        <f t="shared" si="18"/>
        <v>223</v>
      </c>
      <c r="H309" s="25">
        <v>308</v>
      </c>
      <c r="I309" s="25" t="str">
        <f t="shared" si="19"/>
        <v>Gonzáles Sánchez, Juan</v>
      </c>
      <c r="J309" s="25">
        <f t="shared" si="20"/>
        <v>6120</v>
      </c>
    </row>
    <row r="310" spans="1:10" ht="15" customHeight="1" x14ac:dyDescent="0.25">
      <c r="A310" s="54" t="s">
        <v>1278</v>
      </c>
      <c r="B310" cm="1">
        <f t="array" ref="B310">SUMPRODUCT(('Reporte del libro'!$D$3:$D$1596=A310)*'Reporte del libro'!$J$3:$J$1596)</f>
        <v>10394</v>
      </c>
      <c r="C310">
        <v>10394</v>
      </c>
      <c r="D310">
        <f t="shared" si="17"/>
        <v>10394.000309999999</v>
      </c>
      <c r="E310">
        <f t="shared" si="18"/>
        <v>262</v>
      </c>
      <c r="H310" s="25">
        <v>309</v>
      </c>
      <c r="I310" s="25" t="str">
        <f t="shared" si="19"/>
        <v>Villachica, Agustín de</v>
      </c>
      <c r="J310" s="25">
        <f t="shared" si="20"/>
        <v>6090</v>
      </c>
    </row>
    <row r="311" spans="1:10" ht="30" x14ac:dyDescent="0.25">
      <c r="A311" s="54" t="s">
        <v>1758</v>
      </c>
      <c r="B311" cm="1">
        <f t="array" ref="B311">SUMPRODUCT(('Reporte del libro'!$D$3:$D$1596=A311)*'Reporte del libro'!$J$3:$J$1596)</f>
        <v>2100</v>
      </c>
      <c r="C311">
        <v>2100</v>
      </c>
      <c r="D311">
        <f t="shared" si="17"/>
        <v>2100.0003109999998</v>
      </c>
      <c r="E311">
        <f t="shared" si="18"/>
        <v>385</v>
      </c>
      <c r="H311" s="25">
        <v>310</v>
      </c>
      <c r="I311" s="25" t="str">
        <f t="shared" si="19"/>
        <v>Lorna y Rubalcava, Miguel de</v>
      </c>
      <c r="J311" s="25">
        <f t="shared" si="20"/>
        <v>6000</v>
      </c>
    </row>
    <row r="312" spans="1:10" ht="15" customHeight="1" x14ac:dyDescent="0.25">
      <c r="A312" s="54" t="s">
        <v>1759</v>
      </c>
      <c r="B312" cm="1">
        <f t="array" ref="B312">SUMPRODUCT(('Reporte del libro'!$D$3:$D$1596=A312)*'Reporte del libro'!$J$3:$J$1596)</f>
        <v>16526</v>
      </c>
      <c r="C312">
        <v>16526</v>
      </c>
      <c r="D312">
        <f t="shared" si="17"/>
        <v>16526.000312</v>
      </c>
      <c r="E312">
        <f t="shared" si="18"/>
        <v>212</v>
      </c>
      <c r="H312" s="25">
        <v>311</v>
      </c>
      <c r="I312" s="25" t="str">
        <f t="shared" si="19"/>
        <v>Gutiérrez de Estrada, Juan</v>
      </c>
      <c r="J312" s="25">
        <f t="shared" si="20"/>
        <v>5818</v>
      </c>
    </row>
    <row r="313" spans="1:10" ht="38.25" x14ac:dyDescent="0.25">
      <c r="A313" s="54" t="s">
        <v>1645</v>
      </c>
      <c r="B313" cm="1">
        <f t="array" ref="B313">SUMPRODUCT(('Reporte del libro'!$D$3:$D$1596=A313)*'Reporte del libro'!$J$3:$J$1596)</f>
        <v>11770</v>
      </c>
      <c r="C313">
        <v>11770</v>
      </c>
      <c r="D313">
        <f t="shared" si="17"/>
        <v>11770.000313</v>
      </c>
      <c r="E313">
        <f t="shared" si="18"/>
        <v>248</v>
      </c>
      <c r="H313" s="25">
        <v>312</v>
      </c>
      <c r="I313" s="25" t="str">
        <f t="shared" si="19"/>
        <v>Díaz de Sepúlveda, Francisco</v>
      </c>
      <c r="J313" s="25">
        <f t="shared" si="20"/>
        <v>5800</v>
      </c>
    </row>
    <row r="314" spans="1:10" x14ac:dyDescent="0.25">
      <c r="A314" s="54" t="s">
        <v>1530</v>
      </c>
      <c r="B314" cm="1">
        <f t="array" ref="B314">SUMPRODUCT(('Reporte del libro'!$D$3:$D$1596=A314)*'Reporte del libro'!$J$3:$J$1596)</f>
        <v>4050</v>
      </c>
      <c r="C314">
        <v>4050</v>
      </c>
      <c r="D314">
        <f t="shared" si="17"/>
        <v>4050.0003139999999</v>
      </c>
      <c r="E314">
        <f t="shared" si="18"/>
        <v>339</v>
      </c>
      <c r="H314" s="25">
        <v>313</v>
      </c>
      <c r="I314" s="25" t="str">
        <f t="shared" si="19"/>
        <v>Girón, Diego</v>
      </c>
      <c r="J314" s="25">
        <f t="shared" si="20"/>
        <v>5713</v>
      </c>
    </row>
    <row r="315" spans="1:10" x14ac:dyDescent="0.25">
      <c r="A315" s="8" t="s">
        <v>1692</v>
      </c>
      <c r="B315" cm="1">
        <f t="array" ref="B315">SUMPRODUCT(('Reporte del libro'!$D$3:$D$1596=A315)*'Reporte del libro'!$J$3:$J$1596)</f>
        <v>12965</v>
      </c>
      <c r="C315">
        <v>12965</v>
      </c>
      <c r="D315">
        <f t="shared" si="17"/>
        <v>12965.000314999999</v>
      </c>
      <c r="E315">
        <f t="shared" si="18"/>
        <v>236</v>
      </c>
      <c r="H315" s="25">
        <v>314</v>
      </c>
      <c r="I315" s="25" t="str">
        <f t="shared" si="19"/>
        <v>Ávila, Juan Luis de</v>
      </c>
      <c r="J315" s="25">
        <f t="shared" si="20"/>
        <v>5712</v>
      </c>
    </row>
    <row r="316" spans="1:10" ht="30" x14ac:dyDescent="0.25">
      <c r="A316" s="54" t="s">
        <v>1350</v>
      </c>
      <c r="B316" cm="1">
        <f t="array" ref="B316">SUMPRODUCT(('Reporte del libro'!$D$3:$D$1596=A316)*'Reporte del libro'!$J$3:$J$1596)</f>
        <v>45198</v>
      </c>
      <c r="C316">
        <v>45198</v>
      </c>
      <c r="D316">
        <f t="shared" si="17"/>
        <v>45198.000315999998</v>
      </c>
      <c r="E316">
        <f t="shared" si="18"/>
        <v>91</v>
      </c>
      <c r="H316" s="25">
        <v>315</v>
      </c>
      <c r="I316" s="25" t="str">
        <f t="shared" si="19"/>
        <v>García de las Alas, Ignacio</v>
      </c>
      <c r="J316" s="25">
        <f t="shared" si="20"/>
        <v>5557</v>
      </c>
    </row>
    <row r="317" spans="1:10" ht="25.5" x14ac:dyDescent="0.25">
      <c r="A317" s="54" t="s">
        <v>1531</v>
      </c>
      <c r="B317" cm="1">
        <f t="array" ref="B317">SUMPRODUCT(('Reporte del libro'!$D$3:$D$1596=A317)*'Reporte del libro'!$J$3:$J$1596)</f>
        <v>102160</v>
      </c>
      <c r="C317">
        <v>102160</v>
      </c>
      <c r="D317">
        <f t="shared" si="17"/>
        <v>102160.000317</v>
      </c>
      <c r="E317">
        <f t="shared" si="18"/>
        <v>33</v>
      </c>
      <c r="H317" s="25">
        <v>316</v>
      </c>
      <c r="I317" s="25" t="str">
        <f t="shared" si="19"/>
        <v>Alvarado, Juan de</v>
      </c>
      <c r="J317" s="25">
        <f t="shared" si="20"/>
        <v>5360</v>
      </c>
    </row>
    <row r="318" spans="1:10" ht="15" customHeight="1" x14ac:dyDescent="0.25">
      <c r="A318" s="54" t="s">
        <v>1351</v>
      </c>
      <c r="B318" cm="1">
        <f t="array" ref="B318">SUMPRODUCT(('Reporte del libro'!$D$3:$D$1596=A318)*'Reporte del libro'!$J$3:$J$1596)</f>
        <v>123484</v>
      </c>
      <c r="C318">
        <v>123484</v>
      </c>
      <c r="D318">
        <f t="shared" si="17"/>
        <v>123484.00031800001</v>
      </c>
      <c r="E318">
        <f t="shared" si="18"/>
        <v>21</v>
      </c>
      <c r="H318" s="25">
        <v>317</v>
      </c>
      <c r="I318" s="25" t="str">
        <f t="shared" si="19"/>
        <v>Zenea, Francisco de</v>
      </c>
      <c r="J318" s="25">
        <f t="shared" si="20"/>
        <v>5360</v>
      </c>
    </row>
    <row r="319" spans="1:10" ht="30" x14ac:dyDescent="0.25">
      <c r="A319" s="5" t="s">
        <v>1760</v>
      </c>
      <c r="B319" cm="1">
        <f t="array" ref="B319">SUMPRODUCT(('Reporte del libro'!$D$3:$D$1596=A319)*'Reporte del libro'!$J$3:$J$1596)</f>
        <v>68976</v>
      </c>
      <c r="C319">
        <v>68976</v>
      </c>
      <c r="D319">
        <f t="shared" si="17"/>
        <v>68976.000318999999</v>
      </c>
      <c r="E319">
        <f t="shared" si="18"/>
        <v>59</v>
      </c>
      <c r="H319" s="25">
        <v>318</v>
      </c>
      <c r="I319" s="25" t="str">
        <f t="shared" si="19"/>
        <v>Fernández de Escalante, Juan</v>
      </c>
      <c r="J319" s="25">
        <f t="shared" si="20"/>
        <v>5280</v>
      </c>
    </row>
    <row r="320" spans="1:10" ht="30" x14ac:dyDescent="0.25">
      <c r="A320" s="54" t="s">
        <v>1762</v>
      </c>
      <c r="B320" cm="1">
        <f t="array" ref="B320">SUMPRODUCT(('Reporte del libro'!$D$3:$D$1596=A320)*'Reporte del libro'!$J$3:$J$1596)</f>
        <v>26898</v>
      </c>
      <c r="C320">
        <v>26898</v>
      </c>
      <c r="D320">
        <f t="shared" si="17"/>
        <v>26898.000319999999</v>
      </c>
      <c r="E320">
        <f t="shared" si="18"/>
        <v>151</v>
      </c>
      <c r="H320" s="25">
        <v>319</v>
      </c>
      <c r="I320" s="25" t="str">
        <f t="shared" si="19"/>
        <v>Tello de Espinosa, Francisco</v>
      </c>
      <c r="J320" s="25">
        <f t="shared" si="20"/>
        <v>5280</v>
      </c>
    </row>
    <row r="321" spans="1:10" ht="15" customHeight="1" x14ac:dyDescent="0.25">
      <c r="A321" s="54" t="s">
        <v>1368</v>
      </c>
      <c r="B321" cm="1">
        <f t="array" ref="B321">SUMPRODUCT(('Reporte del libro'!$D$3:$D$1596=A321)*'Reporte del libro'!$J$3:$J$1596)</f>
        <v>8900</v>
      </c>
      <c r="C321">
        <v>8900</v>
      </c>
      <c r="D321">
        <f t="shared" si="17"/>
        <v>8900.0003209999995</v>
      </c>
      <c r="E321">
        <f t="shared" si="18"/>
        <v>276</v>
      </c>
      <c r="H321" s="25">
        <v>320</v>
      </c>
      <c r="I321" s="25" t="str">
        <f t="shared" si="19"/>
        <v>Aguilar, Domingo de</v>
      </c>
      <c r="J321" s="25">
        <f t="shared" si="20"/>
        <v>5200</v>
      </c>
    </row>
    <row r="322" spans="1:10" ht="25.5" x14ac:dyDescent="0.25">
      <c r="A322" s="54" t="s">
        <v>1816</v>
      </c>
      <c r="B322" cm="1">
        <f t="array" ref="B322">SUMPRODUCT(('Reporte del libro'!$D$3:$D$1596=A322)*'Reporte del libro'!$J$3:$J$1596)</f>
        <v>21460</v>
      </c>
      <c r="C322">
        <v>21460</v>
      </c>
      <c r="D322">
        <f t="shared" ref="D322:D385" si="21">B322+0.000001*ROW()</f>
        <v>21460.000322</v>
      </c>
      <c r="E322">
        <f t="shared" ref="E322:E385" si="22">_xlfn.RANK.EQ(D322,$D$2:$D$480)</f>
        <v>179</v>
      </c>
      <c r="H322" s="25">
        <v>321</v>
      </c>
      <c r="I322" s="25" t="str">
        <f t="shared" ref="I322:I385" si="23">INDEX($A$2:$A$480,MATCH(H322,$E$2:$E$480,0))</f>
        <v>López Palomino, Joseph</v>
      </c>
      <c r="J322" s="25">
        <f t="shared" ref="J322:J385" si="24">INDEX($B$2:$B$480,MATCH(H322,$E$2:$E$480,0))</f>
        <v>5160</v>
      </c>
    </row>
    <row r="323" spans="1:10" x14ac:dyDescent="0.25">
      <c r="A323" s="54" t="s">
        <v>1763</v>
      </c>
      <c r="B323" cm="1">
        <f t="array" ref="B323">SUMPRODUCT(('Reporte del libro'!$D$3:$D$1596=A323)*'Reporte del libro'!$J$3:$J$1596)</f>
        <v>5713</v>
      </c>
      <c r="C323">
        <v>5713</v>
      </c>
      <c r="D323">
        <f t="shared" si="21"/>
        <v>5713.0003230000002</v>
      </c>
      <c r="E323">
        <f t="shared" si="22"/>
        <v>313</v>
      </c>
      <c r="H323" s="25">
        <v>322</v>
      </c>
      <c r="I323" s="25" t="str">
        <f t="shared" si="23"/>
        <v>San Román, Diego de</v>
      </c>
      <c r="J323" s="25">
        <f t="shared" si="24"/>
        <v>5160</v>
      </c>
    </row>
    <row r="324" spans="1:10" ht="15" customHeight="1" x14ac:dyDescent="0.25">
      <c r="A324" s="5" t="s">
        <v>1764</v>
      </c>
      <c r="B324" cm="1">
        <f t="array" ref="B324">SUMPRODUCT(('Reporte del libro'!$D$3:$D$1596=A324)*'Reporte del libro'!$J$3:$J$1596)</f>
        <v>29208</v>
      </c>
      <c r="C324">
        <v>29208</v>
      </c>
      <c r="D324">
        <f t="shared" si="21"/>
        <v>29208.000324000001</v>
      </c>
      <c r="E324">
        <f t="shared" si="22"/>
        <v>139</v>
      </c>
      <c r="H324" s="25">
        <v>323</v>
      </c>
      <c r="I324" s="25" t="str">
        <f t="shared" si="23"/>
        <v>Bustamante Piñel, Juan de</v>
      </c>
      <c r="J324" s="25">
        <f t="shared" si="24"/>
        <v>5130</v>
      </c>
    </row>
    <row r="325" spans="1:10" ht="25.5" x14ac:dyDescent="0.25">
      <c r="A325" s="54" t="s">
        <v>1352</v>
      </c>
      <c r="B325" cm="1">
        <f t="array" ref="B325">SUMPRODUCT(('Reporte del libro'!$D$3:$D$1596=A325)*'Reporte del libro'!$J$3:$J$1596)</f>
        <v>2800</v>
      </c>
      <c r="C325">
        <v>2800</v>
      </c>
      <c r="D325">
        <f t="shared" si="21"/>
        <v>2800.000325</v>
      </c>
      <c r="E325">
        <f t="shared" si="22"/>
        <v>372</v>
      </c>
      <c r="H325" s="25">
        <v>324</v>
      </c>
      <c r="I325" s="25" t="str">
        <f t="shared" si="23"/>
        <v>Retamoso, Lorenzo</v>
      </c>
      <c r="J325" s="25">
        <f t="shared" si="24"/>
        <v>5000</v>
      </c>
    </row>
    <row r="326" spans="1:10" ht="25.5" x14ac:dyDescent="0.25">
      <c r="A326" s="54" t="s">
        <v>1353</v>
      </c>
      <c r="B326" cm="1">
        <f t="array" ref="B326">SUMPRODUCT(('Reporte del libro'!$D$3:$D$1596=A326)*'Reporte del libro'!$J$3:$J$1596)</f>
        <v>5360</v>
      </c>
      <c r="C326">
        <v>5360</v>
      </c>
      <c r="D326">
        <f t="shared" si="21"/>
        <v>5360.0003260000003</v>
      </c>
      <c r="E326">
        <f t="shared" si="22"/>
        <v>317</v>
      </c>
      <c r="H326" s="25">
        <v>325</v>
      </c>
      <c r="I326" s="25" t="str">
        <f t="shared" si="23"/>
        <v>Aibar, Joseph Joaquín de</v>
      </c>
      <c r="J326" s="25">
        <f t="shared" si="24"/>
        <v>4800</v>
      </c>
    </row>
    <row r="327" spans="1:10" ht="15" customHeight="1" x14ac:dyDescent="0.25">
      <c r="A327" s="5" t="s">
        <v>1765</v>
      </c>
      <c r="B327" cm="1">
        <f t="array" ref="B327">SUMPRODUCT(('Reporte del libro'!$D$3:$D$1596=A327)*'Reporte del libro'!$J$3:$J$1596)</f>
        <v>5160</v>
      </c>
      <c r="C327">
        <v>5160</v>
      </c>
      <c r="D327">
        <f t="shared" si="21"/>
        <v>5160.0003269999997</v>
      </c>
      <c r="E327">
        <f t="shared" si="22"/>
        <v>322</v>
      </c>
      <c r="H327" s="25">
        <v>326</v>
      </c>
      <c r="I327" s="25" t="str">
        <f t="shared" si="23"/>
        <v>Cáceres Garrido, Francisco de</v>
      </c>
      <c r="J327" s="25">
        <f t="shared" si="24"/>
        <v>4800</v>
      </c>
    </row>
    <row r="328" spans="1:10" x14ac:dyDescent="0.25">
      <c r="A328" s="54" t="s">
        <v>1766</v>
      </c>
      <c r="B328" cm="1">
        <f t="array" ref="B328">SUMPRODUCT(('Reporte del libro'!$D$3:$D$1596=A328)*'Reporte del libro'!$J$3:$J$1596)</f>
        <v>7600</v>
      </c>
      <c r="C328">
        <v>7600</v>
      </c>
      <c r="D328">
        <f t="shared" si="21"/>
        <v>7600.0003280000001</v>
      </c>
      <c r="E328">
        <f t="shared" si="22"/>
        <v>293</v>
      </c>
      <c r="H328" s="25">
        <v>327</v>
      </c>
      <c r="I328" s="25" t="str">
        <f t="shared" si="23"/>
        <v>Uribaste, Juan de</v>
      </c>
      <c r="J328" s="25">
        <f t="shared" si="24"/>
        <v>4750</v>
      </c>
    </row>
    <row r="329" spans="1:10" x14ac:dyDescent="0.25">
      <c r="A329" s="54" t="s">
        <v>1456</v>
      </c>
      <c r="B329" cm="1">
        <f t="array" ref="B329">SUMPRODUCT(('Reporte del libro'!$D$3:$D$1596=A329)*'Reporte del libro'!$J$3:$J$1596)</f>
        <v>8204</v>
      </c>
      <c r="C329">
        <v>8204</v>
      </c>
      <c r="D329">
        <f t="shared" si="21"/>
        <v>8204.0003290000004</v>
      </c>
      <c r="E329">
        <f t="shared" si="22"/>
        <v>285</v>
      </c>
      <c r="H329" s="25">
        <v>328</v>
      </c>
      <c r="I329" s="25" t="str">
        <f t="shared" si="23"/>
        <v>Urriola, Gabriel de</v>
      </c>
      <c r="J329" s="25">
        <f t="shared" si="24"/>
        <v>4668</v>
      </c>
    </row>
    <row r="330" spans="1:10" ht="15" customHeight="1" x14ac:dyDescent="0.25">
      <c r="A330" s="5" t="s">
        <v>1702</v>
      </c>
      <c r="B330" cm="1">
        <f t="array" ref="B330">SUMPRODUCT(('Reporte del libro'!$D$3:$D$1596=A330)*'Reporte del libro'!$J$3:$J$1596)</f>
        <v>400</v>
      </c>
      <c r="C330">
        <v>400</v>
      </c>
      <c r="D330">
        <f t="shared" si="21"/>
        <v>400.00033000000002</v>
      </c>
      <c r="E330">
        <f t="shared" si="22"/>
        <v>443</v>
      </c>
      <c r="H330" s="25">
        <v>329</v>
      </c>
      <c r="I330" s="25" t="str">
        <f t="shared" si="23"/>
        <v>Somiano, Gabriel de</v>
      </c>
      <c r="J330" s="25">
        <f t="shared" si="24"/>
        <v>4650</v>
      </c>
    </row>
    <row r="331" spans="1:10" x14ac:dyDescent="0.25">
      <c r="A331" s="54" t="s">
        <v>1686</v>
      </c>
      <c r="B331" cm="1">
        <f t="array" ref="B331">SUMPRODUCT(('Reporte del libro'!$D$3:$D$1596=A331)*'Reporte del libro'!$J$3:$J$1596)</f>
        <v>200</v>
      </c>
      <c r="C331">
        <v>200</v>
      </c>
      <c r="D331">
        <f t="shared" si="21"/>
        <v>200.00033099999999</v>
      </c>
      <c r="E331">
        <f t="shared" si="22"/>
        <v>465</v>
      </c>
      <c r="H331" s="25">
        <v>330</v>
      </c>
      <c r="I331" s="25" t="str">
        <f t="shared" si="23"/>
        <v>Concha, Luis de la</v>
      </c>
      <c r="J331" s="25">
        <f t="shared" si="24"/>
        <v>4500</v>
      </c>
    </row>
    <row r="332" spans="1:10" x14ac:dyDescent="0.25">
      <c r="A332" s="54" t="s">
        <v>1532</v>
      </c>
      <c r="B332" cm="1">
        <f t="array" ref="B332">SUMPRODUCT(('Reporte del libro'!$D$3:$D$1596=A332)*'Reporte del libro'!$J$3:$J$1596)</f>
        <v>500</v>
      </c>
      <c r="C332">
        <v>500</v>
      </c>
      <c r="D332">
        <f t="shared" si="21"/>
        <v>500.00033200000001</v>
      </c>
      <c r="E332">
        <f t="shared" si="22"/>
        <v>433</v>
      </c>
      <c r="H332" s="25">
        <v>331</v>
      </c>
      <c r="I332" s="25" t="str">
        <f t="shared" si="23"/>
        <v>Levario, Juan Bautista de</v>
      </c>
      <c r="J332" s="25">
        <f t="shared" si="24"/>
        <v>4480</v>
      </c>
    </row>
    <row r="333" spans="1:10" ht="15" customHeight="1" x14ac:dyDescent="0.25">
      <c r="A333" s="54" t="s">
        <v>1354</v>
      </c>
      <c r="B333" cm="1">
        <f t="array" ref="B333">SUMPRODUCT(('Reporte del libro'!$D$3:$D$1596=A333)*'Reporte del libro'!$J$3:$J$1596)</f>
        <v>28187</v>
      </c>
      <c r="C333">
        <v>28187</v>
      </c>
      <c r="D333">
        <f t="shared" si="21"/>
        <v>28187.000333</v>
      </c>
      <c r="E333">
        <f t="shared" si="22"/>
        <v>143</v>
      </c>
      <c r="H333" s="25">
        <v>332</v>
      </c>
      <c r="I333" s="25" t="str">
        <f t="shared" si="23"/>
        <v>Sánchez Grande, Martín</v>
      </c>
      <c r="J333" s="25">
        <f t="shared" si="24"/>
        <v>4450</v>
      </c>
    </row>
    <row r="334" spans="1:10" ht="25.5" x14ac:dyDescent="0.25">
      <c r="A334" s="54" t="s">
        <v>1767</v>
      </c>
      <c r="B334" cm="1">
        <f t="array" ref="B334">SUMPRODUCT(('Reporte del libro'!$D$3:$D$1596=A334)*'Reporte del libro'!$J$3:$J$1596)</f>
        <v>1468</v>
      </c>
      <c r="C334">
        <v>1468</v>
      </c>
      <c r="D334">
        <f t="shared" si="21"/>
        <v>1468.0003340000001</v>
      </c>
      <c r="E334">
        <f t="shared" si="22"/>
        <v>396</v>
      </c>
      <c r="H334" s="25">
        <v>333</v>
      </c>
      <c r="I334" s="25" t="str">
        <f t="shared" si="23"/>
        <v>Gallardo, Diego</v>
      </c>
      <c r="J334" s="25">
        <f t="shared" si="24"/>
        <v>4200</v>
      </c>
    </row>
    <row r="335" spans="1:10" ht="30" x14ac:dyDescent="0.25">
      <c r="A335" s="54" t="s">
        <v>1355</v>
      </c>
      <c r="B335" cm="1">
        <f t="array" ref="B335">SUMPRODUCT(('Reporte del libro'!$D$3:$D$1596=A335)*'Reporte del libro'!$J$3:$J$1596)</f>
        <v>280</v>
      </c>
      <c r="C335">
        <v>280</v>
      </c>
      <c r="D335">
        <f t="shared" si="21"/>
        <v>280.00033500000001</v>
      </c>
      <c r="E335">
        <f t="shared" si="22"/>
        <v>456</v>
      </c>
      <c r="H335" s="25">
        <v>334</v>
      </c>
      <c r="I335" s="25" t="str">
        <f t="shared" si="23"/>
        <v>López de Andrevide, Juan Jacinto</v>
      </c>
      <c r="J335" s="25">
        <f t="shared" si="24"/>
        <v>4155</v>
      </c>
    </row>
    <row r="336" spans="1:10" ht="30" x14ac:dyDescent="0.25">
      <c r="A336" s="5" t="s">
        <v>1356</v>
      </c>
      <c r="B336" cm="1">
        <f t="array" ref="B336">SUMPRODUCT(('Reporte del libro'!$D$3:$D$1596=A336)*'Reporte del libro'!$J$3:$J$1596)</f>
        <v>320</v>
      </c>
      <c r="C336">
        <v>320</v>
      </c>
      <c r="D336">
        <f t="shared" si="21"/>
        <v>320.000336</v>
      </c>
      <c r="E336">
        <f t="shared" si="22"/>
        <v>450</v>
      </c>
      <c r="H336" s="25">
        <v>335</v>
      </c>
      <c r="I336" s="25" t="str">
        <f t="shared" si="23"/>
        <v>Gutiérrez Freire, Sebastián</v>
      </c>
      <c r="J336" s="25">
        <f t="shared" si="24"/>
        <v>4148</v>
      </c>
    </row>
    <row r="337" spans="1:10" ht="25.5" x14ac:dyDescent="0.25">
      <c r="A337" s="54" t="s">
        <v>1768</v>
      </c>
      <c r="B337" cm="1">
        <f t="array" ref="B337">SUMPRODUCT(('Reporte del libro'!$D$3:$D$1596=A337)*'Reporte del libro'!$J$3:$J$1596)</f>
        <v>800</v>
      </c>
      <c r="C337">
        <v>800</v>
      </c>
      <c r="D337">
        <f t="shared" si="21"/>
        <v>800.00033699999994</v>
      </c>
      <c r="E337">
        <f t="shared" si="22"/>
        <v>414</v>
      </c>
      <c r="H337" s="25">
        <v>336</v>
      </c>
      <c r="I337" s="25" t="str">
        <f t="shared" si="23"/>
        <v>Ugarte, Francisco de</v>
      </c>
      <c r="J337" s="25">
        <f t="shared" si="24"/>
        <v>4142</v>
      </c>
    </row>
    <row r="338" spans="1:10" ht="30" x14ac:dyDescent="0.25">
      <c r="A338" s="54" t="s">
        <v>1533</v>
      </c>
      <c r="B338" cm="1">
        <f t="array" ref="B338">SUMPRODUCT(('Reporte del libro'!$D$3:$D$1596=A338)*'Reporte del libro'!$J$3:$J$1596)</f>
        <v>16000</v>
      </c>
      <c r="C338">
        <v>16000</v>
      </c>
      <c r="D338">
        <f t="shared" si="21"/>
        <v>16000.000338</v>
      </c>
      <c r="E338">
        <f t="shared" si="22"/>
        <v>215</v>
      </c>
      <c r="H338" s="25">
        <v>337</v>
      </c>
      <c r="I338" s="25" t="str">
        <f t="shared" si="23"/>
        <v>Montero, Pedro Francisco</v>
      </c>
      <c r="J338" s="25">
        <f t="shared" si="24"/>
        <v>4128</v>
      </c>
    </row>
    <row r="339" spans="1:10" ht="15" customHeight="1" x14ac:dyDescent="0.25">
      <c r="A339" s="54" t="s">
        <v>1718</v>
      </c>
      <c r="B339" cm="1">
        <f t="array" ref="B339">SUMPRODUCT(('Reporte del libro'!$D$3:$D$1596=A339)*'Reporte del libro'!$J$3:$J$1596)</f>
        <v>15866</v>
      </c>
      <c r="C339">
        <v>15866</v>
      </c>
      <c r="D339">
        <f t="shared" si="21"/>
        <v>15866.000339</v>
      </c>
      <c r="E339">
        <f t="shared" si="22"/>
        <v>218</v>
      </c>
      <c r="H339" s="25">
        <v>338</v>
      </c>
      <c r="I339" s="25" t="str">
        <f t="shared" si="23"/>
        <v>Sanz de Miranda, Antonio</v>
      </c>
      <c r="J339" s="25">
        <f t="shared" si="24"/>
        <v>4100</v>
      </c>
    </row>
    <row r="340" spans="1:10" ht="25.5" x14ac:dyDescent="0.25">
      <c r="A340" s="54" t="s">
        <v>1769</v>
      </c>
      <c r="B340" cm="1">
        <f t="array" ref="B340">SUMPRODUCT(('Reporte del libro'!$D$3:$D$1596=A340)*'Reporte del libro'!$J$3:$J$1596)</f>
        <v>2610</v>
      </c>
      <c r="C340">
        <v>2610</v>
      </c>
      <c r="D340">
        <f t="shared" si="21"/>
        <v>2610.0003400000001</v>
      </c>
      <c r="E340">
        <f t="shared" si="22"/>
        <v>375</v>
      </c>
      <c r="H340" s="25">
        <v>339</v>
      </c>
      <c r="I340" s="25" t="str">
        <f t="shared" si="23"/>
        <v>Rodríguez, Joseph</v>
      </c>
      <c r="J340" s="25">
        <f t="shared" si="24"/>
        <v>4050</v>
      </c>
    </row>
    <row r="341" spans="1:10" ht="30" x14ac:dyDescent="0.25">
      <c r="A341" s="5" t="s">
        <v>1770</v>
      </c>
      <c r="B341" cm="1">
        <f t="array" ref="B341">SUMPRODUCT(('Reporte del libro'!$D$3:$D$1596=A341)*'Reporte del libro'!$J$3:$J$1596)</f>
        <v>300</v>
      </c>
      <c r="C341">
        <v>300</v>
      </c>
      <c r="D341">
        <f t="shared" si="21"/>
        <v>300.00034099999999</v>
      </c>
      <c r="E341">
        <f t="shared" si="22"/>
        <v>454</v>
      </c>
      <c r="H341" s="25">
        <v>340</v>
      </c>
      <c r="I341" s="25" t="str">
        <f t="shared" si="23"/>
        <v>Troncoso de Lira, Antonio</v>
      </c>
      <c r="J341" s="25">
        <f t="shared" si="24"/>
        <v>4000</v>
      </c>
    </row>
    <row r="342" spans="1:10" ht="15" customHeight="1" x14ac:dyDescent="0.25">
      <c r="A342" s="5" t="s">
        <v>1771</v>
      </c>
      <c r="B342" cm="1">
        <f t="array" ref="B342">SUMPRODUCT(('Reporte del libro'!$D$3:$D$1596=A342)*'Reporte del libro'!$J$3:$J$1596)</f>
        <v>16284</v>
      </c>
      <c r="C342">
        <v>16284</v>
      </c>
      <c r="D342">
        <f t="shared" si="21"/>
        <v>16284.000341999999</v>
      </c>
      <c r="E342">
        <f t="shared" si="22"/>
        <v>214</v>
      </c>
      <c r="H342" s="25">
        <v>341</v>
      </c>
      <c r="I342" s="25" t="str">
        <f t="shared" si="23"/>
        <v>López Bejarano, Pedro</v>
      </c>
      <c r="J342" s="25">
        <f t="shared" si="24"/>
        <v>4000</v>
      </c>
    </row>
    <row r="343" spans="1:10" ht="25.5" x14ac:dyDescent="0.25">
      <c r="A343" s="54" t="s">
        <v>1265</v>
      </c>
      <c r="B343" cm="1">
        <f t="array" ref="B343">SUMPRODUCT(('Reporte del libro'!$D$3:$D$1596=A343)*'Reporte del libro'!$J$3:$J$1596)</f>
        <v>8792</v>
      </c>
      <c r="C343">
        <v>8792</v>
      </c>
      <c r="D343">
        <f t="shared" si="21"/>
        <v>8792.0003429999997</v>
      </c>
      <c r="E343">
        <f t="shared" si="22"/>
        <v>278</v>
      </c>
      <c r="H343" s="25">
        <v>342</v>
      </c>
      <c r="I343" s="25" t="str">
        <f t="shared" si="23"/>
        <v>León, Gracian de</v>
      </c>
      <c r="J343" s="25">
        <f t="shared" si="24"/>
        <v>4000</v>
      </c>
    </row>
    <row r="344" spans="1:10" ht="30" x14ac:dyDescent="0.25">
      <c r="A344" s="54" t="s">
        <v>1654</v>
      </c>
      <c r="B344" cm="1">
        <f t="array" ref="B344">SUMPRODUCT(('Reporte del libro'!$D$3:$D$1596=A344)*'Reporte del libro'!$J$3:$J$1596)</f>
        <v>5160</v>
      </c>
      <c r="C344">
        <v>5160</v>
      </c>
      <c r="D344">
        <f t="shared" si="21"/>
        <v>5160.000344</v>
      </c>
      <c r="E344">
        <f t="shared" si="22"/>
        <v>321</v>
      </c>
      <c r="H344" s="25">
        <v>343</v>
      </c>
      <c r="I344" s="25" t="str">
        <f t="shared" si="23"/>
        <v>Losa, Domingo Antonio de</v>
      </c>
      <c r="J344" s="25">
        <f t="shared" si="24"/>
        <v>4000</v>
      </c>
    </row>
    <row r="345" spans="1:10" ht="30" x14ac:dyDescent="0.25">
      <c r="A345" s="54" t="s">
        <v>1808</v>
      </c>
      <c r="B345" cm="1">
        <f t="array" ref="B345">SUMPRODUCT(('Reporte del libro'!$D$3:$D$1596=A345)*'Reporte del libro'!$J$3:$J$1596)</f>
        <v>3673</v>
      </c>
      <c r="C345">
        <v>3673</v>
      </c>
      <c r="D345">
        <f t="shared" si="21"/>
        <v>3673.0003449999999</v>
      </c>
      <c r="E345">
        <f t="shared" si="22"/>
        <v>353</v>
      </c>
      <c r="H345" s="25">
        <v>344</v>
      </c>
      <c r="I345" s="25" t="str">
        <f t="shared" si="23"/>
        <v>Martínez de Vargas, Esteban</v>
      </c>
      <c r="J345" s="25">
        <f t="shared" si="24"/>
        <v>4000</v>
      </c>
    </row>
    <row r="346" spans="1:10" ht="25.5" x14ac:dyDescent="0.25">
      <c r="A346" s="54" t="s">
        <v>1534</v>
      </c>
      <c r="B346" cm="1">
        <f t="array" ref="B346">SUMPRODUCT(('Reporte del libro'!$D$3:$D$1596=A346)*'Reporte del libro'!$J$3:$J$1596)</f>
        <v>32641</v>
      </c>
      <c r="C346">
        <v>32641</v>
      </c>
      <c r="D346">
        <f t="shared" si="21"/>
        <v>32641.000346000001</v>
      </c>
      <c r="E346">
        <f t="shared" si="22"/>
        <v>125</v>
      </c>
      <c r="H346" s="25">
        <v>345</v>
      </c>
      <c r="I346" s="25" t="str">
        <f t="shared" si="23"/>
        <v>Ardiles, Juan Antonio de</v>
      </c>
      <c r="J346" s="25">
        <f t="shared" si="24"/>
        <v>4000</v>
      </c>
    </row>
    <row r="347" spans="1:10" ht="15" customHeight="1" x14ac:dyDescent="0.25">
      <c r="A347" s="54" t="s">
        <v>1535</v>
      </c>
      <c r="B347" cm="1">
        <f t="array" ref="B347">SUMPRODUCT(('Reporte del libro'!$D$3:$D$1596=A347)*'Reporte del libro'!$J$3:$J$1596)</f>
        <v>9288</v>
      </c>
      <c r="C347">
        <v>9288</v>
      </c>
      <c r="D347">
        <f t="shared" si="21"/>
        <v>9288.0003469999992</v>
      </c>
      <c r="E347">
        <f t="shared" si="22"/>
        <v>270</v>
      </c>
      <c r="H347" s="25">
        <v>346</v>
      </c>
      <c r="I347" s="25" t="str">
        <f t="shared" si="23"/>
        <v>Diego Felipe</v>
      </c>
      <c r="J347" s="25">
        <f t="shared" si="24"/>
        <v>4000</v>
      </c>
    </row>
    <row r="348" spans="1:10" ht="25.5" x14ac:dyDescent="0.25">
      <c r="A348" s="5" t="s">
        <v>1357</v>
      </c>
      <c r="B348" cm="1">
        <f t="array" ref="B348">SUMPRODUCT(('Reporte del libro'!$D$3:$D$1596=A348)*'Reporte del libro'!$J$3:$J$1596)</f>
        <v>37816</v>
      </c>
      <c r="C348">
        <v>37816</v>
      </c>
      <c r="D348">
        <f t="shared" si="21"/>
        <v>37816.000348000001</v>
      </c>
      <c r="E348">
        <f t="shared" si="22"/>
        <v>113</v>
      </c>
      <c r="H348" s="25">
        <v>347</v>
      </c>
      <c r="I348" s="25" t="str">
        <f t="shared" si="23"/>
        <v>Castillejo, Fernando</v>
      </c>
      <c r="J348" s="25">
        <f t="shared" si="24"/>
        <v>4000</v>
      </c>
    </row>
    <row r="349" spans="1:10" ht="30" x14ac:dyDescent="0.25">
      <c r="A349" s="5" t="s">
        <v>1733</v>
      </c>
      <c r="B349" cm="1">
        <f t="array" ref="B349">SUMPRODUCT(('Reporte del libro'!$D$3:$D$1596=A349)*'Reporte del libro'!$J$3:$J$1596)</f>
        <v>36026</v>
      </c>
      <c r="C349">
        <v>36026</v>
      </c>
      <c r="D349">
        <f t="shared" si="21"/>
        <v>36026.000349000002</v>
      </c>
      <c r="E349">
        <f t="shared" si="22"/>
        <v>119</v>
      </c>
      <c r="H349" s="25">
        <v>348</v>
      </c>
      <c r="I349" s="25" t="str">
        <f t="shared" si="23"/>
        <v>Ventura de Eygorreaga, Juan</v>
      </c>
      <c r="J349" s="25">
        <f t="shared" si="24"/>
        <v>4000</v>
      </c>
    </row>
    <row r="350" spans="1:10" x14ac:dyDescent="0.25">
      <c r="A350" s="5" t="s">
        <v>1662</v>
      </c>
      <c r="B350" cm="1">
        <f t="array" ref="B350">SUMPRODUCT(('Reporte del libro'!$D$3:$D$1596=A350)*'Reporte del libro'!$J$3:$J$1596)</f>
        <v>55573</v>
      </c>
      <c r="C350">
        <v>55573</v>
      </c>
      <c r="D350">
        <f t="shared" si="21"/>
        <v>55573.000350000002</v>
      </c>
      <c r="E350">
        <f t="shared" si="22"/>
        <v>73</v>
      </c>
      <c r="H350" s="25">
        <v>349</v>
      </c>
      <c r="I350" s="25" t="str">
        <f t="shared" si="23"/>
        <v>Sosaya, Pedro de</v>
      </c>
      <c r="J350" s="25">
        <f t="shared" si="24"/>
        <v>3990</v>
      </c>
    </row>
    <row r="351" spans="1:10" ht="15" customHeight="1" x14ac:dyDescent="0.25">
      <c r="A351" s="54" t="s">
        <v>1358</v>
      </c>
      <c r="B351" cm="1">
        <f t="array" ref="B351">SUMPRODUCT(('Reporte del libro'!$D$3:$D$1596=A351)*'Reporte del libro'!$J$3:$J$1596)</f>
        <v>3600</v>
      </c>
      <c r="C351">
        <v>3600</v>
      </c>
      <c r="D351">
        <f t="shared" si="21"/>
        <v>3600.0003510000001</v>
      </c>
      <c r="E351">
        <f t="shared" si="22"/>
        <v>355</v>
      </c>
      <c r="H351" s="25">
        <v>350</v>
      </c>
      <c r="I351" s="25" t="str">
        <f t="shared" si="23"/>
        <v>Segura, Blas de</v>
      </c>
      <c r="J351" s="25">
        <f t="shared" si="24"/>
        <v>3880</v>
      </c>
    </row>
    <row r="352" spans="1:10" x14ac:dyDescent="0.25">
      <c r="A352" s="54" t="s">
        <v>1693</v>
      </c>
      <c r="B352" cm="1">
        <f t="array" ref="B352">SUMPRODUCT(('Reporte del libro'!$D$3:$D$1596=A352)*'Reporte del libro'!$J$3:$J$1596)</f>
        <v>19760</v>
      </c>
      <c r="C352">
        <v>19760</v>
      </c>
      <c r="D352">
        <f t="shared" si="21"/>
        <v>19760.000351999999</v>
      </c>
      <c r="E352">
        <f t="shared" si="22"/>
        <v>192</v>
      </c>
      <c r="H352" s="25">
        <v>351</v>
      </c>
      <c r="I352" s="25" t="str">
        <f t="shared" si="23"/>
        <v>Antuñano, Sebastián de</v>
      </c>
      <c r="J352" s="25">
        <f t="shared" si="24"/>
        <v>3744</v>
      </c>
    </row>
    <row r="353" spans="1:10" ht="38.25" x14ac:dyDescent="0.25">
      <c r="A353" s="5" t="s">
        <v>1655</v>
      </c>
      <c r="B353" cm="1">
        <f t="array" ref="B353">SUMPRODUCT(('Reporte del libro'!$D$3:$D$1596=A353)*'Reporte del libro'!$J$3:$J$1596)</f>
        <v>4155</v>
      </c>
      <c r="C353">
        <v>4155</v>
      </c>
      <c r="D353">
        <f t="shared" si="21"/>
        <v>4155.0003530000004</v>
      </c>
      <c r="E353">
        <f t="shared" si="22"/>
        <v>334</v>
      </c>
      <c r="H353" s="25">
        <v>352</v>
      </c>
      <c r="I353" s="25" t="str">
        <f t="shared" si="23"/>
        <v>Laursaun, Martín de</v>
      </c>
      <c r="J353" s="25">
        <f t="shared" si="24"/>
        <v>3690</v>
      </c>
    </row>
    <row r="354" spans="1:10" ht="30" x14ac:dyDescent="0.25">
      <c r="A354" s="5" t="s">
        <v>1536</v>
      </c>
      <c r="B354" cm="1">
        <f t="array" ref="B354">SUMPRODUCT(('Reporte del libro'!$D$3:$D$1596=A354)*'Reporte del libro'!$J$3:$J$1596)</f>
        <v>500</v>
      </c>
      <c r="C354">
        <v>500</v>
      </c>
      <c r="D354">
        <f t="shared" si="21"/>
        <v>500.00035400000002</v>
      </c>
      <c r="E354">
        <f t="shared" si="22"/>
        <v>432</v>
      </c>
      <c r="H354" s="25">
        <v>353</v>
      </c>
      <c r="I354" s="25" t="str">
        <f t="shared" si="23"/>
        <v>Peralta Rincón, Francisco de</v>
      </c>
      <c r="J354" s="25">
        <f t="shared" si="24"/>
        <v>3673</v>
      </c>
    </row>
    <row r="355" spans="1:10" x14ac:dyDescent="0.25">
      <c r="A355" s="5" t="s">
        <v>1774</v>
      </c>
      <c r="B355" cm="1">
        <f t="array" ref="B355">SUMPRODUCT(('Reporte del libro'!$D$3:$D$1596=A355)*'Reporte del libro'!$J$3:$J$1596)</f>
        <v>500</v>
      </c>
      <c r="C355">
        <v>500</v>
      </c>
      <c r="D355">
        <f t="shared" si="21"/>
        <v>500.00035500000001</v>
      </c>
      <c r="E355">
        <f t="shared" si="22"/>
        <v>431</v>
      </c>
      <c r="H355" s="25">
        <v>354</v>
      </c>
      <c r="I355" s="25" t="str">
        <f t="shared" si="23"/>
        <v>Chalecoa, Martín de</v>
      </c>
      <c r="J355" s="25">
        <f t="shared" si="24"/>
        <v>3660</v>
      </c>
    </row>
    <row r="356" spans="1:10" ht="15" customHeight="1" x14ac:dyDescent="0.25">
      <c r="A356" s="5" t="s">
        <v>1595</v>
      </c>
      <c r="B356" cm="1">
        <f t="array" ref="B356">SUMPRODUCT(('Reporte del libro'!$D$3:$D$1596=A356)*'Reporte del libro'!$J$3:$J$1596)</f>
        <v>3062</v>
      </c>
      <c r="C356">
        <v>3062</v>
      </c>
      <c r="D356">
        <f t="shared" si="21"/>
        <v>3062.000356</v>
      </c>
      <c r="E356">
        <f t="shared" si="22"/>
        <v>368</v>
      </c>
      <c r="H356" s="25">
        <v>355</v>
      </c>
      <c r="I356" s="25" t="str">
        <f t="shared" si="23"/>
        <v>Paz, Luis de</v>
      </c>
      <c r="J356" s="25">
        <f t="shared" si="24"/>
        <v>3600</v>
      </c>
    </row>
    <row r="357" spans="1:10" ht="30" x14ac:dyDescent="0.25">
      <c r="A357" s="54" t="s">
        <v>1656</v>
      </c>
      <c r="B357" cm="1">
        <f t="array" ref="B357">SUMPRODUCT(('Reporte del libro'!$D$3:$D$1596=A357)*'Reporte del libro'!$J$3:$J$1596)</f>
        <v>7383</v>
      </c>
      <c r="C357">
        <v>7383</v>
      </c>
      <c r="D357">
        <f t="shared" si="21"/>
        <v>7383.0003569999999</v>
      </c>
      <c r="E357">
        <f t="shared" si="22"/>
        <v>295</v>
      </c>
      <c r="H357" s="25">
        <v>356</v>
      </c>
      <c r="I357" s="25" t="str">
        <f t="shared" si="23"/>
        <v>Márquez de Avellaneda, Simón</v>
      </c>
      <c r="J357" s="25">
        <f t="shared" si="24"/>
        <v>3600</v>
      </c>
    </row>
    <row r="358" spans="1:10" ht="25.5" x14ac:dyDescent="0.25">
      <c r="A358" s="5" t="s">
        <v>1775</v>
      </c>
      <c r="B358" cm="1">
        <f t="array" ref="B358">SUMPRODUCT(('Reporte del libro'!$D$3:$D$1596=A358)*'Reporte del libro'!$J$3:$J$1596)</f>
        <v>882</v>
      </c>
      <c r="C358">
        <v>882</v>
      </c>
      <c r="D358">
        <f t="shared" si="21"/>
        <v>882.00035800000001</v>
      </c>
      <c r="E358">
        <f t="shared" si="22"/>
        <v>410</v>
      </c>
      <c r="H358" s="25">
        <v>357</v>
      </c>
      <c r="I358" s="25" t="str">
        <f t="shared" si="23"/>
        <v>Lizarriturri, Juan de</v>
      </c>
      <c r="J358" s="25">
        <f t="shared" si="24"/>
        <v>3578</v>
      </c>
    </row>
    <row r="359" spans="1:10" ht="15" customHeight="1" x14ac:dyDescent="0.25">
      <c r="A359" s="5" t="s">
        <v>1537</v>
      </c>
      <c r="B359" cm="1">
        <f t="array" ref="B359">SUMPRODUCT(('Reporte del libro'!$D$3:$D$1596=A359)*'Reporte del libro'!$J$3:$J$1596)</f>
        <v>880</v>
      </c>
      <c r="C359">
        <v>880</v>
      </c>
      <c r="D359">
        <f t="shared" si="21"/>
        <v>880.000359</v>
      </c>
      <c r="E359">
        <f t="shared" si="22"/>
        <v>411</v>
      </c>
      <c r="H359" s="25">
        <v>358</v>
      </c>
      <c r="I359" s="25" t="str">
        <f t="shared" si="23"/>
        <v>Martínez de Velasco, Juan</v>
      </c>
      <c r="J359" s="25">
        <f t="shared" si="24"/>
        <v>3578</v>
      </c>
    </row>
    <row r="360" spans="1:10" ht="25.5" x14ac:dyDescent="0.25">
      <c r="A360" s="54" t="s">
        <v>1776</v>
      </c>
      <c r="B360" cm="1">
        <f t="array" ref="B360">SUMPRODUCT(('Reporte del libro'!$D$3:$D$1596=A360)*'Reporte del libro'!$J$3:$J$1596)</f>
        <v>17817</v>
      </c>
      <c r="C360">
        <v>17817</v>
      </c>
      <c r="D360">
        <f t="shared" si="21"/>
        <v>17817.000359999998</v>
      </c>
      <c r="E360">
        <f t="shared" si="22"/>
        <v>207</v>
      </c>
      <c r="H360" s="25">
        <v>359</v>
      </c>
      <c r="I360" s="25" t="str">
        <f t="shared" si="23"/>
        <v>Callejas, Pedro</v>
      </c>
      <c r="J360" s="25">
        <f t="shared" si="24"/>
        <v>3500</v>
      </c>
    </row>
    <row r="361" spans="1:10" ht="15" customHeight="1" x14ac:dyDescent="0.25">
      <c r="A361" s="54" t="s">
        <v>1777</v>
      </c>
      <c r="B361" cm="1">
        <f t="array" ref="B361">SUMPRODUCT(('Reporte del libro'!$D$3:$D$1596=A361)*'Reporte del libro'!$J$3:$J$1596)</f>
        <v>2448</v>
      </c>
      <c r="C361">
        <v>2448</v>
      </c>
      <c r="D361">
        <f t="shared" si="21"/>
        <v>2448.0003609999999</v>
      </c>
      <c r="E361">
        <f t="shared" si="22"/>
        <v>381</v>
      </c>
      <c r="H361" s="25">
        <v>360</v>
      </c>
      <c r="I361" s="25" t="str">
        <f t="shared" si="23"/>
        <v>Guizado, Fernando</v>
      </c>
      <c r="J361" s="25">
        <f t="shared" si="24"/>
        <v>3500</v>
      </c>
    </row>
    <row r="362" spans="1:10" x14ac:dyDescent="0.25">
      <c r="A362" s="54" t="s">
        <v>1707</v>
      </c>
      <c r="B362" cm="1">
        <f t="array" ref="B362">SUMPRODUCT(('Reporte del libro'!$D$3:$D$1596=A362)*'Reporte del libro'!$J$3:$J$1596)</f>
        <v>4000</v>
      </c>
      <c r="C362">
        <v>4000</v>
      </c>
      <c r="D362">
        <f t="shared" si="21"/>
        <v>4000.0003620000002</v>
      </c>
      <c r="E362">
        <f t="shared" si="22"/>
        <v>342</v>
      </c>
      <c r="H362" s="25">
        <v>361</v>
      </c>
      <c r="I362" s="25" t="str">
        <f t="shared" si="23"/>
        <v>Espejo, Juan de</v>
      </c>
      <c r="J362" s="25">
        <f t="shared" si="24"/>
        <v>3479</v>
      </c>
    </row>
    <row r="363" spans="1:10" ht="25.5" x14ac:dyDescent="0.25">
      <c r="A363" s="54" t="s">
        <v>1596</v>
      </c>
      <c r="B363" cm="1">
        <f t="array" ref="B363">SUMPRODUCT(('Reporte del libro'!$D$3:$D$1596=A363)*'Reporte del libro'!$J$3:$J$1596)</f>
        <v>2100</v>
      </c>
      <c r="C363">
        <v>2100</v>
      </c>
      <c r="D363">
        <f t="shared" si="21"/>
        <v>2100.0003630000001</v>
      </c>
      <c r="E363">
        <f t="shared" si="22"/>
        <v>384</v>
      </c>
      <c r="H363" s="25">
        <v>362</v>
      </c>
      <c r="I363" s="25" t="str">
        <f t="shared" si="23"/>
        <v>Bedia, Joseph de</v>
      </c>
      <c r="J363" s="25">
        <f t="shared" si="24"/>
        <v>3301</v>
      </c>
    </row>
    <row r="364" spans="1:10" ht="25.5" x14ac:dyDescent="0.25">
      <c r="A364" s="54" t="s">
        <v>1657</v>
      </c>
      <c r="B364" cm="1">
        <f t="array" ref="B364">SUMPRODUCT(('Reporte del libro'!$D$3:$D$1596=A364)*'Reporte del libro'!$J$3:$J$1596)</f>
        <v>4000</v>
      </c>
      <c r="C364">
        <v>4000</v>
      </c>
      <c r="D364">
        <f t="shared" si="21"/>
        <v>4000.000364</v>
      </c>
      <c r="E364">
        <f t="shared" si="22"/>
        <v>341</v>
      </c>
      <c r="H364" s="25">
        <v>363</v>
      </c>
      <c r="I364" s="25" t="str">
        <f t="shared" si="23"/>
        <v>Fonseca, Francisco de</v>
      </c>
      <c r="J364" s="25">
        <f t="shared" si="24"/>
        <v>3260</v>
      </c>
    </row>
    <row r="365" spans="1:10" ht="25.5" x14ac:dyDescent="0.25">
      <c r="A365" s="54" t="s">
        <v>1622</v>
      </c>
      <c r="B365" cm="1">
        <f t="array" ref="B365">SUMPRODUCT(('Reporte del libro'!$D$3:$D$1596=A365)*'Reporte del libro'!$J$3:$J$1596)</f>
        <v>360</v>
      </c>
      <c r="C365">
        <v>360</v>
      </c>
      <c r="D365">
        <f t="shared" si="21"/>
        <v>360.00036499999999</v>
      </c>
      <c r="E365">
        <f t="shared" si="22"/>
        <v>446</v>
      </c>
      <c r="H365" s="25">
        <v>364</v>
      </c>
      <c r="I365" s="25" t="str">
        <f t="shared" si="23"/>
        <v>Collado, Francisco</v>
      </c>
      <c r="J365" s="25">
        <f t="shared" si="24"/>
        <v>3260</v>
      </c>
    </row>
    <row r="366" spans="1:10" ht="25.5" x14ac:dyDescent="0.25">
      <c r="A366" s="54" t="s">
        <v>1359</v>
      </c>
      <c r="B366" cm="1">
        <f t="array" ref="B366">SUMPRODUCT(('Reporte del libro'!$D$3:$D$1596=A366)*'Reporte del libro'!$J$3:$J$1596)</f>
        <v>2500</v>
      </c>
      <c r="C366">
        <v>2500</v>
      </c>
      <c r="D366">
        <f t="shared" si="21"/>
        <v>2500.0003660000002</v>
      </c>
      <c r="E366">
        <f t="shared" si="22"/>
        <v>380</v>
      </c>
      <c r="H366" s="25">
        <v>365</v>
      </c>
      <c r="I366" s="25" t="str">
        <f t="shared" si="23"/>
        <v>Vailluybar, Pascual de</v>
      </c>
      <c r="J366" s="25">
        <f t="shared" si="24"/>
        <v>3250</v>
      </c>
    </row>
    <row r="367" spans="1:10" ht="15" customHeight="1" x14ac:dyDescent="0.25">
      <c r="A367" s="54" t="s">
        <v>1687</v>
      </c>
      <c r="B367" cm="1">
        <f t="array" ref="B367">SUMPRODUCT(('Reporte del libro'!$D$3:$D$1596=A367)*'Reporte del libro'!$J$3:$J$1596)</f>
        <v>150</v>
      </c>
      <c r="C367">
        <v>150</v>
      </c>
      <c r="D367">
        <f t="shared" si="21"/>
        <v>150.00036700000001</v>
      </c>
      <c r="E367">
        <f t="shared" si="22"/>
        <v>470</v>
      </c>
      <c r="H367" s="25">
        <v>366</v>
      </c>
      <c r="I367" s="25" t="str">
        <f t="shared" si="23"/>
        <v>Andia, Antonio de</v>
      </c>
      <c r="J367" s="25">
        <f t="shared" si="24"/>
        <v>3240</v>
      </c>
    </row>
    <row r="368" spans="1:10" x14ac:dyDescent="0.25">
      <c r="A368" s="54" t="s">
        <v>1778</v>
      </c>
      <c r="B368" cm="1">
        <f t="array" ref="B368">SUMPRODUCT(('Reporte del libro'!$D$3:$D$1596=A368)*'Reporte del libro'!$J$3:$J$1596)</f>
        <v>520</v>
      </c>
      <c r="C368">
        <v>520</v>
      </c>
      <c r="D368">
        <f t="shared" si="21"/>
        <v>520.00036799999998</v>
      </c>
      <c r="E368">
        <f t="shared" si="22"/>
        <v>424</v>
      </c>
      <c r="H368" s="25">
        <v>367</v>
      </c>
      <c r="I368" s="25" t="str">
        <f t="shared" si="23"/>
        <v>Gómez, Antonio</v>
      </c>
      <c r="J368" s="25">
        <f t="shared" si="24"/>
        <v>3156</v>
      </c>
    </row>
    <row r="369" spans="1:10" ht="25.5" x14ac:dyDescent="0.25">
      <c r="A369" s="5" t="s">
        <v>1454</v>
      </c>
      <c r="B369" cm="1">
        <f t="array" ref="B369">SUMPRODUCT(('Reporte del libro'!$D$3:$D$1596=A369)*'Reporte del libro'!$J$3:$J$1596)</f>
        <v>4800</v>
      </c>
      <c r="C369">
        <v>4800</v>
      </c>
      <c r="D369">
        <f t="shared" si="21"/>
        <v>4800.0003690000003</v>
      </c>
      <c r="E369">
        <f t="shared" si="22"/>
        <v>325</v>
      </c>
      <c r="H369" s="25">
        <v>368</v>
      </c>
      <c r="I369" s="25" t="str">
        <f t="shared" si="23"/>
        <v>García, Francisco</v>
      </c>
      <c r="J369" s="25">
        <f t="shared" si="24"/>
        <v>3062</v>
      </c>
    </row>
    <row r="370" spans="1:10" x14ac:dyDescent="0.25">
      <c r="A370" s="54" t="s">
        <v>1779</v>
      </c>
      <c r="B370" cm="1">
        <f t="array" ref="B370">SUMPRODUCT(('Reporte del libro'!$D$3:$D$1596=A370)*'Reporte del libro'!$J$3:$J$1596)</f>
        <v>9040</v>
      </c>
      <c r="C370">
        <v>9040</v>
      </c>
      <c r="D370">
        <f t="shared" si="21"/>
        <v>9040.0003699999997</v>
      </c>
      <c r="E370">
        <f t="shared" si="22"/>
        <v>274</v>
      </c>
      <c r="H370" s="25">
        <v>369</v>
      </c>
      <c r="I370" s="25" t="str">
        <f t="shared" si="23"/>
        <v>Delso, Francisco</v>
      </c>
      <c r="J370" s="25">
        <f t="shared" si="24"/>
        <v>3016</v>
      </c>
    </row>
    <row r="371" spans="1:10" ht="15" customHeight="1" x14ac:dyDescent="0.25">
      <c r="A371" s="54" t="s">
        <v>1658</v>
      </c>
      <c r="B371" cm="1">
        <f t="array" ref="B371">SUMPRODUCT(('Reporte del libro'!$D$3:$D$1596=A371)*'Reporte del libro'!$J$3:$J$1596)</f>
        <v>1384</v>
      </c>
      <c r="C371">
        <v>1384</v>
      </c>
      <c r="D371">
        <f t="shared" si="21"/>
        <v>1384.0003710000001</v>
      </c>
      <c r="E371">
        <f t="shared" si="22"/>
        <v>398</v>
      </c>
      <c r="H371" s="25">
        <v>370</v>
      </c>
      <c r="I371" s="25" t="str">
        <f t="shared" si="23"/>
        <v>Bernal, Francisco</v>
      </c>
      <c r="J371" s="25">
        <f t="shared" si="24"/>
        <v>2948</v>
      </c>
    </row>
    <row r="372" spans="1:10" x14ac:dyDescent="0.25">
      <c r="A372" s="5" t="s">
        <v>1538</v>
      </c>
      <c r="B372" cm="1">
        <f t="array" ref="B372">SUMPRODUCT(('Reporte del libro'!$D$3:$D$1596=A372)*'Reporte del libro'!$J$3:$J$1596)</f>
        <v>1352</v>
      </c>
      <c r="C372">
        <v>1352</v>
      </c>
      <c r="D372">
        <f t="shared" si="21"/>
        <v>1352.000372</v>
      </c>
      <c r="E372">
        <f t="shared" si="22"/>
        <v>399</v>
      </c>
      <c r="H372" s="25">
        <v>371</v>
      </c>
      <c r="I372" s="25" t="str">
        <f t="shared" si="23"/>
        <v>Puente, Blas de la</v>
      </c>
      <c r="J372" s="25">
        <f t="shared" si="24"/>
        <v>2848</v>
      </c>
    </row>
    <row r="373" spans="1:10" ht="25.5" x14ac:dyDescent="0.25">
      <c r="A373" s="5" t="s">
        <v>1694</v>
      </c>
      <c r="B373" cm="1">
        <f t="array" ref="B373">SUMPRODUCT(('Reporte del libro'!$D$3:$D$1596=A373)*'Reporte del libro'!$J$3:$J$1596)</f>
        <v>2500</v>
      </c>
      <c r="C373">
        <v>2500</v>
      </c>
      <c r="D373">
        <f t="shared" si="21"/>
        <v>2500.0003729999999</v>
      </c>
      <c r="E373">
        <f t="shared" si="22"/>
        <v>379</v>
      </c>
      <c r="H373" s="25">
        <v>372</v>
      </c>
      <c r="I373" s="25" t="str">
        <f t="shared" si="23"/>
        <v>Cabrera, Lorenzo de</v>
      </c>
      <c r="J373" s="25">
        <f t="shared" si="24"/>
        <v>2800</v>
      </c>
    </row>
    <row r="374" spans="1:10" x14ac:dyDescent="0.25">
      <c r="A374" s="54" t="s">
        <v>1780</v>
      </c>
      <c r="B374" cm="1">
        <f t="array" ref="B374">SUMPRODUCT(('Reporte del libro'!$D$3:$D$1596=A374)*'Reporte del libro'!$J$3:$J$1596)</f>
        <v>160</v>
      </c>
      <c r="C374">
        <v>160</v>
      </c>
      <c r="D374">
        <f t="shared" si="21"/>
        <v>160.00037399999999</v>
      </c>
      <c r="E374">
        <f t="shared" si="22"/>
        <v>469</v>
      </c>
      <c r="H374" s="25">
        <v>373</v>
      </c>
      <c r="I374" s="25" t="str">
        <f t="shared" si="23"/>
        <v>Hoz, Pablo de la</v>
      </c>
      <c r="J374" s="25">
        <f t="shared" si="24"/>
        <v>2684</v>
      </c>
    </row>
    <row r="375" spans="1:10" ht="15" customHeight="1" x14ac:dyDescent="0.25">
      <c r="A375" s="54" t="s">
        <v>1539</v>
      </c>
      <c r="B375" cm="1">
        <f t="array" ref="B375">SUMPRODUCT(('Reporte del libro'!$D$3:$D$1596=A375)*'Reporte del libro'!$J$3:$J$1596)</f>
        <v>352</v>
      </c>
      <c r="C375">
        <v>352</v>
      </c>
      <c r="D375">
        <f t="shared" si="21"/>
        <v>352.00037500000002</v>
      </c>
      <c r="E375">
        <f t="shared" si="22"/>
        <v>447</v>
      </c>
      <c r="H375" s="25">
        <v>374</v>
      </c>
      <c r="I375" s="25" t="str">
        <f t="shared" si="23"/>
        <v>Gonzáles de Ayala, Joseph</v>
      </c>
      <c r="J375" s="25">
        <f t="shared" si="24"/>
        <v>2640</v>
      </c>
    </row>
    <row r="376" spans="1:10" x14ac:dyDescent="0.25">
      <c r="A376" s="54" t="s">
        <v>1360</v>
      </c>
      <c r="B376" cm="1">
        <f t="array" ref="B376">SUMPRODUCT(('Reporte del libro'!$D$3:$D$1596=A376)*'Reporte del libro'!$J$3:$J$1596)</f>
        <v>1300</v>
      </c>
      <c r="C376">
        <v>1300</v>
      </c>
      <c r="D376">
        <f t="shared" si="21"/>
        <v>1300.000376</v>
      </c>
      <c r="E376">
        <f t="shared" si="22"/>
        <v>401</v>
      </c>
      <c r="H376" s="25">
        <v>375</v>
      </c>
      <c r="I376" s="25" t="str">
        <f t="shared" si="23"/>
        <v>Oriamuño, Juan de</v>
      </c>
      <c r="J376" s="25">
        <f t="shared" si="24"/>
        <v>2610</v>
      </c>
    </row>
    <row r="377" spans="1:10" ht="25.5" x14ac:dyDescent="0.25">
      <c r="A377" s="5" t="s">
        <v>1361</v>
      </c>
      <c r="B377" cm="1">
        <f t="array" ref="B377">SUMPRODUCT(('Reporte del libro'!$D$3:$D$1596=A377)*'Reporte del libro'!$J$3:$J$1596)</f>
        <v>498</v>
      </c>
      <c r="C377">
        <v>498</v>
      </c>
      <c r="D377">
        <f t="shared" si="21"/>
        <v>498.00037700000001</v>
      </c>
      <c r="E377">
        <f t="shared" si="22"/>
        <v>436</v>
      </c>
      <c r="H377" s="25">
        <v>376</v>
      </c>
      <c r="I377" s="25" t="str">
        <f t="shared" si="23"/>
        <v>Bernal, Simón</v>
      </c>
      <c r="J377" s="25">
        <f t="shared" si="24"/>
        <v>2600</v>
      </c>
    </row>
    <row r="378" spans="1:10" ht="15" customHeight="1" x14ac:dyDescent="0.25">
      <c r="A378" s="54" t="s">
        <v>1370</v>
      </c>
      <c r="B378" cm="1">
        <f t="array" ref="B378">SUMPRODUCT(('Reporte del libro'!$D$3:$D$1596=A378)*'Reporte del libro'!$J$3:$J$1596)</f>
        <v>58913</v>
      </c>
      <c r="C378">
        <v>58913</v>
      </c>
      <c r="D378">
        <f t="shared" si="21"/>
        <v>58913.000377999997</v>
      </c>
      <c r="E378">
        <f t="shared" si="22"/>
        <v>70</v>
      </c>
      <c r="H378" s="25">
        <v>377</v>
      </c>
      <c r="I378" s="25" t="str">
        <f t="shared" si="23"/>
        <v>Márquez, Antonio</v>
      </c>
      <c r="J378" s="25">
        <f t="shared" si="24"/>
        <v>2560</v>
      </c>
    </row>
    <row r="379" spans="1:10" ht="25.5" x14ac:dyDescent="0.25">
      <c r="A379" s="5" t="s">
        <v>1782</v>
      </c>
      <c r="B379" cm="1">
        <f t="array" ref="B379">SUMPRODUCT(('Reporte del libro'!$D$3:$D$1596=A379)*'Reporte del libro'!$J$3:$J$1596)</f>
        <v>18128</v>
      </c>
      <c r="C379">
        <v>18128</v>
      </c>
      <c r="D379">
        <f t="shared" si="21"/>
        <v>18128.000379000001</v>
      </c>
      <c r="E379">
        <f t="shared" si="22"/>
        <v>204</v>
      </c>
      <c r="H379" s="25">
        <v>378</v>
      </c>
      <c r="I379" s="25" t="str">
        <f t="shared" si="23"/>
        <v>Murillo, Pedro</v>
      </c>
      <c r="J379" s="25">
        <f t="shared" si="24"/>
        <v>2500</v>
      </c>
    </row>
    <row r="380" spans="1:10" ht="25.5" x14ac:dyDescent="0.25">
      <c r="A380" s="5" t="s">
        <v>1719</v>
      </c>
      <c r="B380" cm="1">
        <f t="array" ref="B380">SUMPRODUCT(('Reporte del libro'!$D$3:$D$1596=A380)*'Reporte del libro'!$J$3:$J$1596)</f>
        <v>1986</v>
      </c>
      <c r="C380">
        <v>1986</v>
      </c>
      <c r="D380">
        <f t="shared" si="21"/>
        <v>1986.00038</v>
      </c>
      <c r="E380">
        <f t="shared" si="22"/>
        <v>390</v>
      </c>
      <c r="H380" s="25">
        <v>379</v>
      </c>
      <c r="I380" s="25" t="str">
        <f t="shared" si="23"/>
        <v>Escartin, Bartolomé de</v>
      </c>
      <c r="J380" s="25">
        <f t="shared" si="24"/>
        <v>2500</v>
      </c>
    </row>
    <row r="381" spans="1:10" x14ac:dyDescent="0.25">
      <c r="A381" s="5" t="s">
        <v>1663</v>
      </c>
      <c r="B381" cm="1">
        <f t="array" ref="B381">SUMPRODUCT(('Reporte del libro'!$D$3:$D$1596=A381)*'Reporte del libro'!$J$3:$J$1596)</f>
        <v>2600</v>
      </c>
      <c r="C381">
        <v>2600</v>
      </c>
      <c r="D381">
        <f t="shared" si="21"/>
        <v>2600.0003809999998</v>
      </c>
      <c r="E381">
        <f t="shared" si="22"/>
        <v>376</v>
      </c>
      <c r="H381" s="25">
        <v>380</v>
      </c>
      <c r="I381" s="25" t="str">
        <f t="shared" si="23"/>
        <v>Torres, Domingo de</v>
      </c>
      <c r="J381" s="25">
        <f t="shared" si="24"/>
        <v>2500</v>
      </c>
    </row>
    <row r="382" spans="1:10" ht="15" customHeight="1" x14ac:dyDescent="0.25">
      <c r="A382" s="5" t="s">
        <v>1371</v>
      </c>
      <c r="B382" cm="1">
        <f t="array" ref="B382">SUMPRODUCT(('Reporte del libro'!$D$3:$D$1596=A382)*'Reporte del libro'!$J$3:$J$1596)</f>
        <v>5360</v>
      </c>
      <c r="C382">
        <v>5360</v>
      </c>
      <c r="D382">
        <f t="shared" si="21"/>
        <v>5360.0003820000002</v>
      </c>
      <c r="E382">
        <f t="shared" si="22"/>
        <v>316</v>
      </c>
      <c r="H382" s="25">
        <v>381</v>
      </c>
      <c r="I382" s="25" t="str">
        <f t="shared" si="23"/>
        <v>Vásquez, Lorenzo</v>
      </c>
      <c r="J382" s="25">
        <f t="shared" si="24"/>
        <v>2448</v>
      </c>
    </row>
    <row r="383" spans="1:10" x14ac:dyDescent="0.25">
      <c r="A383" s="5" t="s">
        <v>1372</v>
      </c>
      <c r="B383" cm="1">
        <f t="array" ref="B383">SUMPRODUCT(('Reporte del libro'!$D$3:$D$1596=A383)*'Reporte del libro'!$J$3:$J$1596)</f>
        <v>2300</v>
      </c>
      <c r="C383">
        <v>2300</v>
      </c>
      <c r="D383">
        <f t="shared" si="21"/>
        <v>2300.0003830000001</v>
      </c>
      <c r="E383">
        <f t="shared" si="22"/>
        <v>383</v>
      </c>
      <c r="H383" s="25">
        <v>382</v>
      </c>
      <c r="I383" s="25" t="str">
        <f t="shared" si="23"/>
        <v>Rodríguez Pantoja, Juan</v>
      </c>
      <c r="J383" s="25">
        <f t="shared" si="24"/>
        <v>2430</v>
      </c>
    </row>
    <row r="384" spans="1:10" ht="25.5" x14ac:dyDescent="0.25">
      <c r="A384" s="5" t="s">
        <v>1783</v>
      </c>
      <c r="B384" cm="1">
        <f t="array" ref="B384">SUMPRODUCT(('Reporte del libro'!$D$3:$D$1596=A384)*'Reporte del libro'!$J$3:$J$1596)</f>
        <v>4000</v>
      </c>
      <c r="C384">
        <v>4000</v>
      </c>
      <c r="D384">
        <f t="shared" si="21"/>
        <v>4000.0003839999999</v>
      </c>
      <c r="E384">
        <f t="shared" si="22"/>
        <v>340</v>
      </c>
      <c r="H384" s="25">
        <v>383</v>
      </c>
      <c r="I384" s="25" t="str">
        <f t="shared" si="23"/>
        <v>Zamora, Juan de</v>
      </c>
      <c r="J384" s="25">
        <f t="shared" si="24"/>
        <v>2300</v>
      </c>
    </row>
    <row r="385" spans="1:10" x14ac:dyDescent="0.25">
      <c r="A385" s="5" t="s">
        <v>1784</v>
      </c>
      <c r="B385" cm="1">
        <f t="array" ref="B385">SUMPRODUCT(('Reporte del libro'!$D$3:$D$1596=A385)*'Reporte del libro'!$J$3:$J$1596)</f>
        <v>18000</v>
      </c>
      <c r="C385">
        <v>18000</v>
      </c>
      <c r="D385">
        <f t="shared" si="21"/>
        <v>18000.000384999999</v>
      </c>
      <c r="E385">
        <f t="shared" si="22"/>
        <v>205</v>
      </c>
      <c r="H385" s="25">
        <v>384</v>
      </c>
      <c r="I385" s="25" t="str">
        <f t="shared" si="23"/>
        <v>García Serrato, Juan</v>
      </c>
      <c r="J385" s="25">
        <f t="shared" si="24"/>
        <v>2100</v>
      </c>
    </row>
    <row r="386" spans="1:10" x14ac:dyDescent="0.25">
      <c r="A386" s="5" t="s">
        <v>1541</v>
      </c>
      <c r="B386" cm="1">
        <f t="array" ref="B386">SUMPRODUCT(('Reporte del libro'!$D$3:$D$1596=A386)*'Reporte del libro'!$J$3:$J$1596)</f>
        <v>192</v>
      </c>
      <c r="C386">
        <v>192</v>
      </c>
      <c r="D386">
        <f t="shared" ref="D386:D449" si="25">B386+0.000001*ROW()</f>
        <v>192.00038599999999</v>
      </c>
      <c r="E386">
        <f t="shared" ref="E386:E449" si="26">_xlfn.RANK.EQ(D386,$D$2:$D$480)</f>
        <v>467</v>
      </c>
      <c r="H386" s="25">
        <v>385</v>
      </c>
      <c r="I386" s="25" t="str">
        <f t="shared" ref="I386:I449" si="27">INDEX($A$2:$A$480,MATCH(H386,$E$2:$E$480,0))</f>
        <v>Catalán, Miguel</v>
      </c>
      <c r="J386" s="25">
        <f t="shared" ref="J386:J449" si="28">INDEX($B$2:$B$480,MATCH(H386,$E$2:$E$480,0))</f>
        <v>2100</v>
      </c>
    </row>
    <row r="387" spans="1:10" x14ac:dyDescent="0.25">
      <c r="A387" s="5" t="s">
        <v>1542</v>
      </c>
      <c r="B387" cm="1">
        <f t="array" ref="B387">SUMPRODUCT(('Reporte del libro'!$D$3:$D$1596=A387)*'Reporte del libro'!$J$3:$J$1596)</f>
        <v>8000</v>
      </c>
      <c r="C387">
        <v>8000</v>
      </c>
      <c r="D387">
        <f t="shared" si="25"/>
        <v>8000.000387</v>
      </c>
      <c r="E387">
        <f t="shared" si="26"/>
        <v>288</v>
      </c>
      <c r="H387" s="25">
        <v>386</v>
      </c>
      <c r="I387" s="25" t="str">
        <f t="shared" si="27"/>
        <v>Murillo, Bartolomé de</v>
      </c>
      <c r="J387" s="25">
        <f t="shared" si="28"/>
        <v>2000</v>
      </c>
    </row>
    <row r="388" spans="1:10" ht="25.5" x14ac:dyDescent="0.25">
      <c r="A388" s="5" t="s">
        <v>1280</v>
      </c>
      <c r="B388" cm="1">
        <f t="array" ref="B388">SUMPRODUCT(('Reporte del libro'!$D$3:$D$1596=A388)*'Reporte del libro'!$J$3:$J$1596)</f>
        <v>600</v>
      </c>
      <c r="C388">
        <v>600</v>
      </c>
      <c r="D388">
        <f t="shared" si="25"/>
        <v>600.00038800000004</v>
      </c>
      <c r="E388">
        <f t="shared" si="26"/>
        <v>420</v>
      </c>
      <c r="H388" s="25">
        <v>387</v>
      </c>
      <c r="I388" s="25" t="str">
        <f t="shared" si="27"/>
        <v>Echevarría, Nicolás de</v>
      </c>
      <c r="J388" s="25">
        <f t="shared" si="28"/>
        <v>2000</v>
      </c>
    </row>
    <row r="389" spans="1:10" x14ac:dyDescent="0.25">
      <c r="A389" s="5" t="s">
        <v>1543</v>
      </c>
      <c r="B389" cm="1">
        <f t="array" ref="B389">SUMPRODUCT(('Reporte del libro'!$D$3:$D$1596=A389)*'Reporte del libro'!$J$3:$J$1596)</f>
        <v>550</v>
      </c>
      <c r="C389">
        <v>550</v>
      </c>
      <c r="D389">
        <f t="shared" si="25"/>
        <v>550.00038900000004</v>
      </c>
      <c r="E389">
        <f t="shared" si="26"/>
        <v>421</v>
      </c>
      <c r="H389" s="25">
        <v>388</v>
      </c>
      <c r="I389" s="25" t="str">
        <f t="shared" si="27"/>
        <v>Urbizu, Joseph de</v>
      </c>
      <c r="J389" s="25">
        <f t="shared" si="28"/>
        <v>2000</v>
      </c>
    </row>
    <row r="390" spans="1:10" ht="15" customHeight="1" x14ac:dyDescent="0.25">
      <c r="A390" s="5" t="s">
        <v>1799</v>
      </c>
      <c r="B390" cm="1">
        <f t="array" ref="B390">SUMPRODUCT(('Reporte del libro'!$D$3:$D$1596=A390)*'Reporte del libro'!$J$3:$J$1596)</f>
        <v>320</v>
      </c>
      <c r="C390">
        <v>320</v>
      </c>
      <c r="D390">
        <f t="shared" si="25"/>
        <v>320.00038999999998</v>
      </c>
      <c r="E390">
        <f t="shared" si="26"/>
        <v>449</v>
      </c>
      <c r="H390" s="25">
        <v>389</v>
      </c>
      <c r="I390" s="25" t="str">
        <f t="shared" si="27"/>
        <v>Delgado Rico, Juan</v>
      </c>
      <c r="J390" s="25">
        <f t="shared" si="28"/>
        <v>1992</v>
      </c>
    </row>
    <row r="391" spans="1:10" ht="30" x14ac:dyDescent="0.25">
      <c r="A391" s="5" t="s">
        <v>1544</v>
      </c>
      <c r="B391" cm="1">
        <f t="array" ref="B391">SUMPRODUCT(('Reporte del libro'!$D$3:$D$1596=A391)*'Reporte del libro'!$J$3:$J$1596)</f>
        <v>4200</v>
      </c>
      <c r="C391">
        <v>4200</v>
      </c>
      <c r="D391">
        <f t="shared" si="25"/>
        <v>4200.0003909999996</v>
      </c>
      <c r="E391">
        <f t="shared" si="26"/>
        <v>333</v>
      </c>
      <c r="H391" s="25">
        <v>390</v>
      </c>
      <c r="I391" s="25" t="str">
        <f t="shared" si="27"/>
        <v>Gonzáles Salado, Francisco</v>
      </c>
      <c r="J391" s="25">
        <f t="shared" si="28"/>
        <v>1986</v>
      </c>
    </row>
    <row r="392" spans="1:10" ht="15" customHeight="1" x14ac:dyDescent="0.25">
      <c r="A392" s="5" t="s">
        <v>1281</v>
      </c>
      <c r="B392" cm="1">
        <f t="array" ref="B392">SUMPRODUCT(('Reporte del libro'!$D$3:$D$1596=A392)*'Reporte del libro'!$J$3:$J$1596)</f>
        <v>1294</v>
      </c>
      <c r="C392">
        <v>1294</v>
      </c>
      <c r="D392">
        <f t="shared" si="25"/>
        <v>1294.0003919999999</v>
      </c>
      <c r="E392">
        <f t="shared" si="26"/>
        <v>402</v>
      </c>
      <c r="H392" s="25">
        <v>391</v>
      </c>
      <c r="I392" s="25" t="str">
        <f t="shared" si="27"/>
        <v>Fernández de Montejo, Melchor</v>
      </c>
      <c r="J392" s="25">
        <f t="shared" si="28"/>
        <v>1875</v>
      </c>
    </row>
    <row r="393" spans="1:10" x14ac:dyDescent="0.25">
      <c r="A393" s="5" t="s">
        <v>1785</v>
      </c>
      <c r="B393" cm="1">
        <f t="array" ref="B393">SUMPRODUCT(('Reporte del libro'!$D$3:$D$1596=A393)*'Reporte del libro'!$J$3:$J$1596)</f>
        <v>450</v>
      </c>
      <c r="C393">
        <v>450</v>
      </c>
      <c r="D393">
        <f t="shared" si="25"/>
        <v>450.00039299999997</v>
      </c>
      <c r="E393">
        <f t="shared" si="26"/>
        <v>439</v>
      </c>
      <c r="H393" s="25">
        <v>392</v>
      </c>
      <c r="I393" s="25" t="str">
        <f t="shared" si="27"/>
        <v>Ollaure, Sebastián de</v>
      </c>
      <c r="J393" s="25">
        <f t="shared" si="28"/>
        <v>1776</v>
      </c>
    </row>
    <row r="394" spans="1:10" ht="15" customHeight="1" x14ac:dyDescent="0.25">
      <c r="A394" s="25" t="s">
        <v>1455</v>
      </c>
      <c r="B394" cm="1">
        <f t="array" ref="B394">SUMPRODUCT(('Reporte del libro'!$D$3:$D$1596=A394)*'Reporte del libro'!$J$3:$J$1596)</f>
        <v>1400</v>
      </c>
      <c r="C394">
        <v>1400</v>
      </c>
      <c r="D394">
        <f t="shared" si="25"/>
        <v>1400.0003939999999</v>
      </c>
      <c r="E394">
        <f t="shared" si="26"/>
        <v>397</v>
      </c>
      <c r="H394" s="25">
        <v>393</v>
      </c>
      <c r="I394" s="25" t="str">
        <f t="shared" si="27"/>
        <v>Rodríguez de Monasterios, Antonio</v>
      </c>
      <c r="J394" s="25">
        <f t="shared" si="28"/>
        <v>1732</v>
      </c>
    </row>
    <row r="395" spans="1:10" ht="30" x14ac:dyDescent="0.25">
      <c r="A395" s="25" t="s">
        <v>1545</v>
      </c>
      <c r="B395" cm="1">
        <f t="array" ref="B395">SUMPRODUCT(('Reporte del libro'!$D$3:$D$1596=A395)*'Reporte del libro'!$J$3:$J$1596)</f>
        <v>6480</v>
      </c>
      <c r="C395">
        <v>6480</v>
      </c>
      <c r="D395">
        <f t="shared" si="25"/>
        <v>6480.000395</v>
      </c>
      <c r="E395">
        <f t="shared" si="26"/>
        <v>302</v>
      </c>
      <c r="H395" s="25">
        <v>394</v>
      </c>
      <c r="I395" s="25" t="str">
        <f t="shared" si="27"/>
        <v>Miranda, Manuel de</v>
      </c>
      <c r="J395" s="25">
        <f t="shared" si="28"/>
        <v>1590</v>
      </c>
    </row>
    <row r="396" spans="1:10" ht="30" x14ac:dyDescent="0.25">
      <c r="A396" s="25" t="s">
        <v>1373</v>
      </c>
      <c r="B396" cm="1">
        <f t="array" ref="B396">SUMPRODUCT(('Reporte del libro'!$D$3:$D$1596=A396)*'Reporte del libro'!$J$3:$J$1596)</f>
        <v>4668</v>
      </c>
      <c r="C396">
        <v>4668</v>
      </c>
      <c r="D396">
        <f t="shared" si="25"/>
        <v>4668.0003960000004</v>
      </c>
      <c r="E396">
        <f t="shared" si="26"/>
        <v>328</v>
      </c>
      <c r="H396" s="25">
        <v>395</v>
      </c>
      <c r="I396" s="25" t="str">
        <f t="shared" si="27"/>
        <v>Agrazar, Alonso de</v>
      </c>
      <c r="J396" s="25">
        <f t="shared" si="28"/>
        <v>1500</v>
      </c>
    </row>
    <row r="397" spans="1:10" ht="15" customHeight="1" x14ac:dyDescent="0.25">
      <c r="A397" s="25" t="s">
        <v>1374</v>
      </c>
      <c r="B397" cm="1">
        <f t="array" ref="B397">SUMPRODUCT(('Reporte del libro'!$D$3:$D$1596=A397)*'Reporte del libro'!$J$3:$J$1596)</f>
        <v>964</v>
      </c>
      <c r="C397">
        <v>964</v>
      </c>
      <c r="D397">
        <f t="shared" si="25"/>
        <v>964.00039700000002</v>
      </c>
      <c r="E397">
        <f t="shared" si="26"/>
        <v>408</v>
      </c>
      <c r="H397" s="25">
        <v>396</v>
      </c>
      <c r="I397" s="25" t="str">
        <f t="shared" si="27"/>
        <v>Gortairi, Martín de</v>
      </c>
      <c r="J397" s="25">
        <f t="shared" si="28"/>
        <v>1468</v>
      </c>
    </row>
    <row r="398" spans="1:10" ht="45" x14ac:dyDescent="0.25">
      <c r="A398" s="25" t="s">
        <v>1546</v>
      </c>
      <c r="B398" cm="1">
        <f t="array" ref="B398">SUMPRODUCT(('Reporte del libro'!$D$3:$D$1596=A398)*'Reporte del libro'!$J$3:$J$1596)</f>
        <v>4100</v>
      </c>
      <c r="C398">
        <v>4100</v>
      </c>
      <c r="D398">
        <f t="shared" si="25"/>
        <v>4100.0003980000001</v>
      </c>
      <c r="E398">
        <f t="shared" si="26"/>
        <v>338</v>
      </c>
      <c r="H398" s="25">
        <v>397</v>
      </c>
      <c r="I398" s="25" t="str">
        <f t="shared" si="27"/>
        <v>Muro, Joseph del</v>
      </c>
      <c r="J398" s="25">
        <f t="shared" si="28"/>
        <v>1400</v>
      </c>
    </row>
    <row r="399" spans="1:10" ht="30" x14ac:dyDescent="0.25">
      <c r="A399" s="25" t="s">
        <v>1375</v>
      </c>
      <c r="B399" cm="1">
        <f t="array" ref="B399">SUMPRODUCT(('Reporte del libro'!$D$3:$D$1596=A399)*'Reporte del libro'!$J$3:$J$1596)</f>
        <v>300</v>
      </c>
      <c r="C399">
        <v>300</v>
      </c>
      <c r="D399">
        <f t="shared" si="25"/>
        <v>300.00039900000002</v>
      </c>
      <c r="E399">
        <f t="shared" si="26"/>
        <v>453</v>
      </c>
      <c r="H399" s="25">
        <v>398</v>
      </c>
      <c r="I399" s="25" t="str">
        <f t="shared" si="27"/>
        <v>López de Morales, Alonso</v>
      </c>
      <c r="J399" s="25">
        <f t="shared" si="28"/>
        <v>1384</v>
      </c>
    </row>
    <row r="400" spans="1:10" ht="15" customHeight="1" x14ac:dyDescent="0.25">
      <c r="A400" s="25" t="s">
        <v>1786</v>
      </c>
      <c r="B400" cm="1">
        <f t="array" ref="B400">SUMPRODUCT(('Reporte del libro'!$D$3:$D$1596=A400)*'Reporte del libro'!$J$3:$J$1596)</f>
        <v>8432</v>
      </c>
      <c r="C400">
        <v>8432</v>
      </c>
      <c r="D400">
        <f t="shared" si="25"/>
        <v>8432.0004000000008</v>
      </c>
      <c r="E400">
        <f t="shared" si="26"/>
        <v>283</v>
      </c>
      <c r="H400" s="25">
        <v>399</v>
      </c>
      <c r="I400" s="25" t="str">
        <f t="shared" si="27"/>
        <v>Navarro, Juan</v>
      </c>
      <c r="J400" s="25">
        <f t="shared" si="28"/>
        <v>1352</v>
      </c>
    </row>
    <row r="401" spans="1:10" x14ac:dyDescent="0.25">
      <c r="A401" s="25" t="s">
        <v>1787</v>
      </c>
      <c r="B401" cm="1">
        <f t="array" ref="B401">SUMPRODUCT(('Reporte del libro'!$D$3:$D$1596=A401)*'Reporte del libro'!$J$3:$J$1596)</f>
        <v>8000</v>
      </c>
      <c r="C401">
        <v>8000</v>
      </c>
      <c r="D401">
        <f t="shared" si="25"/>
        <v>8000.0004010000002</v>
      </c>
      <c r="E401">
        <f t="shared" si="26"/>
        <v>287</v>
      </c>
      <c r="H401" s="25">
        <v>400</v>
      </c>
      <c r="I401" s="25" t="str">
        <f t="shared" si="27"/>
        <v>Paulo, Nicolás</v>
      </c>
      <c r="J401" s="25">
        <f t="shared" si="28"/>
        <v>1300</v>
      </c>
    </row>
    <row r="402" spans="1:10" ht="30" x14ac:dyDescent="0.25">
      <c r="A402" s="25" t="s">
        <v>1267</v>
      </c>
      <c r="B402" cm="1">
        <f t="array" ref="B402">SUMPRODUCT(('Reporte del libro'!$D$3:$D$1596=A402)*'Reporte del libro'!$J$3:$J$1596)</f>
        <v>4128</v>
      </c>
      <c r="C402">
        <v>4128</v>
      </c>
      <c r="D402">
        <f t="shared" si="25"/>
        <v>4128.0004019999997</v>
      </c>
      <c r="E402">
        <f t="shared" si="26"/>
        <v>337</v>
      </c>
      <c r="H402" s="25">
        <v>401</v>
      </c>
      <c r="I402" s="25" t="str">
        <f t="shared" si="27"/>
        <v>Vega, Manuel de</v>
      </c>
      <c r="J402" s="25">
        <f t="shared" si="28"/>
        <v>1300</v>
      </c>
    </row>
    <row r="403" spans="1:10" ht="30" x14ac:dyDescent="0.25">
      <c r="A403" s="25" t="s">
        <v>1695</v>
      </c>
      <c r="B403" cm="1">
        <f t="array" ref="B403">SUMPRODUCT(('Reporte del libro'!$D$3:$D$1596=A403)*'Reporte del libro'!$J$3:$J$1596)</f>
        <v>500</v>
      </c>
      <c r="C403">
        <v>500</v>
      </c>
      <c r="D403">
        <f t="shared" si="25"/>
        <v>500.00040300000001</v>
      </c>
      <c r="E403">
        <f t="shared" si="26"/>
        <v>430</v>
      </c>
      <c r="H403" s="25">
        <v>402</v>
      </c>
      <c r="I403" s="25" t="str">
        <f t="shared" si="27"/>
        <v>Torre, Joseph de la</v>
      </c>
      <c r="J403" s="25">
        <f t="shared" si="28"/>
        <v>1294</v>
      </c>
    </row>
    <row r="404" spans="1:10" ht="15" customHeight="1" x14ac:dyDescent="0.25">
      <c r="A404" s="25" t="s">
        <v>1720</v>
      </c>
      <c r="B404" cm="1">
        <f t="array" ref="B404">SUMPRODUCT(('Reporte del libro'!$D$3:$D$1596=A404)*'Reporte del libro'!$J$3:$J$1596)</f>
        <v>6120</v>
      </c>
      <c r="C404">
        <v>6120</v>
      </c>
      <c r="D404">
        <f t="shared" si="25"/>
        <v>6120.0004040000003</v>
      </c>
      <c r="E404">
        <f t="shared" si="26"/>
        <v>308</v>
      </c>
      <c r="H404" s="25">
        <v>403</v>
      </c>
      <c r="I404" s="25" t="str">
        <f t="shared" si="27"/>
        <v>Artavieta, Miguel de</v>
      </c>
      <c r="J404" s="25">
        <f t="shared" si="28"/>
        <v>1093</v>
      </c>
    </row>
    <row r="405" spans="1:10" ht="45" x14ac:dyDescent="0.25">
      <c r="A405" s="25" t="s">
        <v>1268</v>
      </c>
      <c r="B405" cm="1">
        <f t="array" ref="B405">SUMPRODUCT(('Reporte del libro'!$D$3:$D$1596=A405)*'Reporte del libro'!$J$3:$J$1596)</f>
        <v>700</v>
      </c>
      <c r="C405">
        <v>700</v>
      </c>
      <c r="D405">
        <f t="shared" si="25"/>
        <v>700.000405</v>
      </c>
      <c r="E405">
        <f t="shared" si="26"/>
        <v>416</v>
      </c>
      <c r="H405" s="25">
        <v>404</v>
      </c>
      <c r="I405" s="25" t="str">
        <f t="shared" si="27"/>
        <v>Pimienta, Gaspar</v>
      </c>
      <c r="J405" s="25">
        <f t="shared" si="28"/>
        <v>1000</v>
      </c>
    </row>
    <row r="406" spans="1:10" ht="30" x14ac:dyDescent="0.25">
      <c r="A406" s="25" t="s">
        <v>1788</v>
      </c>
      <c r="B406" cm="1">
        <f t="array" ref="B406">SUMPRODUCT(('Reporte del libro'!$D$3:$D$1596=A406)*'Reporte del libro'!$J$3:$J$1596)</f>
        <v>846</v>
      </c>
      <c r="C406">
        <v>846</v>
      </c>
      <c r="D406">
        <f t="shared" si="25"/>
        <v>846.000406</v>
      </c>
      <c r="E406">
        <f t="shared" si="26"/>
        <v>412</v>
      </c>
      <c r="H406" s="25">
        <v>405</v>
      </c>
      <c r="I406" s="25" t="str">
        <f t="shared" si="27"/>
        <v>Zamora, Antonio de</v>
      </c>
      <c r="J406" s="25">
        <f t="shared" si="28"/>
        <v>1000</v>
      </c>
    </row>
    <row r="407" spans="1:10" ht="30" x14ac:dyDescent="0.25">
      <c r="A407" s="25" t="s">
        <v>1704</v>
      </c>
      <c r="B407" cm="1">
        <f t="array" ref="B407">SUMPRODUCT(('Reporte del libro'!$D$3:$D$1596=A407)*'Reporte del libro'!$J$3:$J$1596)</f>
        <v>272</v>
      </c>
      <c r="C407">
        <v>272</v>
      </c>
      <c r="D407">
        <f t="shared" si="25"/>
        <v>272.000407</v>
      </c>
      <c r="E407">
        <f t="shared" si="26"/>
        <v>457</v>
      </c>
      <c r="H407" s="25">
        <v>406</v>
      </c>
      <c r="I407" s="25" t="str">
        <f t="shared" si="27"/>
        <v>Jiménez de Guevara, Diego</v>
      </c>
      <c r="J407" s="25">
        <f t="shared" si="28"/>
        <v>992</v>
      </c>
    </row>
    <row r="408" spans="1:10" ht="30" x14ac:dyDescent="0.25">
      <c r="A408" s="25" t="s">
        <v>1597</v>
      </c>
      <c r="B408" cm="1">
        <f t="array" ref="B408">SUMPRODUCT(('Reporte del libro'!$D$3:$D$1596=A408)*'Reporte del libro'!$J$3:$J$1596)</f>
        <v>9200</v>
      </c>
      <c r="C408">
        <v>9200</v>
      </c>
      <c r="D408">
        <f t="shared" si="25"/>
        <v>9200.0004079999999</v>
      </c>
      <c r="E408">
        <f t="shared" si="26"/>
        <v>273</v>
      </c>
      <c r="H408" s="25">
        <v>407</v>
      </c>
      <c r="I408" s="25" t="str">
        <f t="shared" si="27"/>
        <v>Martínez de Moncada, Juan</v>
      </c>
      <c r="J408" s="25">
        <f t="shared" si="28"/>
        <v>984</v>
      </c>
    </row>
    <row r="409" spans="1:10" ht="15" customHeight="1" x14ac:dyDescent="0.25">
      <c r="A409" s="25" t="s">
        <v>1547</v>
      </c>
      <c r="B409" cm="1">
        <f t="array" ref="B409">SUMPRODUCT(('Reporte del libro'!$D$3:$D$1596=A409)*'Reporte del libro'!$J$3:$J$1596)</f>
        <v>250</v>
      </c>
      <c r="C409">
        <v>250</v>
      </c>
      <c r="D409">
        <f t="shared" si="25"/>
        <v>250.00040899999999</v>
      </c>
      <c r="E409">
        <f t="shared" si="26"/>
        <v>459</v>
      </c>
      <c r="H409" s="25">
        <v>408</v>
      </c>
      <c r="I409" s="25" t="str">
        <f t="shared" si="27"/>
        <v>Estrada, Domingo de</v>
      </c>
      <c r="J409" s="25">
        <f t="shared" si="28"/>
        <v>964</v>
      </c>
    </row>
    <row r="410" spans="1:10" x14ac:dyDescent="0.25">
      <c r="A410" s="25" t="s">
        <v>1376</v>
      </c>
      <c r="B410" cm="1">
        <f t="array" ref="B410">SUMPRODUCT(('Reporte del libro'!$D$3:$D$1596=A410)*'Reporte del libro'!$J$3:$J$1596)</f>
        <v>3479</v>
      </c>
      <c r="C410">
        <v>3479</v>
      </c>
      <c r="D410">
        <f t="shared" si="25"/>
        <v>3479.0004100000001</v>
      </c>
      <c r="E410">
        <f t="shared" si="26"/>
        <v>361</v>
      </c>
      <c r="H410" s="25">
        <v>409</v>
      </c>
      <c r="I410" s="25" t="str">
        <f t="shared" si="27"/>
        <v>Montoya, Ana María de</v>
      </c>
      <c r="J410" s="25">
        <f t="shared" si="28"/>
        <v>948</v>
      </c>
    </row>
    <row r="411" spans="1:10" ht="30" x14ac:dyDescent="0.25">
      <c r="A411" s="25" t="s">
        <v>1548</v>
      </c>
      <c r="B411" cm="1">
        <f t="array" ref="B411">SUMPRODUCT(('Reporte del libro'!$D$3:$D$1596=A411)*'Reporte del libro'!$J$3:$J$1596)</f>
        <v>298</v>
      </c>
      <c r="C411">
        <v>298</v>
      </c>
      <c r="D411">
        <f t="shared" si="25"/>
        <v>298.00041099999999</v>
      </c>
      <c r="E411">
        <f t="shared" si="26"/>
        <v>455</v>
      </c>
      <c r="H411" s="25">
        <v>410</v>
      </c>
      <c r="I411" s="25" t="str">
        <f t="shared" si="27"/>
        <v>López de San Román, Antonio</v>
      </c>
      <c r="J411" s="25">
        <f t="shared" si="28"/>
        <v>882</v>
      </c>
    </row>
    <row r="412" spans="1:10" ht="15" customHeight="1" x14ac:dyDescent="0.25">
      <c r="A412" s="25" t="s">
        <v>1696</v>
      </c>
      <c r="B412" cm="1">
        <f t="array" ref="B412">SUMPRODUCT(('Reporte del libro'!$D$3:$D$1596=A412)*'Reporte del libro'!$J$3:$J$1596)</f>
        <v>2000</v>
      </c>
      <c r="C412">
        <v>2000</v>
      </c>
      <c r="D412">
        <f t="shared" si="25"/>
        <v>2000.0004120000001</v>
      </c>
      <c r="E412">
        <f t="shared" si="26"/>
        <v>386</v>
      </c>
      <c r="H412" s="25">
        <v>411</v>
      </c>
      <c r="I412" s="25" t="str">
        <f t="shared" si="27"/>
        <v>Tamayo de Mendoza, Diego</v>
      </c>
      <c r="J412" s="25">
        <f t="shared" si="28"/>
        <v>880</v>
      </c>
    </row>
    <row r="413" spans="1:10" ht="30" x14ac:dyDescent="0.25">
      <c r="A413" s="25" t="s">
        <v>1377</v>
      </c>
      <c r="B413" cm="1">
        <f t="array" ref="B413">SUMPRODUCT(('Reporte del libro'!$D$3:$D$1596=A413)*'Reporte del libro'!$J$3:$J$1596)</f>
        <v>1500</v>
      </c>
      <c r="C413">
        <v>1500</v>
      </c>
      <c r="D413">
        <f t="shared" si="25"/>
        <v>1500.000413</v>
      </c>
      <c r="E413">
        <f t="shared" si="26"/>
        <v>395</v>
      </c>
      <c r="H413" s="25">
        <v>412</v>
      </c>
      <c r="I413" s="25" t="str">
        <f t="shared" si="27"/>
        <v>Santos de Lamadrid, Pedro</v>
      </c>
      <c r="J413" s="25">
        <f t="shared" si="28"/>
        <v>846</v>
      </c>
    </row>
    <row r="414" spans="1:10" ht="30" x14ac:dyDescent="0.25">
      <c r="A414" s="25" t="s">
        <v>1549</v>
      </c>
      <c r="B414" cm="1">
        <f t="array" ref="B414">SUMPRODUCT(('Reporte del libro'!$D$3:$D$1596=A414)*'Reporte del libro'!$J$3:$J$1596)</f>
        <v>3260</v>
      </c>
      <c r="C414">
        <v>3260</v>
      </c>
      <c r="D414">
        <f t="shared" si="25"/>
        <v>3260.0004140000001</v>
      </c>
      <c r="E414">
        <f t="shared" si="26"/>
        <v>364</v>
      </c>
      <c r="H414" s="25">
        <v>413</v>
      </c>
      <c r="I414" s="25" t="str">
        <f t="shared" si="27"/>
        <v>Matos, Francisco de</v>
      </c>
      <c r="J414" s="25">
        <f t="shared" si="28"/>
        <v>844</v>
      </c>
    </row>
    <row r="415" spans="1:10" ht="30" x14ac:dyDescent="0.25">
      <c r="A415" s="25" t="s">
        <v>1550</v>
      </c>
      <c r="B415" cm="1">
        <f t="array" ref="B415">SUMPRODUCT(('Reporte del libro'!$D$3:$D$1596=A415)*'Reporte del libro'!$J$3:$J$1596)</f>
        <v>3500</v>
      </c>
      <c r="C415">
        <v>3500</v>
      </c>
      <c r="D415">
        <f t="shared" si="25"/>
        <v>3500.000415</v>
      </c>
      <c r="E415">
        <f t="shared" si="26"/>
        <v>360</v>
      </c>
      <c r="H415" s="25">
        <v>414</v>
      </c>
      <c r="I415" s="25" t="str">
        <f t="shared" si="27"/>
        <v>Ruiz de Felices, Blas</v>
      </c>
      <c r="J415" s="25">
        <f t="shared" si="28"/>
        <v>800</v>
      </c>
    </row>
    <row r="416" spans="1:10" ht="45" x14ac:dyDescent="0.25">
      <c r="A416" s="25" t="s">
        <v>1551</v>
      </c>
      <c r="B416" cm="1">
        <f t="array" ref="B416">SUMPRODUCT(('Reporte del libro'!$D$3:$D$1596=A416)*'Reporte del libro'!$J$3:$J$1596)</f>
        <v>1732</v>
      </c>
      <c r="C416">
        <v>1732</v>
      </c>
      <c r="D416">
        <f t="shared" si="25"/>
        <v>1732.0004160000001</v>
      </c>
      <c r="E416">
        <f t="shared" si="26"/>
        <v>393</v>
      </c>
      <c r="H416" s="25">
        <v>415</v>
      </c>
      <c r="I416" s="25" t="str">
        <f t="shared" si="27"/>
        <v>Ponce, Manuel</v>
      </c>
      <c r="J416" s="25">
        <f t="shared" si="28"/>
        <v>750</v>
      </c>
    </row>
    <row r="417" spans="1:10" ht="30" x14ac:dyDescent="0.25">
      <c r="A417" s="25" t="s">
        <v>1582</v>
      </c>
      <c r="B417" cm="1">
        <f t="array" ref="B417">SUMPRODUCT(('Reporte del libro'!$D$3:$D$1596=A417)*'Reporte del libro'!$J$3:$J$1596)</f>
        <v>3156</v>
      </c>
      <c r="C417">
        <v>3156</v>
      </c>
      <c r="D417">
        <f t="shared" si="25"/>
        <v>3156.0004170000002</v>
      </c>
      <c r="E417">
        <f t="shared" si="26"/>
        <v>367</v>
      </c>
      <c r="H417" s="25">
        <v>416</v>
      </c>
      <c r="I417" s="25" t="str">
        <f t="shared" si="27"/>
        <v>Valenzuela, Juan Francisco de</v>
      </c>
      <c r="J417" s="25">
        <f t="shared" si="28"/>
        <v>700</v>
      </c>
    </row>
    <row r="418" spans="1:10" ht="30" x14ac:dyDescent="0.25">
      <c r="A418" s="25" t="s">
        <v>1552</v>
      </c>
      <c r="B418" cm="1">
        <f t="array" ref="B418">SUMPRODUCT(('Reporte del libro'!$D$3:$D$1596=A418)*'Reporte del libro'!$J$3:$J$1596)</f>
        <v>506</v>
      </c>
      <c r="C418">
        <v>506</v>
      </c>
      <c r="D418">
        <f t="shared" si="25"/>
        <v>506.00041800000002</v>
      </c>
      <c r="E418">
        <f t="shared" si="26"/>
        <v>425</v>
      </c>
      <c r="H418" s="25">
        <v>417</v>
      </c>
      <c r="I418" s="25" t="str">
        <f t="shared" si="27"/>
        <v>Aguirre, Juan de</v>
      </c>
      <c r="J418" s="25">
        <f t="shared" si="28"/>
        <v>640</v>
      </c>
    </row>
    <row r="419" spans="1:10" ht="30" x14ac:dyDescent="0.25">
      <c r="A419" s="25" t="s">
        <v>1789</v>
      </c>
      <c r="B419" cm="1">
        <f t="array" ref="B419">SUMPRODUCT(('Reporte del libro'!$D$3:$D$1596=A419)*'Reporte del libro'!$J$3:$J$1596)</f>
        <v>500</v>
      </c>
      <c r="C419">
        <v>500</v>
      </c>
      <c r="D419">
        <f t="shared" si="25"/>
        <v>500.00041900000002</v>
      </c>
      <c r="E419">
        <f t="shared" si="26"/>
        <v>429</v>
      </c>
      <c r="H419" s="25">
        <v>418</v>
      </c>
      <c r="I419" s="25" t="str">
        <f t="shared" si="27"/>
        <v>López de Aguilar, Juan</v>
      </c>
      <c r="J419" s="25">
        <f t="shared" si="28"/>
        <v>604</v>
      </c>
    </row>
    <row r="420" spans="1:10" x14ac:dyDescent="0.25">
      <c r="A420" s="25" t="s">
        <v>1553</v>
      </c>
      <c r="B420" cm="1">
        <f t="array" ref="B420">SUMPRODUCT(('Reporte del libro'!$D$3:$D$1596=A420)*'Reporte del libro'!$J$3:$J$1596)</f>
        <v>3500</v>
      </c>
      <c r="C420">
        <v>3500</v>
      </c>
      <c r="D420">
        <f t="shared" si="25"/>
        <v>3500.0004199999998</v>
      </c>
      <c r="E420">
        <f t="shared" si="26"/>
        <v>359</v>
      </c>
      <c r="H420" s="25">
        <v>419</v>
      </c>
      <c r="I420" s="25" t="str">
        <f t="shared" si="27"/>
        <v>Hoguera, Lucas de</v>
      </c>
      <c r="J420" s="25">
        <f t="shared" si="28"/>
        <v>600</v>
      </c>
    </row>
    <row r="421" spans="1:10" ht="30" x14ac:dyDescent="0.25">
      <c r="A421" s="25" t="s">
        <v>1773</v>
      </c>
      <c r="B421" cm="1">
        <f t="array" ref="B421">SUMPRODUCT(('Reporte del libro'!$D$3:$D$1596=A421)*'Reporte del libro'!$J$3:$J$1596)</f>
        <v>3578</v>
      </c>
      <c r="C421">
        <v>3578</v>
      </c>
      <c r="D421">
        <f t="shared" si="25"/>
        <v>3578.0004210000002</v>
      </c>
      <c r="E421">
        <f t="shared" si="26"/>
        <v>357</v>
      </c>
      <c r="H421" s="25">
        <v>420</v>
      </c>
      <c r="I421" s="25" t="str">
        <f t="shared" si="27"/>
        <v>Concha, Agustín de la</v>
      </c>
      <c r="J421" s="25">
        <f t="shared" si="28"/>
        <v>600</v>
      </c>
    </row>
    <row r="422" spans="1:10" x14ac:dyDescent="0.25">
      <c r="A422" s="5" t="s">
        <v>1667</v>
      </c>
      <c r="B422" cm="1">
        <f t="array" ref="B422">SUMPRODUCT(('Reporte del libro'!$D$3:$D$1596=A422)*'Reporte del libro'!$J$3:$J$1596)</f>
        <v>32640</v>
      </c>
      <c r="C422">
        <v>32640</v>
      </c>
      <c r="D422">
        <f t="shared" si="25"/>
        <v>32640.000422000001</v>
      </c>
      <c r="E422">
        <f t="shared" si="26"/>
        <v>126</v>
      </c>
      <c r="H422" s="25">
        <v>421</v>
      </c>
      <c r="I422" s="25" t="str">
        <f t="shared" si="27"/>
        <v>Basilio , Juan</v>
      </c>
      <c r="J422" s="25">
        <f t="shared" si="28"/>
        <v>550</v>
      </c>
    </row>
    <row r="423" spans="1:10" x14ac:dyDescent="0.25">
      <c r="A423" s="25" t="s">
        <v>1554</v>
      </c>
      <c r="B423" cm="1">
        <f t="array" ref="B423">SUMPRODUCT(('Reporte del libro'!$D$3:$D$1596=A423)*'Reporte del libro'!$J$3:$J$1596)</f>
        <v>20000</v>
      </c>
      <c r="C423">
        <v>20000</v>
      </c>
      <c r="D423">
        <f t="shared" si="25"/>
        <v>20000.000423000001</v>
      </c>
      <c r="E423">
        <f t="shared" si="26"/>
        <v>189</v>
      </c>
      <c r="H423" s="25">
        <v>422</v>
      </c>
      <c r="I423" s="25" t="str">
        <f t="shared" si="27"/>
        <v>Artieta, Andrés de</v>
      </c>
      <c r="J423" s="25">
        <f t="shared" si="28"/>
        <v>540</v>
      </c>
    </row>
    <row r="424" spans="1:10" ht="30" x14ac:dyDescent="0.25">
      <c r="A424" s="25" t="s">
        <v>1555</v>
      </c>
      <c r="B424" cm="1">
        <f t="array" ref="B424">SUMPRODUCT(('Reporte del libro'!$D$3:$D$1596=A424)*'Reporte del libro'!$J$3:$J$1596)</f>
        <v>5000</v>
      </c>
      <c r="C424">
        <v>5000</v>
      </c>
      <c r="D424">
        <f t="shared" si="25"/>
        <v>5000.0004239999998</v>
      </c>
      <c r="E424">
        <f t="shared" si="26"/>
        <v>324</v>
      </c>
      <c r="H424" s="25">
        <v>423</v>
      </c>
      <c r="I424" s="25" t="str">
        <f t="shared" si="27"/>
        <v>Remolino, Pedro de</v>
      </c>
      <c r="J424" s="25">
        <f t="shared" si="28"/>
        <v>528</v>
      </c>
    </row>
    <row r="425" spans="1:10" ht="30" x14ac:dyDescent="0.25">
      <c r="A425" s="25" t="s">
        <v>1378</v>
      </c>
      <c r="B425" cm="1">
        <f t="array" ref="B425">SUMPRODUCT(('Reporte del libro'!$D$3:$D$1596=A425)*'Reporte del libro'!$J$3:$J$1596)</f>
        <v>25112</v>
      </c>
      <c r="C425">
        <v>25112</v>
      </c>
      <c r="D425">
        <f t="shared" si="25"/>
        <v>25112.000424999998</v>
      </c>
      <c r="E425">
        <f t="shared" si="26"/>
        <v>158</v>
      </c>
      <c r="H425" s="25">
        <v>424</v>
      </c>
      <c r="I425" s="25" t="str">
        <f t="shared" si="27"/>
        <v>Gárate, Pedro de</v>
      </c>
      <c r="J425" s="25">
        <f t="shared" si="28"/>
        <v>520</v>
      </c>
    </row>
    <row r="426" spans="1:10" ht="30" x14ac:dyDescent="0.25">
      <c r="A426" s="25" t="s">
        <v>1379</v>
      </c>
      <c r="B426" cm="1">
        <f t="array" ref="B426">SUMPRODUCT(('Reporte del libro'!$D$3:$D$1596=A426)*'Reporte del libro'!$J$3:$J$1596)</f>
        <v>3250</v>
      </c>
      <c r="C426">
        <v>3250</v>
      </c>
      <c r="D426">
        <f t="shared" si="25"/>
        <v>3250.0004260000001</v>
      </c>
      <c r="E426">
        <f t="shared" si="26"/>
        <v>365</v>
      </c>
      <c r="H426" s="25">
        <v>425</v>
      </c>
      <c r="I426" s="25" t="str">
        <f t="shared" si="27"/>
        <v>Ortiz de Mendoza, Pedro</v>
      </c>
      <c r="J426" s="25">
        <f t="shared" si="28"/>
        <v>506</v>
      </c>
    </row>
    <row r="427" spans="1:10" ht="30" x14ac:dyDescent="0.25">
      <c r="A427" s="25" t="s">
        <v>1790</v>
      </c>
      <c r="B427" cm="1">
        <f t="array" ref="B427">SUMPRODUCT(('Reporte del libro'!$D$3:$D$1596=A427)*'Reporte del libro'!$J$3:$J$1596)</f>
        <v>7000</v>
      </c>
      <c r="C427">
        <v>7000</v>
      </c>
      <c r="D427">
        <f t="shared" si="25"/>
        <v>7000.0004269999999</v>
      </c>
      <c r="E427">
        <f t="shared" si="26"/>
        <v>299</v>
      </c>
      <c r="H427" s="25">
        <v>426</v>
      </c>
      <c r="I427" s="25" t="str">
        <f t="shared" si="27"/>
        <v>Piedra Hita, Lucas de</v>
      </c>
      <c r="J427" s="25">
        <f t="shared" si="28"/>
        <v>500</v>
      </c>
    </row>
    <row r="428" spans="1:10" ht="30" x14ac:dyDescent="0.25">
      <c r="A428" s="25" t="s">
        <v>1556</v>
      </c>
      <c r="B428" cm="1">
        <f t="array" ref="B428">SUMPRODUCT(('Reporte del libro'!$D$3:$D$1596=A428)*'Reporte del libro'!$J$3:$J$1596)</f>
        <v>8025</v>
      </c>
      <c r="C428">
        <v>8025</v>
      </c>
      <c r="D428">
        <f t="shared" si="25"/>
        <v>8025.0004280000003</v>
      </c>
      <c r="E428">
        <f t="shared" si="26"/>
        <v>286</v>
      </c>
      <c r="H428" s="25">
        <v>427</v>
      </c>
      <c r="I428" s="25" t="str">
        <f t="shared" si="27"/>
        <v>Manzanares, Pedro de</v>
      </c>
      <c r="J428" s="25">
        <f t="shared" si="28"/>
        <v>500</v>
      </c>
    </row>
    <row r="429" spans="1:10" ht="30" x14ac:dyDescent="0.25">
      <c r="A429" s="25" t="s">
        <v>1380</v>
      </c>
      <c r="B429" cm="1">
        <f t="array" ref="B429">SUMPRODUCT(('Reporte del libro'!$D$3:$D$1596=A429)*'Reporte del libro'!$J$3:$J$1596)</f>
        <v>37605</v>
      </c>
      <c r="C429">
        <v>37605</v>
      </c>
      <c r="D429">
        <f t="shared" si="25"/>
        <v>37605.000429</v>
      </c>
      <c r="E429">
        <f t="shared" si="26"/>
        <v>114</v>
      </c>
      <c r="H429" s="25">
        <v>428</v>
      </c>
      <c r="I429" s="25" t="str">
        <f t="shared" si="27"/>
        <v>Fernández de Sotomayor, Gaspar</v>
      </c>
      <c r="J429" s="25">
        <f t="shared" si="28"/>
        <v>500</v>
      </c>
    </row>
    <row r="430" spans="1:10" ht="30" x14ac:dyDescent="0.25">
      <c r="A430" s="25" t="s">
        <v>1381</v>
      </c>
      <c r="B430" cm="1">
        <f t="array" ref="B430">SUMPRODUCT(('Reporte del libro'!$D$3:$D$1596=A430)*'Reporte del libro'!$J$3:$J$1596)</f>
        <v>14000</v>
      </c>
      <c r="C430">
        <v>14000</v>
      </c>
      <c r="D430">
        <f t="shared" si="25"/>
        <v>14000.00043</v>
      </c>
      <c r="E430">
        <f t="shared" si="26"/>
        <v>225</v>
      </c>
      <c r="H430" s="25">
        <v>429</v>
      </c>
      <c r="I430" s="25" t="str">
        <f t="shared" si="27"/>
        <v>Santa María, Manuel de</v>
      </c>
      <c r="J430" s="25">
        <f t="shared" si="28"/>
        <v>500</v>
      </c>
    </row>
    <row r="431" spans="1:10" ht="30" x14ac:dyDescent="0.25">
      <c r="A431" s="25" t="s">
        <v>1792</v>
      </c>
      <c r="B431" cm="1">
        <f t="array" ref="B431">SUMPRODUCT(('Reporte del libro'!$D$3:$D$1596=A431)*'Reporte del libro'!$J$3:$J$1596)</f>
        <v>12245</v>
      </c>
      <c r="C431">
        <v>12245</v>
      </c>
      <c r="D431">
        <f t="shared" si="25"/>
        <v>12245.000431</v>
      </c>
      <c r="E431">
        <f t="shared" si="26"/>
        <v>241</v>
      </c>
      <c r="H431" s="25">
        <v>430</v>
      </c>
      <c r="I431" s="25" t="str">
        <f t="shared" si="27"/>
        <v>Troya, Bartolomé de</v>
      </c>
      <c r="J431" s="25">
        <f t="shared" si="28"/>
        <v>500</v>
      </c>
    </row>
    <row r="432" spans="1:10" ht="15" customHeight="1" x14ac:dyDescent="0.25">
      <c r="A432" s="25" t="s">
        <v>1557</v>
      </c>
      <c r="B432" cm="1">
        <f t="array" ref="B432">SUMPRODUCT(('Reporte del libro'!$D$3:$D$1596=A432)*'Reporte del libro'!$J$3:$J$1596)</f>
        <v>750</v>
      </c>
      <c r="C432">
        <v>750</v>
      </c>
      <c r="D432">
        <f t="shared" si="25"/>
        <v>750.00043200000005</v>
      </c>
      <c r="E432">
        <f t="shared" si="26"/>
        <v>415</v>
      </c>
      <c r="H432" s="25">
        <v>431</v>
      </c>
      <c r="I432" s="25" t="str">
        <f t="shared" si="27"/>
        <v>Lezcano, Lucas de</v>
      </c>
      <c r="J432" s="25">
        <f t="shared" si="28"/>
        <v>500</v>
      </c>
    </row>
    <row r="433" spans="1:10" ht="30" x14ac:dyDescent="0.25">
      <c r="A433" s="25" t="s">
        <v>1558</v>
      </c>
      <c r="B433" cm="1">
        <f t="array" ref="B433">SUMPRODUCT(('Reporte del libro'!$D$3:$D$1596=A433)*'Reporte del libro'!$J$3:$J$1596)</f>
        <v>6450</v>
      </c>
      <c r="C433">
        <v>6450</v>
      </c>
      <c r="D433">
        <f t="shared" si="25"/>
        <v>6450.0004330000002</v>
      </c>
      <c r="E433">
        <f t="shared" si="26"/>
        <v>304</v>
      </c>
      <c r="H433" s="25">
        <v>432</v>
      </c>
      <c r="I433" s="25" t="str">
        <f t="shared" si="27"/>
        <v>Sánchez Carreño, Francisco</v>
      </c>
      <c r="J433" s="25">
        <f t="shared" si="28"/>
        <v>500</v>
      </c>
    </row>
    <row r="434" spans="1:10" ht="30" x14ac:dyDescent="0.25">
      <c r="A434" s="25" t="s">
        <v>1382</v>
      </c>
      <c r="B434" cm="1">
        <f t="array" ref="B434">SUMPRODUCT(('Reporte del libro'!$D$3:$D$1596=A434)*'Reporte del libro'!$J$3:$J$1596)</f>
        <v>3240</v>
      </c>
      <c r="C434">
        <v>3240</v>
      </c>
      <c r="D434">
        <f t="shared" si="25"/>
        <v>3240.000434</v>
      </c>
      <c r="E434">
        <f t="shared" si="26"/>
        <v>366</v>
      </c>
      <c r="H434" s="25">
        <v>433</v>
      </c>
      <c r="I434" s="25" t="str">
        <f t="shared" si="27"/>
        <v>Rodríguez, Diego</v>
      </c>
      <c r="J434" s="25">
        <f t="shared" si="28"/>
        <v>500</v>
      </c>
    </row>
    <row r="435" spans="1:10" ht="15" customHeight="1" x14ac:dyDescent="0.25">
      <c r="A435" s="25" t="s">
        <v>1636</v>
      </c>
      <c r="B435" cm="1">
        <f t="array" ref="B435">SUMPRODUCT(('Reporte del libro'!$D$3:$D$1596=A435)*'Reporte del libro'!$J$3:$J$1596)</f>
        <v>35270</v>
      </c>
      <c r="C435">
        <v>35270</v>
      </c>
      <c r="D435">
        <f t="shared" si="25"/>
        <v>35270.000435000002</v>
      </c>
      <c r="E435">
        <f t="shared" si="26"/>
        <v>120</v>
      </c>
      <c r="H435" s="25">
        <v>434</v>
      </c>
      <c r="I435" s="25" t="str">
        <f t="shared" si="27"/>
        <v>Goicochea, Pedro de</v>
      </c>
      <c r="J435" s="25">
        <f t="shared" si="28"/>
        <v>500</v>
      </c>
    </row>
    <row r="436" spans="1:10" ht="30" x14ac:dyDescent="0.25">
      <c r="A436" s="25" t="s">
        <v>1559</v>
      </c>
      <c r="B436" cm="1">
        <f t="array" ref="B436">SUMPRODUCT(('Reporte del libro'!$D$3:$D$1596=A436)*'Reporte del libro'!$J$3:$J$1596)</f>
        <v>2430</v>
      </c>
      <c r="C436">
        <v>2430</v>
      </c>
      <c r="D436">
        <f t="shared" si="25"/>
        <v>2430.0004359999998</v>
      </c>
      <c r="E436">
        <f t="shared" si="26"/>
        <v>382</v>
      </c>
      <c r="H436" s="25">
        <v>435</v>
      </c>
      <c r="I436" s="25" t="str">
        <f t="shared" si="27"/>
        <v>Gómez, Lorenzo</v>
      </c>
      <c r="J436" s="25">
        <f t="shared" si="28"/>
        <v>500</v>
      </c>
    </row>
    <row r="437" spans="1:10" ht="45" x14ac:dyDescent="0.25">
      <c r="A437" s="25" t="s">
        <v>1560</v>
      </c>
      <c r="B437" cm="1">
        <f t="array" ref="B437">SUMPRODUCT(('Reporte del libro'!$D$3:$D$1596=A437)*'Reporte del libro'!$J$3:$J$1596)</f>
        <v>1875</v>
      </c>
      <c r="C437">
        <v>1875</v>
      </c>
      <c r="D437">
        <f t="shared" si="25"/>
        <v>1875.0004369999999</v>
      </c>
      <c r="E437">
        <f t="shared" si="26"/>
        <v>391</v>
      </c>
      <c r="H437" s="25">
        <v>436</v>
      </c>
      <c r="I437" s="25" t="str">
        <f t="shared" si="27"/>
        <v>Arbiza, Francisco de</v>
      </c>
      <c r="J437" s="25">
        <f t="shared" si="28"/>
        <v>498</v>
      </c>
    </row>
    <row r="438" spans="1:10" ht="15" customHeight="1" x14ac:dyDescent="0.25">
      <c r="A438" s="25" t="s">
        <v>1623</v>
      </c>
      <c r="B438" cm="1">
        <f t="array" ref="B438">SUMPRODUCT(('Reporte del libro'!$D$3:$D$1596=A438)*'Reporte del libro'!$J$3:$J$1596)</f>
        <v>6090</v>
      </c>
      <c r="C438">
        <v>6090</v>
      </c>
      <c r="D438">
        <f t="shared" si="25"/>
        <v>6090.000438</v>
      </c>
      <c r="E438">
        <f t="shared" si="26"/>
        <v>309</v>
      </c>
      <c r="H438" s="25">
        <v>437</v>
      </c>
      <c r="I438" s="25" t="str">
        <f t="shared" si="27"/>
        <v>Barnuevo, Juan de</v>
      </c>
      <c r="J438" s="25">
        <f t="shared" si="28"/>
        <v>480</v>
      </c>
    </row>
    <row r="439" spans="1:10" ht="30" x14ac:dyDescent="0.25">
      <c r="A439" s="25" t="s">
        <v>1383</v>
      </c>
      <c r="B439" cm="1">
        <f t="array" ref="B439">SUMPRODUCT(('Reporte del libro'!$D$3:$D$1596=A439)*'Reporte del libro'!$J$3:$J$1596)</f>
        <v>4650</v>
      </c>
      <c r="C439">
        <v>4650</v>
      </c>
      <c r="D439">
        <f t="shared" si="25"/>
        <v>4650.0004390000004</v>
      </c>
      <c r="E439">
        <f t="shared" si="26"/>
        <v>329</v>
      </c>
      <c r="H439" s="25">
        <v>438</v>
      </c>
      <c r="I439" s="25" t="str">
        <f t="shared" si="27"/>
        <v>Fuentes, Diego de</v>
      </c>
      <c r="J439" s="25">
        <f t="shared" si="28"/>
        <v>452</v>
      </c>
    </row>
    <row r="440" spans="1:10" ht="15" customHeight="1" x14ac:dyDescent="0.25">
      <c r="A440" s="25" t="s">
        <v>1793</v>
      </c>
      <c r="B440" cm="1">
        <f t="array" ref="B440">SUMPRODUCT(('Reporte del libro'!$D$3:$D$1596=A440)*'Reporte del libro'!$J$3:$J$1596)</f>
        <v>540</v>
      </c>
      <c r="C440">
        <v>540</v>
      </c>
      <c r="D440">
        <f t="shared" si="25"/>
        <v>540.00044000000003</v>
      </c>
      <c r="E440">
        <f t="shared" si="26"/>
        <v>422</v>
      </c>
      <c r="H440" s="25">
        <v>439</v>
      </c>
      <c r="I440" s="25" t="str">
        <f t="shared" si="27"/>
        <v>Garay, Valentín de</v>
      </c>
      <c r="J440" s="25">
        <f t="shared" si="28"/>
        <v>450</v>
      </c>
    </row>
    <row r="441" spans="1:10" x14ac:dyDescent="0.25">
      <c r="A441" s="25" t="s">
        <v>1561</v>
      </c>
      <c r="B441" cm="1">
        <f t="array" ref="B441">SUMPRODUCT(('Reporte del libro'!$D$3:$D$1596=A441)*'Reporte del libro'!$J$3:$J$1596)</f>
        <v>72</v>
      </c>
      <c r="C441">
        <v>72</v>
      </c>
      <c r="D441">
        <f t="shared" si="25"/>
        <v>72.000440999999995</v>
      </c>
      <c r="E441">
        <f t="shared" si="26"/>
        <v>476</v>
      </c>
      <c r="H441" s="25">
        <v>440</v>
      </c>
      <c r="I441" s="25" t="str">
        <f t="shared" si="27"/>
        <v>Bolivar, Juan de</v>
      </c>
      <c r="J441" s="25">
        <f t="shared" si="28"/>
        <v>400</v>
      </c>
    </row>
    <row r="442" spans="1:10" ht="30" x14ac:dyDescent="0.25">
      <c r="A442" s="25" t="s">
        <v>1800</v>
      </c>
      <c r="B442" cm="1">
        <f t="array" ref="B442">SUMPRODUCT(('Reporte del libro'!$D$3:$D$1596=A442)*'Reporte del libro'!$J$3:$J$1596)</f>
        <v>3690</v>
      </c>
      <c r="C442">
        <v>3690</v>
      </c>
      <c r="D442">
        <f t="shared" si="25"/>
        <v>3690.000442</v>
      </c>
      <c r="E442">
        <f t="shared" si="26"/>
        <v>352</v>
      </c>
      <c r="H442" s="25">
        <v>441</v>
      </c>
      <c r="I442" s="25" t="str">
        <f t="shared" si="27"/>
        <v>Rivera, Pedro de</v>
      </c>
      <c r="J442" s="25">
        <f t="shared" si="28"/>
        <v>400</v>
      </c>
    </row>
    <row r="443" spans="1:10" ht="30" x14ac:dyDescent="0.25">
      <c r="A443" s="25" t="s">
        <v>1384</v>
      </c>
      <c r="B443" cm="1">
        <f t="array" ref="B443">SUMPRODUCT(('Reporte del libro'!$D$3:$D$1596=A443)*'Reporte del libro'!$J$3:$J$1596)</f>
        <v>60</v>
      </c>
      <c r="C443">
        <v>60</v>
      </c>
      <c r="D443">
        <f t="shared" si="25"/>
        <v>60.000442999999997</v>
      </c>
      <c r="E443">
        <f t="shared" si="26"/>
        <v>478</v>
      </c>
      <c r="H443" s="25">
        <v>442</v>
      </c>
      <c r="I443" s="25" t="str">
        <f t="shared" si="27"/>
        <v>Miranda, Juan de</v>
      </c>
      <c r="J443" s="25">
        <f t="shared" si="28"/>
        <v>400</v>
      </c>
    </row>
    <row r="444" spans="1:10" ht="15" customHeight="1" x14ac:dyDescent="0.25">
      <c r="A444" s="25" t="s">
        <v>1385</v>
      </c>
      <c r="B444" cm="1">
        <f t="array" ref="B444">SUMPRODUCT(('Reporte del libro'!$D$3:$D$1596=A444)*'Reporte del libro'!$J$3:$J$1596)</f>
        <v>3990</v>
      </c>
      <c r="C444">
        <v>3990</v>
      </c>
      <c r="D444">
        <f t="shared" si="25"/>
        <v>3990.0004439999998</v>
      </c>
      <c r="E444">
        <f t="shared" si="26"/>
        <v>349</v>
      </c>
      <c r="H444" s="25">
        <v>443</v>
      </c>
      <c r="I444" s="25" t="str">
        <f t="shared" si="27"/>
        <v>Doblas, Martín de</v>
      </c>
      <c r="J444" s="25">
        <f t="shared" si="28"/>
        <v>400</v>
      </c>
    </row>
    <row r="445" spans="1:10" ht="30" x14ac:dyDescent="0.25">
      <c r="A445" s="25" t="s">
        <v>1562</v>
      </c>
      <c r="B445" cm="1">
        <f t="array" ref="B445">SUMPRODUCT(('Reporte del libro'!$D$3:$D$1596=A445)*'Reporte del libro'!$J$3:$J$1596)</f>
        <v>84</v>
      </c>
      <c r="C445">
        <v>84</v>
      </c>
      <c r="D445">
        <f t="shared" si="25"/>
        <v>84.000444999999999</v>
      </c>
      <c r="E445">
        <f t="shared" si="26"/>
        <v>474</v>
      </c>
      <c r="H445" s="25">
        <v>444</v>
      </c>
      <c r="I445" s="25" t="str">
        <f t="shared" si="27"/>
        <v>Prado, Jorge de</v>
      </c>
      <c r="J445" s="25">
        <f t="shared" si="28"/>
        <v>400</v>
      </c>
    </row>
    <row r="446" spans="1:10" ht="30" x14ac:dyDescent="0.25">
      <c r="A446" s="25" t="s">
        <v>1386</v>
      </c>
      <c r="B446" cm="1">
        <f t="array" ref="B446">SUMPRODUCT(('Reporte del libro'!$D$3:$D$1596=A446)*'Reporte del libro'!$J$3:$J$1596)</f>
        <v>15848</v>
      </c>
      <c r="C446">
        <v>15848</v>
      </c>
      <c r="D446">
        <f t="shared" si="25"/>
        <v>15848.000446</v>
      </c>
      <c r="E446">
        <f t="shared" si="26"/>
        <v>219</v>
      </c>
      <c r="H446" s="25">
        <v>445</v>
      </c>
      <c r="I446" s="25" t="str">
        <f t="shared" si="27"/>
        <v>Fernández del Casal, Mateo</v>
      </c>
      <c r="J446" s="25">
        <f t="shared" si="28"/>
        <v>400</v>
      </c>
    </row>
    <row r="447" spans="1:10" ht="30" x14ac:dyDescent="0.25">
      <c r="A447" s="25" t="s">
        <v>1430</v>
      </c>
      <c r="B447" cm="1">
        <f t="array" ref="B447">SUMPRODUCT(('Reporte del libro'!$D$3:$D$1596=A447)*'Reporte del libro'!$J$3:$J$1596)</f>
        <v>948</v>
      </c>
      <c r="C447">
        <v>948</v>
      </c>
      <c r="D447">
        <f t="shared" si="25"/>
        <v>948.00044700000001</v>
      </c>
      <c r="E447">
        <f t="shared" si="26"/>
        <v>409</v>
      </c>
      <c r="H447" s="25">
        <v>446</v>
      </c>
      <c r="I447" s="25" t="str">
        <f t="shared" si="27"/>
        <v>Fernández de la Sierra, Agustín</v>
      </c>
      <c r="J447" s="25">
        <f t="shared" si="28"/>
        <v>360</v>
      </c>
    </row>
    <row r="448" spans="1:10" ht="45" x14ac:dyDescent="0.25">
      <c r="A448" s="25" t="s">
        <v>1804</v>
      </c>
      <c r="B448" cm="1">
        <f t="array" ref="B448">SUMPRODUCT(('Reporte del libro'!$D$3:$D$1596=A448)*'Reporte del libro'!$J$3:$J$1596)</f>
        <v>250</v>
      </c>
      <c r="C448">
        <v>250</v>
      </c>
      <c r="D448">
        <f t="shared" si="25"/>
        <v>250.00044800000001</v>
      </c>
      <c r="E448">
        <f t="shared" si="26"/>
        <v>458</v>
      </c>
      <c r="H448" s="25">
        <v>447</v>
      </c>
      <c r="I448" s="25" t="str">
        <f t="shared" si="27"/>
        <v>Baca, Luis</v>
      </c>
      <c r="J448" s="25">
        <f t="shared" si="28"/>
        <v>352</v>
      </c>
    </row>
    <row r="449" spans="1:10" ht="15" customHeight="1" x14ac:dyDescent="0.25">
      <c r="A449" s="25" t="s">
        <v>1563</v>
      </c>
      <c r="B449" cm="1">
        <f t="array" ref="B449">SUMPRODUCT(('Reporte del libro'!$D$3:$D$1596=A449)*'Reporte del libro'!$J$3:$J$1596)</f>
        <v>2500</v>
      </c>
      <c r="C449">
        <v>2500</v>
      </c>
      <c r="D449">
        <f t="shared" si="25"/>
        <v>2500.0004490000001</v>
      </c>
      <c r="E449">
        <f t="shared" si="26"/>
        <v>378</v>
      </c>
      <c r="H449" s="25">
        <v>448</v>
      </c>
      <c r="I449" s="25" t="str">
        <f t="shared" si="27"/>
        <v>Pérez Merino, Juan</v>
      </c>
      <c r="J449" s="25">
        <f t="shared" si="28"/>
        <v>346</v>
      </c>
    </row>
    <row r="450" spans="1:10" ht="30" x14ac:dyDescent="0.25">
      <c r="A450" s="25" t="s">
        <v>1387</v>
      </c>
      <c r="B450" cm="1">
        <f t="array" ref="B450">SUMPRODUCT(('Reporte del libro'!$D$3:$D$1596=A450)*'Reporte del libro'!$J$3:$J$1596)</f>
        <v>600</v>
      </c>
      <c r="C450">
        <v>600</v>
      </c>
      <c r="D450">
        <f t="shared" ref="D450:D479" si="29">B450+0.000001*ROW()</f>
        <v>600.00045</v>
      </c>
      <c r="E450">
        <f t="shared" ref="E450:E479" si="30">_xlfn.RANK.EQ(D450,$D$2:$D$480)</f>
        <v>419</v>
      </c>
      <c r="H450" s="25">
        <v>449</v>
      </c>
      <c r="I450" s="25" t="str">
        <f t="shared" ref="I450:I479" si="31">INDEX($A$2:$A$480,MATCH(H450,$E$2:$E$480,0))</f>
        <v>Joseph Isidoro</v>
      </c>
      <c r="J450" s="25">
        <f t="shared" ref="J450:J479" si="32">INDEX($B$2:$B$480,MATCH(H450,$E$2:$E$480,0))</f>
        <v>320</v>
      </c>
    </row>
    <row r="451" spans="1:10" ht="30" x14ac:dyDescent="0.25">
      <c r="A451" s="25" t="s">
        <v>1564</v>
      </c>
      <c r="B451" cm="1">
        <f t="array" ref="B451">SUMPRODUCT(('Reporte del libro'!$D$3:$D$1596=A451)*'Reporte del libro'!$J$3:$J$1596)</f>
        <v>96</v>
      </c>
      <c r="C451">
        <v>96</v>
      </c>
      <c r="D451">
        <f t="shared" si="29"/>
        <v>96.000450999999998</v>
      </c>
      <c r="E451">
        <f t="shared" si="30"/>
        <v>473</v>
      </c>
      <c r="H451" s="25">
        <v>450</v>
      </c>
      <c r="I451" s="25" t="str">
        <f t="shared" si="31"/>
        <v>Velasco, Diego de</v>
      </c>
      <c r="J451" s="25">
        <f t="shared" si="32"/>
        <v>320</v>
      </c>
    </row>
    <row r="452" spans="1:10" ht="15" customHeight="1" x14ac:dyDescent="0.25">
      <c r="A452" s="25" t="s">
        <v>1637</v>
      </c>
      <c r="B452" cm="1">
        <f t="array" ref="B452">SUMPRODUCT(('Reporte del libro'!$D$3:$D$1596=A452)*'Reporte del libro'!$J$3:$J$1596)</f>
        <v>80</v>
      </c>
      <c r="C452">
        <v>80</v>
      </c>
      <c r="D452">
        <f t="shared" si="29"/>
        <v>80.000451999999996</v>
      </c>
      <c r="E452">
        <f t="shared" si="30"/>
        <v>475</v>
      </c>
      <c r="H452" s="25">
        <v>451</v>
      </c>
      <c r="I452" s="25" t="str">
        <f t="shared" si="31"/>
        <v>Ante y Mendoza, Pedro de</v>
      </c>
      <c r="J452" s="25">
        <f t="shared" si="32"/>
        <v>300</v>
      </c>
    </row>
    <row r="453" spans="1:10" ht="30" x14ac:dyDescent="0.25">
      <c r="A453" s="25" t="s">
        <v>1388</v>
      </c>
      <c r="B453" cm="1">
        <f t="array" ref="B453">SUMPRODUCT(('Reporte del libro'!$D$3:$D$1596=A453)*'Reporte del libro'!$J$3:$J$1596)</f>
        <v>240</v>
      </c>
      <c r="C453">
        <v>240</v>
      </c>
      <c r="D453">
        <f t="shared" si="29"/>
        <v>240.00045299999999</v>
      </c>
      <c r="E453">
        <f t="shared" si="30"/>
        <v>461</v>
      </c>
      <c r="H453" s="25">
        <v>452</v>
      </c>
      <c r="I453" s="25" t="str">
        <f t="shared" si="31"/>
        <v>Martínez del Pino, Andrés</v>
      </c>
      <c r="J453" s="25">
        <f t="shared" si="32"/>
        <v>300</v>
      </c>
    </row>
    <row r="454" spans="1:10" ht="30" x14ac:dyDescent="0.25">
      <c r="A454" s="25" t="s">
        <v>1565</v>
      </c>
      <c r="B454" cm="1">
        <f t="array" ref="B454">SUMPRODUCT(('Reporte del libro'!$D$3:$D$1596=A454)*'Reporte del libro'!$J$3:$J$1596)</f>
        <v>346</v>
      </c>
      <c r="C454">
        <v>346</v>
      </c>
      <c r="D454">
        <f t="shared" si="29"/>
        <v>346.00045399999999</v>
      </c>
      <c r="E454">
        <f t="shared" si="30"/>
        <v>448</v>
      </c>
      <c r="H454" s="25">
        <v>453</v>
      </c>
      <c r="I454" s="25" t="str">
        <f t="shared" si="31"/>
        <v>Acuña, Joseph de</v>
      </c>
      <c r="J454" s="25">
        <f t="shared" si="32"/>
        <v>300</v>
      </c>
    </row>
    <row r="455" spans="1:10" ht="15" customHeight="1" x14ac:dyDescent="0.25">
      <c r="A455" s="25" t="s">
        <v>1389</v>
      </c>
      <c r="B455" cm="1">
        <f t="array" ref="B455">SUMPRODUCT(('Reporte del libro'!$D$3:$D$1596=A455)*'Reporte del libro'!$J$3:$J$1596)</f>
        <v>64</v>
      </c>
      <c r="C455">
        <v>64</v>
      </c>
      <c r="D455">
        <f t="shared" si="29"/>
        <v>64.000455000000002</v>
      </c>
      <c r="E455">
        <f t="shared" si="30"/>
        <v>477</v>
      </c>
      <c r="H455" s="25">
        <v>454</v>
      </c>
      <c r="I455" s="25" t="str">
        <f t="shared" si="31"/>
        <v>Gonzáles de Lamadrid, Miguel</v>
      </c>
      <c r="J455" s="25">
        <f t="shared" si="32"/>
        <v>300</v>
      </c>
    </row>
    <row r="456" spans="1:10" ht="30" x14ac:dyDescent="0.25">
      <c r="A456" s="25" t="s">
        <v>1660</v>
      </c>
      <c r="B456" cm="1">
        <f t="array" ref="B456">SUMPRODUCT(('Reporte del libro'!$D$3:$D$1596=A456)*'Reporte del libro'!$J$3:$J$1596)</f>
        <v>604</v>
      </c>
      <c r="C456">
        <v>604</v>
      </c>
      <c r="D456">
        <f t="shared" si="29"/>
        <v>604.00045599999999</v>
      </c>
      <c r="E456">
        <f t="shared" si="30"/>
        <v>418</v>
      </c>
      <c r="H456" s="25">
        <v>455</v>
      </c>
      <c r="I456" s="25" t="str">
        <f t="shared" si="31"/>
        <v>Fernández de Tejada, Diego</v>
      </c>
      <c r="J456" s="25">
        <f t="shared" si="32"/>
        <v>298</v>
      </c>
    </row>
    <row r="457" spans="1:10" ht="30" x14ac:dyDescent="0.25">
      <c r="A457" s="25" t="s">
        <v>1390</v>
      </c>
      <c r="B457" cm="1">
        <f t="array" ref="B457">SUMPRODUCT(('Reporte del libro'!$D$3:$D$1596=A457)*'Reporte del libro'!$J$3:$J$1596)</f>
        <v>400</v>
      </c>
      <c r="C457">
        <v>400</v>
      </c>
      <c r="D457">
        <f t="shared" si="29"/>
        <v>400.00045699999998</v>
      </c>
      <c r="E457">
        <f t="shared" si="30"/>
        <v>442</v>
      </c>
      <c r="H457" s="25">
        <v>456</v>
      </c>
      <c r="I457" s="25" t="str">
        <f t="shared" si="31"/>
        <v>Figueroa, Diego de</v>
      </c>
      <c r="J457" s="25">
        <f t="shared" si="32"/>
        <v>280</v>
      </c>
    </row>
    <row r="458" spans="1:10" ht="45" x14ac:dyDescent="0.25">
      <c r="A458" s="25" t="s">
        <v>1566</v>
      </c>
      <c r="B458" cm="1">
        <f t="array" ref="B458">SUMPRODUCT(('Reporte del libro'!$D$3:$D$1596=A458)*'Reporte del libro'!$J$3:$J$1596)</f>
        <v>500</v>
      </c>
      <c r="C458">
        <v>500</v>
      </c>
      <c r="D458">
        <f t="shared" si="29"/>
        <v>500.00045799999998</v>
      </c>
      <c r="E458">
        <f t="shared" si="30"/>
        <v>428</v>
      </c>
      <c r="H458" s="25">
        <v>457</v>
      </c>
      <c r="I458" s="25" t="str">
        <f t="shared" si="31"/>
        <v>Izquierdo Jiménez, Martín</v>
      </c>
      <c r="J458" s="25">
        <f t="shared" si="32"/>
        <v>272</v>
      </c>
    </row>
    <row r="459" spans="1:10" ht="15" customHeight="1" x14ac:dyDescent="0.25">
      <c r="A459" s="25" t="s">
        <v>1638</v>
      </c>
      <c r="B459" cm="1">
        <f t="array" ref="B459">SUMPRODUCT(('Reporte del libro'!$D$3:$D$1596=A459)*'Reporte del libro'!$J$3:$J$1596)</f>
        <v>300</v>
      </c>
      <c r="C459">
        <v>300</v>
      </c>
      <c r="D459">
        <f t="shared" si="29"/>
        <v>300.00045899999998</v>
      </c>
      <c r="E459">
        <f t="shared" si="30"/>
        <v>452</v>
      </c>
      <c r="H459" s="25">
        <v>458</v>
      </c>
      <c r="I459" s="25" t="str">
        <f t="shared" si="31"/>
        <v>Fernández de Sepúlveda, Francisco</v>
      </c>
      <c r="J459" s="25">
        <f t="shared" si="32"/>
        <v>250</v>
      </c>
    </row>
    <row r="460" spans="1:10" ht="30" x14ac:dyDescent="0.25">
      <c r="A460" s="25" t="s">
        <v>1391</v>
      </c>
      <c r="B460" cm="1">
        <f t="array" ref="B460">SUMPRODUCT(('Reporte del libro'!$D$3:$D$1596=A460)*'Reporte del libro'!$J$3:$J$1596)</f>
        <v>1000</v>
      </c>
      <c r="C460">
        <v>1000</v>
      </c>
      <c r="D460">
        <f t="shared" si="29"/>
        <v>1000.00046</v>
      </c>
      <c r="E460">
        <f t="shared" si="30"/>
        <v>405</v>
      </c>
      <c r="H460" s="25">
        <v>459</v>
      </c>
      <c r="I460" s="25" t="str">
        <f t="shared" si="31"/>
        <v>Alfonso, Francisco</v>
      </c>
      <c r="J460" s="25">
        <f t="shared" si="32"/>
        <v>250</v>
      </c>
    </row>
    <row r="461" spans="1:10" ht="30" x14ac:dyDescent="0.25">
      <c r="A461" s="25" t="s">
        <v>1392</v>
      </c>
      <c r="B461" cm="1">
        <f t="array" ref="B461">SUMPRODUCT(('Reporte del libro'!$D$3:$D$1596=A461)*'Reporte del libro'!$J$3:$J$1596)</f>
        <v>400</v>
      </c>
      <c r="C461">
        <v>400</v>
      </c>
      <c r="D461">
        <f t="shared" si="29"/>
        <v>400.00046099999997</v>
      </c>
      <c r="E461">
        <f t="shared" si="30"/>
        <v>441</v>
      </c>
      <c r="H461" s="25">
        <v>460</v>
      </c>
      <c r="I461" s="25" t="str">
        <f t="shared" si="31"/>
        <v>Iglesias, Diego de</v>
      </c>
      <c r="J461" s="25">
        <f t="shared" si="32"/>
        <v>240</v>
      </c>
    </row>
    <row r="462" spans="1:10" ht="15" customHeight="1" x14ac:dyDescent="0.25">
      <c r="A462" s="25" t="s">
        <v>1393</v>
      </c>
      <c r="B462" cm="1">
        <f t="array" ref="B462">SUMPRODUCT(('Reporte del libro'!$D$3:$D$1596=A462)*'Reporte del libro'!$J$3:$J$1596)</f>
        <v>1590</v>
      </c>
      <c r="C462">
        <v>1590</v>
      </c>
      <c r="D462">
        <f t="shared" si="29"/>
        <v>1590.000462</v>
      </c>
      <c r="E462">
        <f t="shared" si="30"/>
        <v>394</v>
      </c>
      <c r="H462" s="25">
        <v>461</v>
      </c>
      <c r="I462" s="25" t="str">
        <f t="shared" si="31"/>
        <v>Zozaya, Pedro de</v>
      </c>
      <c r="J462" s="25">
        <f t="shared" si="32"/>
        <v>240</v>
      </c>
    </row>
    <row r="463" spans="1:10" ht="30" x14ac:dyDescent="0.25">
      <c r="A463" s="25" t="s">
        <v>1567</v>
      </c>
      <c r="B463" cm="1">
        <f t="array" ref="B463">SUMPRODUCT(('Reporte del libro'!$D$3:$D$1596=A463)*'Reporte del libro'!$J$3:$J$1596)</f>
        <v>200</v>
      </c>
      <c r="C463">
        <v>200</v>
      </c>
      <c r="D463">
        <f t="shared" si="29"/>
        <v>200.000463</v>
      </c>
      <c r="E463">
        <f t="shared" si="30"/>
        <v>464</v>
      </c>
      <c r="H463" s="25">
        <v>462</v>
      </c>
      <c r="I463" s="25" t="str">
        <f t="shared" si="31"/>
        <v>Delgado, Melchor</v>
      </c>
      <c r="J463" s="25">
        <f t="shared" si="32"/>
        <v>200</v>
      </c>
    </row>
    <row r="464" spans="1:10" ht="30" x14ac:dyDescent="0.25">
      <c r="A464" s="25" t="s">
        <v>1794</v>
      </c>
      <c r="B464" cm="1">
        <f t="array" ref="B464">SUMPRODUCT(('Reporte del libro'!$D$3:$D$1596=A464)*'Reporte del libro'!$J$3:$J$1596)</f>
        <v>200</v>
      </c>
      <c r="C464">
        <v>200</v>
      </c>
      <c r="D464">
        <f t="shared" si="29"/>
        <v>200.00046399999999</v>
      </c>
      <c r="E464">
        <f t="shared" si="30"/>
        <v>463</v>
      </c>
      <c r="H464" s="25">
        <v>463</v>
      </c>
      <c r="I464" s="25" t="str">
        <f t="shared" si="31"/>
        <v>Cabrera, Gerónimo de</v>
      </c>
      <c r="J464" s="25">
        <f t="shared" si="32"/>
        <v>200</v>
      </c>
    </row>
    <row r="465" spans="1:10" ht="30" x14ac:dyDescent="0.25">
      <c r="A465" s="25" t="s">
        <v>1269</v>
      </c>
      <c r="B465" cm="1">
        <f t="array" ref="B465">SUMPRODUCT(('Reporte del libro'!$D$3:$D$1596=A465)*'Reporte del libro'!$J$3:$J$1596)</f>
        <v>40088</v>
      </c>
      <c r="C465">
        <v>40088</v>
      </c>
      <c r="D465">
        <f t="shared" si="29"/>
        <v>40088.000464999997</v>
      </c>
      <c r="E465">
        <f t="shared" si="30"/>
        <v>105</v>
      </c>
      <c r="H465" s="25">
        <v>464</v>
      </c>
      <c r="I465" s="25" t="str">
        <f t="shared" si="31"/>
        <v>Sánchez, Francisco</v>
      </c>
      <c r="J465" s="25">
        <f t="shared" si="32"/>
        <v>200</v>
      </c>
    </row>
    <row r="466" spans="1:10" ht="30" x14ac:dyDescent="0.25">
      <c r="A466" s="25" t="s">
        <v>1282</v>
      </c>
      <c r="B466" cm="1">
        <f t="array" ref="B466">SUMPRODUCT(('Reporte del libro'!$D$3:$D$1596=A466)*'Reporte del libro'!$J$3:$J$1596)</f>
        <v>192</v>
      </c>
      <c r="C466">
        <v>192</v>
      </c>
      <c r="D466">
        <f t="shared" si="29"/>
        <v>192.00046599999999</v>
      </c>
      <c r="E466">
        <f t="shared" si="30"/>
        <v>466</v>
      </c>
      <c r="H466" s="25">
        <v>465</v>
      </c>
      <c r="I466" s="25" t="str">
        <f t="shared" si="31"/>
        <v>Bernal, Tomás</v>
      </c>
      <c r="J466" s="25">
        <f t="shared" si="32"/>
        <v>200</v>
      </c>
    </row>
    <row r="467" spans="1:10" ht="45" x14ac:dyDescent="0.25">
      <c r="A467" s="25" t="s">
        <v>1394</v>
      </c>
      <c r="B467" cm="1">
        <f t="array" ref="B467">SUMPRODUCT(('Reporte del libro'!$D$3:$D$1596=A467)*'Reporte del libro'!$J$3:$J$1596)</f>
        <v>300</v>
      </c>
      <c r="C467">
        <v>300</v>
      </c>
      <c r="D467">
        <f t="shared" si="29"/>
        <v>300.00046700000001</v>
      </c>
      <c r="E467">
        <f t="shared" si="30"/>
        <v>451</v>
      </c>
      <c r="H467" s="25">
        <v>466</v>
      </c>
      <c r="I467" s="25" t="str">
        <f t="shared" si="31"/>
        <v>Estrella, Agustín de la</v>
      </c>
      <c r="J467" s="25">
        <f t="shared" si="32"/>
        <v>192</v>
      </c>
    </row>
    <row r="468" spans="1:10" x14ac:dyDescent="0.25">
      <c r="A468" s="25" t="s">
        <v>1395</v>
      </c>
      <c r="B468" cm="1">
        <f t="array" ref="B468">SUMPRODUCT(('Reporte del libro'!$D$3:$D$1596=A468)*'Reporte del libro'!$J$3:$J$1596)</f>
        <v>400</v>
      </c>
      <c r="C468">
        <v>400</v>
      </c>
      <c r="D468">
        <f t="shared" si="29"/>
        <v>400.00046800000001</v>
      </c>
      <c r="E468">
        <f t="shared" si="30"/>
        <v>440</v>
      </c>
      <c r="H468" s="25">
        <v>467</v>
      </c>
      <c r="I468" s="25" t="str">
        <f t="shared" si="31"/>
        <v>Correa, Joseph</v>
      </c>
      <c r="J468" s="25">
        <f t="shared" si="32"/>
        <v>192</v>
      </c>
    </row>
    <row r="469" spans="1:10" ht="30" x14ac:dyDescent="0.25">
      <c r="A469" s="25" t="s">
        <v>1396</v>
      </c>
      <c r="B469" cm="1">
        <f t="array" ref="B469">SUMPRODUCT(('Reporte del libro'!$D$3:$D$1596=A469)*'Reporte del libro'!$J$3:$J$1596)</f>
        <v>844</v>
      </c>
      <c r="C469">
        <v>844</v>
      </c>
      <c r="D469">
        <f t="shared" si="29"/>
        <v>844.00046899999995</v>
      </c>
      <c r="E469">
        <f t="shared" si="30"/>
        <v>413</v>
      </c>
      <c r="H469" s="25">
        <v>468</v>
      </c>
      <c r="I469" s="25" t="str">
        <f t="shared" si="31"/>
        <v>Vargas, Francisco Ignacio de</v>
      </c>
      <c r="J469" s="25">
        <f t="shared" si="32"/>
        <v>160</v>
      </c>
    </row>
    <row r="470" spans="1:10" ht="30" x14ac:dyDescent="0.25">
      <c r="A470" s="25" t="s">
        <v>1568</v>
      </c>
      <c r="B470" cm="1">
        <f t="array" ref="B470">SUMPRODUCT(('Reporte del libro'!$D$3:$D$1596=A470)*'Reporte del libro'!$J$3:$J$1596)</f>
        <v>200</v>
      </c>
      <c r="C470">
        <v>200</v>
      </c>
      <c r="D470">
        <f t="shared" si="29"/>
        <v>200.00047000000001</v>
      </c>
      <c r="E470">
        <f t="shared" si="30"/>
        <v>462</v>
      </c>
      <c r="H470" s="25">
        <v>469</v>
      </c>
      <c r="I470" s="25" t="str">
        <f t="shared" si="31"/>
        <v>Ozaeta, Pedro de</v>
      </c>
      <c r="J470" s="25">
        <f t="shared" si="32"/>
        <v>160</v>
      </c>
    </row>
    <row r="471" spans="1:10" ht="30" x14ac:dyDescent="0.25">
      <c r="A471" s="25" t="s">
        <v>1397</v>
      </c>
      <c r="B471" cm="1">
        <f t="array" ref="B471">SUMPRODUCT(('Reporte del libro'!$D$3:$D$1596=A471)*'Reporte del libro'!$J$3:$J$1596)</f>
        <v>240</v>
      </c>
      <c r="C471">
        <v>240</v>
      </c>
      <c r="D471">
        <f t="shared" si="29"/>
        <v>240.000471</v>
      </c>
      <c r="E471">
        <f t="shared" si="30"/>
        <v>460</v>
      </c>
      <c r="H471" s="25">
        <v>470</v>
      </c>
      <c r="I471" s="25" t="str">
        <f t="shared" si="31"/>
        <v>Villegas, Tomás de</v>
      </c>
      <c r="J471" s="25">
        <f t="shared" si="32"/>
        <v>150</v>
      </c>
    </row>
    <row r="472" spans="1:10" ht="15" customHeight="1" x14ac:dyDescent="0.25">
      <c r="A472" s="25" t="s">
        <v>1398</v>
      </c>
      <c r="B472" cm="1">
        <f t="array" ref="B472">SUMPRODUCT(('Reporte del libro'!$D$3:$D$1596=A472)*'Reporte del libro'!$J$3:$J$1596)</f>
        <v>100</v>
      </c>
      <c r="C472">
        <v>100</v>
      </c>
      <c r="D472">
        <f t="shared" si="29"/>
        <v>100.000472</v>
      </c>
      <c r="E472">
        <f t="shared" si="30"/>
        <v>472</v>
      </c>
      <c r="H472" s="25">
        <v>471</v>
      </c>
      <c r="I472" s="25" t="str">
        <f t="shared" si="31"/>
        <v>Noble, Santiago de</v>
      </c>
      <c r="J472" s="25">
        <f t="shared" si="32"/>
        <v>120</v>
      </c>
    </row>
    <row r="473" spans="1:10" ht="45" x14ac:dyDescent="0.25">
      <c r="A473" s="25" t="s">
        <v>1457</v>
      </c>
      <c r="B473" cm="1">
        <f t="array" ref="B473">SUMPRODUCT(('Reporte del libro'!$D$3:$D$1596=A473)*'Reporte del libro'!$J$3:$J$1596)</f>
        <v>160</v>
      </c>
      <c r="C473">
        <v>160</v>
      </c>
      <c r="D473">
        <f t="shared" si="29"/>
        <v>160.000473</v>
      </c>
      <c r="E473">
        <f t="shared" si="30"/>
        <v>468</v>
      </c>
      <c r="H473" s="25">
        <v>472</v>
      </c>
      <c r="I473" s="25" t="str">
        <f t="shared" si="31"/>
        <v>Tapia, Domingo de</v>
      </c>
      <c r="J473" s="25">
        <f t="shared" si="32"/>
        <v>100</v>
      </c>
    </row>
    <row r="474" spans="1:10" ht="15" customHeight="1" x14ac:dyDescent="0.25">
      <c r="A474" s="25" t="s">
        <v>1399</v>
      </c>
      <c r="B474" cm="1">
        <f t="array" ref="B474">SUMPRODUCT(('Reporte del libro'!$D$3:$D$1596=A474)*'Reporte del libro'!$J$3:$J$1596)</f>
        <v>452</v>
      </c>
      <c r="C474">
        <v>452</v>
      </c>
      <c r="D474">
        <f t="shared" si="29"/>
        <v>452.000474</v>
      </c>
      <c r="E474">
        <f t="shared" si="30"/>
        <v>438</v>
      </c>
      <c r="H474" s="25">
        <v>473</v>
      </c>
      <c r="I474" s="25" t="str">
        <f t="shared" si="31"/>
        <v>Muñoz, Francisco</v>
      </c>
      <c r="J474" s="25">
        <f t="shared" si="32"/>
        <v>96</v>
      </c>
    </row>
    <row r="475" spans="1:10" ht="30" x14ac:dyDescent="0.25">
      <c r="A475" s="25" t="s">
        <v>1569</v>
      </c>
      <c r="B475" cm="1">
        <f t="array" ref="B475">SUMPRODUCT(('Reporte del libro'!$D$3:$D$1596=A475)*'Reporte del libro'!$J$3:$J$1596)</f>
        <v>1000</v>
      </c>
      <c r="C475">
        <v>1000</v>
      </c>
      <c r="D475">
        <f t="shared" si="29"/>
        <v>1000.0004750000001</v>
      </c>
      <c r="E475">
        <f t="shared" si="30"/>
        <v>404</v>
      </c>
      <c r="H475" s="25">
        <v>474</v>
      </c>
      <c r="I475" s="25" t="str">
        <f t="shared" si="31"/>
        <v>Sánchez Cabello, Mateo</v>
      </c>
      <c r="J475" s="25">
        <f t="shared" si="32"/>
        <v>84</v>
      </c>
    </row>
    <row r="476" spans="1:10" x14ac:dyDescent="0.25">
      <c r="A476" s="25" t="s">
        <v>1669</v>
      </c>
      <c r="B476" cm="1">
        <f t="array" ref="B476">SUMPRODUCT(('Reporte del libro'!$D$3:$D$1596=A476)*'Reporte del libro'!$J$3:$J$1596)</f>
        <v>1300</v>
      </c>
      <c r="C476">
        <v>1300</v>
      </c>
      <c r="D476">
        <f t="shared" si="29"/>
        <v>1300.0004759999999</v>
      </c>
      <c r="E476">
        <f t="shared" si="30"/>
        <v>400</v>
      </c>
      <c r="H476" s="25">
        <v>475</v>
      </c>
      <c r="I476" s="25" t="str">
        <f t="shared" si="31"/>
        <v>Franco, Andrés</v>
      </c>
      <c r="J476" s="25">
        <f t="shared" si="32"/>
        <v>80</v>
      </c>
    </row>
    <row r="477" spans="1:10" ht="30" x14ac:dyDescent="0.25">
      <c r="A477" s="25" t="s">
        <v>1400</v>
      </c>
      <c r="B477" cm="1">
        <f t="array" ref="B477">SUMPRODUCT(('Reporte del libro'!$D$3:$D$1596=A477)*'Reporte del libro'!$J$3:$J$1596)</f>
        <v>3260</v>
      </c>
      <c r="C477">
        <v>3260</v>
      </c>
      <c r="D477">
        <f t="shared" si="29"/>
        <v>3260.000477</v>
      </c>
      <c r="E477">
        <f t="shared" si="30"/>
        <v>363</v>
      </c>
      <c r="H477" s="25">
        <v>476</v>
      </c>
      <c r="I477" s="25" t="str">
        <f t="shared" si="31"/>
        <v>Monje, Benito</v>
      </c>
      <c r="J477" s="25">
        <f t="shared" si="32"/>
        <v>72</v>
      </c>
    </row>
    <row r="478" spans="1:10" ht="30" x14ac:dyDescent="0.25">
      <c r="A478" s="25" t="s">
        <v>1401</v>
      </c>
      <c r="B478" cm="1">
        <f t="array" ref="B478">SUMPRODUCT(('Reporte del libro'!$D$3:$D$1596=A478)*'Reporte del libro'!$J$3:$J$1596)</f>
        <v>500</v>
      </c>
      <c r="C478">
        <v>500</v>
      </c>
      <c r="D478">
        <f t="shared" si="29"/>
        <v>500.00047799999999</v>
      </c>
      <c r="E478">
        <f t="shared" si="30"/>
        <v>427</v>
      </c>
      <c r="H478" s="25">
        <v>477</v>
      </c>
      <c r="I478" s="25" t="str">
        <f t="shared" si="31"/>
        <v>Ibayeta, Domingo de</v>
      </c>
      <c r="J478" s="25">
        <f t="shared" si="32"/>
        <v>64</v>
      </c>
    </row>
    <row r="479" spans="1:10" ht="30" x14ac:dyDescent="0.25">
      <c r="A479" s="25" t="s">
        <v>1402</v>
      </c>
      <c r="B479" cm="1">
        <f t="array" ref="B479">SUMPRODUCT(('Reporte del libro'!$D$3:$D$1596=A479)*'Reporte del libro'!$J$3:$J$1596)</f>
        <v>500</v>
      </c>
      <c r="C479">
        <v>500</v>
      </c>
      <c r="D479">
        <f t="shared" si="29"/>
        <v>500.00047899999998</v>
      </c>
      <c r="E479">
        <f t="shared" si="30"/>
        <v>426</v>
      </c>
      <c r="H479" s="25">
        <v>478</v>
      </c>
      <c r="I479" s="25" t="str">
        <f t="shared" si="31"/>
        <v>Ojeda, Miguel de</v>
      </c>
      <c r="J479" s="25">
        <f t="shared" si="32"/>
        <v>60</v>
      </c>
    </row>
    <row r="480" spans="1:10" x14ac:dyDescent="0.25">
      <c r="B480">
        <f>SUM(B1:B479)</f>
        <v>14636063</v>
      </c>
      <c r="H480" s="25"/>
      <c r="I480" s="25"/>
      <c r="J480" s="25"/>
    </row>
    <row r="481" spans="1:10" x14ac:dyDescent="0.25">
      <c r="H481" s="25"/>
      <c r="I481" s="25"/>
      <c r="J481" s="25"/>
    </row>
    <row r="482" spans="1:10" x14ac:dyDescent="0.25">
      <c r="A482"/>
      <c r="H482" s="25"/>
      <c r="I482" s="25"/>
      <c r="J482" s="25"/>
    </row>
    <row r="483" spans="1:10" x14ac:dyDescent="0.25">
      <c r="A483"/>
      <c r="H483" s="25"/>
      <c r="I483" s="25"/>
      <c r="J483" s="25"/>
    </row>
    <row r="484" spans="1:10" x14ac:dyDescent="0.25">
      <c r="A484"/>
      <c r="H484" s="25"/>
      <c r="I484" s="25"/>
      <c r="J484" s="25"/>
    </row>
    <row r="485" spans="1:10" x14ac:dyDescent="0.25">
      <c r="A485"/>
      <c r="H485" s="25"/>
      <c r="I485" s="25"/>
      <c r="J485" s="25"/>
    </row>
    <row r="486" spans="1:10" x14ac:dyDescent="0.25">
      <c r="A486"/>
      <c r="H486" s="25"/>
      <c r="I486" s="25"/>
      <c r="J486" s="25"/>
    </row>
    <row r="487" spans="1:10" x14ac:dyDescent="0.25">
      <c r="A487"/>
      <c r="H487" s="25"/>
      <c r="I487" s="25"/>
      <c r="J487" s="25"/>
    </row>
    <row r="488" spans="1:10" x14ac:dyDescent="0.25">
      <c r="A488"/>
      <c r="H488" s="25"/>
      <c r="I488" s="25"/>
      <c r="J488" s="25"/>
    </row>
    <row r="489" spans="1:10" x14ac:dyDescent="0.25">
      <c r="A489"/>
      <c r="H489" s="25"/>
      <c r="I489" s="25"/>
      <c r="J489" s="25"/>
    </row>
    <row r="490" spans="1:10" x14ac:dyDescent="0.25">
      <c r="A490"/>
      <c r="H490" s="25"/>
      <c r="I490" s="25"/>
      <c r="J490" s="25"/>
    </row>
    <row r="491" spans="1:10" x14ac:dyDescent="0.25">
      <c r="A491"/>
      <c r="H491" s="25"/>
      <c r="I491" s="25"/>
      <c r="J491" s="25"/>
    </row>
    <row r="492" spans="1:10" x14ac:dyDescent="0.25">
      <c r="A492"/>
      <c r="H492" s="25"/>
      <c r="I492" s="25"/>
      <c r="J492" s="25"/>
    </row>
    <row r="493" spans="1:10" x14ac:dyDescent="0.25">
      <c r="A493"/>
      <c r="H493" s="25"/>
      <c r="I493" s="25"/>
      <c r="J493" s="25"/>
    </row>
    <row r="494" spans="1:10" x14ac:dyDescent="0.25">
      <c r="A494"/>
      <c r="H494" s="25"/>
      <c r="I494" s="25"/>
      <c r="J494" s="25"/>
    </row>
    <row r="495" spans="1:10" x14ac:dyDescent="0.25">
      <c r="A495"/>
      <c r="H495" s="25"/>
      <c r="I495" s="25"/>
      <c r="J495" s="25"/>
    </row>
    <row r="496" spans="1:10" x14ac:dyDescent="0.25">
      <c r="A496"/>
      <c r="H496" s="25"/>
      <c r="I496" s="25"/>
      <c r="J496" s="25"/>
    </row>
    <row r="497" spans="1:10" x14ac:dyDescent="0.25">
      <c r="A497"/>
      <c r="H497" s="25"/>
      <c r="I497" s="25"/>
      <c r="J497" s="25"/>
    </row>
    <row r="498" spans="1:10" x14ac:dyDescent="0.25">
      <c r="A498"/>
      <c r="H498" s="25"/>
      <c r="I498" s="25"/>
      <c r="J498" s="25"/>
    </row>
    <row r="499" spans="1:10" x14ac:dyDescent="0.25">
      <c r="A499"/>
      <c r="H499" s="25"/>
      <c r="I499" s="25"/>
      <c r="J499" s="25"/>
    </row>
    <row r="500" spans="1:10" x14ac:dyDescent="0.25">
      <c r="A500"/>
      <c r="H500" s="25"/>
      <c r="I500" s="25"/>
      <c r="J500" s="25"/>
    </row>
    <row r="501" spans="1:10" x14ac:dyDescent="0.25">
      <c r="A501"/>
      <c r="H501" s="25"/>
      <c r="I501" s="25"/>
      <c r="J501" s="25"/>
    </row>
    <row r="502" spans="1:10" x14ac:dyDescent="0.25">
      <c r="A502"/>
      <c r="H502" s="25"/>
      <c r="I502" s="25"/>
      <c r="J502" s="25"/>
    </row>
    <row r="503" spans="1:10" x14ac:dyDescent="0.25">
      <c r="A503"/>
      <c r="H503" s="25"/>
      <c r="I503" s="25"/>
      <c r="J503" s="25"/>
    </row>
    <row r="504" spans="1:10" x14ac:dyDescent="0.25">
      <c r="A504"/>
      <c r="H504" s="25"/>
      <c r="I504" s="25"/>
      <c r="J504" s="25"/>
    </row>
    <row r="505" spans="1:10" x14ac:dyDescent="0.25">
      <c r="A505"/>
      <c r="H505" s="25"/>
      <c r="I505" s="25"/>
      <c r="J505" s="25"/>
    </row>
    <row r="506" spans="1:10" x14ac:dyDescent="0.25">
      <c r="A506"/>
      <c r="H506" s="25"/>
      <c r="I506" s="25"/>
      <c r="J506" s="25"/>
    </row>
    <row r="507" spans="1:10" x14ac:dyDescent="0.25">
      <c r="A507"/>
      <c r="H507" s="25"/>
      <c r="I507" s="25"/>
      <c r="J507" s="25"/>
    </row>
    <row r="508" spans="1:10" x14ac:dyDescent="0.25">
      <c r="A508"/>
      <c r="H508" s="25"/>
      <c r="I508" s="25"/>
      <c r="J508" s="25"/>
    </row>
    <row r="509" spans="1:10" x14ac:dyDescent="0.25">
      <c r="A509"/>
      <c r="H509" s="25"/>
      <c r="I509" s="25"/>
      <c r="J509" s="25"/>
    </row>
    <row r="510" spans="1:10" x14ac:dyDescent="0.25">
      <c r="A510"/>
      <c r="H510" s="25"/>
      <c r="I510" s="25"/>
      <c r="J510" s="25"/>
    </row>
    <row r="511" spans="1:10" x14ac:dyDescent="0.25">
      <c r="A511"/>
      <c r="H511" s="25"/>
      <c r="I511" s="25"/>
      <c r="J511" s="25"/>
    </row>
    <row r="512" spans="1:10" x14ac:dyDescent="0.25">
      <c r="A512"/>
      <c r="H512" s="25"/>
      <c r="I512" s="25"/>
      <c r="J512" s="25"/>
    </row>
    <row r="513" spans="1:10" x14ac:dyDescent="0.25">
      <c r="A513"/>
      <c r="H513" s="25"/>
      <c r="I513" s="25"/>
      <c r="J513" s="25"/>
    </row>
    <row r="514" spans="1:10" x14ac:dyDescent="0.25">
      <c r="A514"/>
      <c r="H514" s="25"/>
      <c r="I514" s="25"/>
      <c r="J514" s="25"/>
    </row>
    <row r="515" spans="1:10" x14ac:dyDescent="0.25">
      <c r="A515"/>
      <c r="H515" s="25"/>
      <c r="I515" s="25"/>
      <c r="J515" s="25"/>
    </row>
    <row r="516" spans="1:10" x14ac:dyDescent="0.25">
      <c r="A516"/>
    </row>
    <row r="517" spans="1:10" x14ac:dyDescent="0.25">
      <c r="A517"/>
    </row>
    <row r="518" spans="1:10" x14ac:dyDescent="0.25">
      <c r="A518"/>
    </row>
    <row r="519" spans="1:10" x14ac:dyDescent="0.25">
      <c r="A519"/>
    </row>
    <row r="520" spans="1:10" x14ac:dyDescent="0.25">
      <c r="A520"/>
    </row>
    <row r="521" spans="1:10" x14ac:dyDescent="0.25">
      <c r="A521"/>
    </row>
    <row r="522" spans="1:10" x14ac:dyDescent="0.25">
      <c r="A522"/>
    </row>
    <row r="523" spans="1:10" x14ac:dyDescent="0.25">
      <c r="A523"/>
    </row>
    <row r="524" spans="1:10" x14ac:dyDescent="0.25">
      <c r="A524"/>
    </row>
    <row r="525" spans="1:10" x14ac:dyDescent="0.25">
      <c r="A525"/>
    </row>
    <row r="526" spans="1:10" x14ac:dyDescent="0.25">
      <c r="A526"/>
    </row>
    <row r="527" spans="1:10" x14ac:dyDescent="0.25">
      <c r="A527"/>
    </row>
    <row r="528" spans="1:10"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sheetData>
  <mergeCells count="1">
    <mergeCell ref="P15:Q15"/>
  </mergeCells>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F46"/>
  <sheetViews>
    <sheetView topLeftCell="A16" workbookViewId="0">
      <selection activeCell="E35" sqref="E35"/>
    </sheetView>
  </sheetViews>
  <sheetFormatPr baseColWidth="10" defaultRowHeight="15" x14ac:dyDescent="0.25"/>
  <cols>
    <col min="3" max="3" width="14.7109375" customWidth="1"/>
    <col min="5" max="5" width="26.28515625" customWidth="1"/>
  </cols>
  <sheetData>
    <row r="3" spans="3:4" ht="15.75" thickBot="1" x14ac:dyDescent="0.3"/>
    <row r="4" spans="3:4" x14ac:dyDescent="0.25">
      <c r="C4" s="126" t="s">
        <v>1403</v>
      </c>
      <c r="D4" s="127"/>
    </row>
    <row r="5" spans="3:4" x14ac:dyDescent="0.25">
      <c r="C5" s="128"/>
      <c r="D5" s="129"/>
    </row>
    <row r="6" spans="3:4" x14ac:dyDescent="0.25">
      <c r="C6" s="128"/>
      <c r="D6" s="129"/>
    </row>
    <row r="7" spans="3:4" ht="15.75" thickBot="1" x14ac:dyDescent="0.3">
      <c r="C7" s="130"/>
      <c r="D7" s="131"/>
    </row>
    <row r="8" spans="3:4" ht="15.75" thickBot="1" x14ac:dyDescent="0.3">
      <c r="C8" s="31" t="s">
        <v>1404</v>
      </c>
      <c r="D8" s="32">
        <f>SUM(D9:D10)</f>
        <v>519306</v>
      </c>
    </row>
    <row r="9" spans="3:4" x14ac:dyDescent="0.25">
      <c r="C9" s="33" t="s">
        <v>1405</v>
      </c>
      <c r="D9" s="34">
        <v>501206</v>
      </c>
    </row>
    <row r="10" spans="3:4" ht="15.75" thickBot="1" x14ac:dyDescent="0.3">
      <c r="C10" s="33" t="s">
        <v>1256</v>
      </c>
      <c r="D10" s="34">
        <v>18100</v>
      </c>
    </row>
    <row r="11" spans="3:4" ht="15.75" thickBot="1" x14ac:dyDescent="0.3">
      <c r="C11" s="31" t="s">
        <v>1406</v>
      </c>
      <c r="D11" s="82">
        <f>SUM(D12:D14)</f>
        <v>13916605</v>
      </c>
    </row>
    <row r="12" spans="3:4" x14ac:dyDescent="0.25">
      <c r="C12" s="33" t="s">
        <v>1407</v>
      </c>
      <c r="D12" s="83">
        <v>7599286</v>
      </c>
    </row>
    <row r="13" spans="3:4" x14ac:dyDescent="0.25">
      <c r="C13" s="33" t="s">
        <v>1408</v>
      </c>
      <c r="D13" s="84">
        <v>1581082</v>
      </c>
    </row>
    <row r="14" spans="3:4" ht="15.75" thickBot="1" x14ac:dyDescent="0.3">
      <c r="C14" s="35" t="s">
        <v>1409</v>
      </c>
      <c r="D14" s="81">
        <v>4736237</v>
      </c>
    </row>
    <row r="15" spans="3:4" x14ac:dyDescent="0.25">
      <c r="C15" s="37" t="s">
        <v>1255</v>
      </c>
      <c r="D15" s="38">
        <f>100454+493</f>
        <v>100947</v>
      </c>
    </row>
    <row r="16" spans="3:4" ht="30" x14ac:dyDescent="0.25">
      <c r="C16" s="39" t="s">
        <v>1414</v>
      </c>
      <c r="D16" s="40">
        <v>2688</v>
      </c>
    </row>
    <row r="17" spans="3:6" x14ac:dyDescent="0.25">
      <c r="C17" s="39" t="s">
        <v>1254</v>
      </c>
      <c r="D17" s="40">
        <v>2886</v>
      </c>
    </row>
    <row r="18" spans="3:6" x14ac:dyDescent="0.25">
      <c r="C18" s="39" t="s">
        <v>1260</v>
      </c>
      <c r="D18" s="40">
        <v>8200</v>
      </c>
    </row>
    <row r="19" spans="3:6" x14ac:dyDescent="0.25">
      <c r="C19" s="39" t="s">
        <v>1410</v>
      </c>
      <c r="D19" s="40">
        <v>85241</v>
      </c>
    </row>
    <row r="20" spans="3:6" ht="15.75" thickBot="1" x14ac:dyDescent="0.3">
      <c r="C20" s="41" t="s">
        <v>1411</v>
      </c>
      <c r="D20" s="42">
        <v>190</v>
      </c>
    </row>
    <row r="21" spans="3:6" ht="15.75" thickBot="1" x14ac:dyDescent="0.3">
      <c r="C21" s="41" t="s">
        <v>1412</v>
      </c>
      <c r="D21" s="81">
        <f>SUM(D15:D20,D11,D8)</f>
        <v>14636063</v>
      </c>
    </row>
    <row r="22" spans="3:6" ht="15.75" thickBot="1" x14ac:dyDescent="0.3">
      <c r="C22" s="41" t="s">
        <v>1413</v>
      </c>
      <c r="D22" s="36" t="s">
        <v>1425</v>
      </c>
    </row>
    <row r="27" spans="3:6" x14ac:dyDescent="0.25">
      <c r="F27" s="8"/>
    </row>
    <row r="28" spans="3:6" x14ac:dyDescent="0.25">
      <c r="F28" s="8"/>
    </row>
    <row r="29" spans="3:6" x14ac:dyDescent="0.25">
      <c r="C29" s="22"/>
      <c r="D29" s="22"/>
      <c r="E29" s="22"/>
      <c r="F29" s="8"/>
    </row>
    <row r="30" spans="3:6" x14ac:dyDescent="0.25">
      <c r="C30" s="22" t="s">
        <v>1238</v>
      </c>
      <c r="D30" s="22"/>
      <c r="E30" s="22"/>
      <c r="F30" s="8"/>
    </row>
    <row r="31" spans="3:6" ht="45" x14ac:dyDescent="0.25">
      <c r="C31" s="22" t="s">
        <v>1239</v>
      </c>
      <c r="D31" s="22">
        <v>695100</v>
      </c>
      <c r="E31" s="22"/>
      <c r="F31" s="8"/>
    </row>
    <row r="32" spans="3:6" ht="45" x14ac:dyDescent="0.25">
      <c r="C32" s="22" t="s">
        <v>1240</v>
      </c>
      <c r="D32" s="22"/>
      <c r="E32" s="22"/>
      <c r="F32" s="8"/>
    </row>
    <row r="33" spans="3:6" x14ac:dyDescent="0.25">
      <c r="C33" s="22" t="s">
        <v>1241</v>
      </c>
      <c r="D33" s="22">
        <f>'Reporte del libro'!J1315</f>
        <v>0</v>
      </c>
      <c r="E33" s="22"/>
      <c r="F33" s="8"/>
    </row>
    <row r="34" spans="3:6" x14ac:dyDescent="0.25">
      <c r="C34" s="22" t="s">
        <v>1242</v>
      </c>
      <c r="D34" s="22">
        <f>'Reporte del libro'!J1399</f>
        <v>0</v>
      </c>
      <c r="E34" s="22"/>
      <c r="F34" s="8"/>
    </row>
    <row r="35" spans="3:6" x14ac:dyDescent="0.25">
      <c r="C35" s="22" t="s">
        <v>1243</v>
      </c>
      <c r="D35" s="22">
        <f>'Reporte del libro'!J1460</f>
        <v>0</v>
      </c>
      <c r="E35" s="22"/>
      <c r="F35" s="8"/>
    </row>
    <row r="36" spans="3:6" x14ac:dyDescent="0.25">
      <c r="C36" s="22" t="s">
        <v>1244</v>
      </c>
      <c r="D36" s="22">
        <f>'Reporte del libro'!J1597</f>
        <v>14636063</v>
      </c>
      <c r="E36" s="22"/>
    </row>
    <row r="37" spans="3:6" s="22" customFormat="1" ht="15.75" x14ac:dyDescent="0.25">
      <c r="D37" s="23"/>
      <c r="E37" s="22" t="s">
        <v>1245</v>
      </c>
    </row>
    <row r="38" spans="3:6" x14ac:dyDescent="0.25">
      <c r="C38" s="22"/>
      <c r="D38" s="22"/>
      <c r="E38" s="22"/>
    </row>
    <row r="39" spans="3:6" x14ac:dyDescent="0.25">
      <c r="C39" s="22"/>
      <c r="D39" s="22"/>
      <c r="E39" s="22"/>
    </row>
    <row r="40" spans="3:6" x14ac:dyDescent="0.25">
      <c r="C40" s="22"/>
      <c r="D40" s="22"/>
      <c r="E40" s="22"/>
    </row>
    <row r="41" spans="3:6" x14ac:dyDescent="0.25">
      <c r="C41" s="22"/>
      <c r="D41" s="22">
        <v>100</v>
      </c>
      <c r="E41" s="22">
        <v>7</v>
      </c>
    </row>
    <row r="42" spans="3:6" x14ac:dyDescent="0.25">
      <c r="C42" s="22"/>
      <c r="D42" s="22">
        <v>1000</v>
      </c>
      <c r="E42" s="22">
        <v>70</v>
      </c>
    </row>
    <row r="43" spans="3:6" x14ac:dyDescent="0.25">
      <c r="C43" s="22"/>
      <c r="D43" s="22">
        <v>10000</v>
      </c>
      <c r="E43" s="22">
        <v>700</v>
      </c>
    </row>
    <row r="44" spans="3:6" x14ac:dyDescent="0.25">
      <c r="C44" s="22"/>
      <c r="D44" s="22">
        <v>100000</v>
      </c>
      <c r="E44" s="22">
        <v>7000</v>
      </c>
    </row>
    <row r="45" spans="3:6" x14ac:dyDescent="0.25">
      <c r="C45" s="22"/>
      <c r="D45" s="22">
        <v>1000000</v>
      </c>
      <c r="E45" s="22">
        <v>70000</v>
      </c>
    </row>
    <row r="46" spans="3:6" x14ac:dyDescent="0.25">
      <c r="C46" s="22"/>
      <c r="D46" s="22">
        <v>10000000</v>
      </c>
      <c r="E46" s="22">
        <v>700000</v>
      </c>
    </row>
  </sheetData>
  <mergeCells count="1">
    <mergeCell ref="C4: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Reporte del libro</vt:lpstr>
      <vt:lpstr>Mayores contribuyentes</vt:lpstr>
      <vt:lpstr>Resumen del libro</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Enmanuel Montalvo</cp:lastModifiedBy>
  <dcterms:created xsi:type="dcterms:W3CDTF">2015-08-04T16:53:40Z</dcterms:created>
  <dcterms:modified xsi:type="dcterms:W3CDTF">2025-03-02T21:19:01Z</dcterms:modified>
</cp:coreProperties>
</file>