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coems\Dropbox\Proyecto. Remesas\AGN Republica H3 Libros de asientos de AVERIA del Consulado\H3-280 (Libro individual)\"/>
    </mc:Choice>
  </mc:AlternateContent>
  <xr:revisionPtr revIDLastSave="0" documentId="13_ncr:1_{7A62F6CE-362B-410C-9F87-AD63D42E4196}" xr6:coauthVersionLast="47" xr6:coauthVersionMax="47" xr10:uidLastSave="{00000000-0000-0000-0000-000000000000}"/>
  <bookViews>
    <workbookView xWindow="1560" yWindow="1560" windowWidth="15225" windowHeight="13200" xr2:uid="{00000000-000D-0000-FFFF-FFFF00000000}"/>
  </bookViews>
  <sheets>
    <sheet name="Sheet1" sheetId="1" r:id="rId1"/>
    <sheet name="Hoja1" sheetId="2" r:id="rId2"/>
  </sheets>
  <definedNames>
    <definedName name="_xlnm._FilterDatabase" localSheetId="0" hidden="1">Sheet1!$A$5:$M$2118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2" l="1"/>
  <c r="I1710" i="1"/>
  <c r="G2118" i="1"/>
  <c r="G2117" i="1"/>
  <c r="G2116" i="1"/>
  <c r="G2115" i="1"/>
  <c r="G2114" i="1"/>
  <c r="G2113" i="1"/>
  <c r="G2112" i="1"/>
  <c r="G2111" i="1"/>
  <c r="G2110" i="1"/>
  <c r="I2008" i="1"/>
  <c r="G2109" i="1"/>
  <c r="G2108" i="1"/>
  <c r="I389" i="1"/>
  <c r="I398" i="1"/>
  <c r="I2104" i="1" s="1"/>
  <c r="I914" i="1"/>
  <c r="I979" i="1"/>
  <c r="I1125" i="1"/>
  <c r="I1169" i="1"/>
  <c r="I1172" i="1"/>
  <c r="I1173" i="1"/>
  <c r="I1224" i="1"/>
  <c r="I1225" i="1"/>
  <c r="I1360" i="1"/>
  <c r="I1367" i="1"/>
  <c r="I1372" i="1"/>
  <c r="I1379" i="1"/>
  <c r="I1422" i="1"/>
  <c r="I1439" i="1"/>
  <c r="I1536" i="1"/>
  <c r="I1603" i="1"/>
  <c r="I1604" i="1"/>
  <c r="I1617" i="1"/>
  <c r="I1656" i="1"/>
  <c r="I1664" i="1"/>
  <c r="I1688" i="1"/>
  <c r="I1689" i="1"/>
  <c r="I1694" i="1"/>
  <c r="I1712" i="1"/>
  <c r="I1714" i="1"/>
  <c r="I1716" i="1"/>
  <c r="I1855" i="1"/>
  <c r="I1877" i="1"/>
  <c r="I1927" i="1"/>
  <c r="G2107" i="1"/>
  <c r="G2106" i="1"/>
  <c r="J12" i="1"/>
  <c r="J32" i="1"/>
  <c r="J43" i="1"/>
  <c r="J80" i="1"/>
  <c r="J90" i="1"/>
  <c r="J98" i="1"/>
  <c r="J100" i="1"/>
  <c r="J104" i="1"/>
  <c r="J121" i="1"/>
  <c r="J130" i="1"/>
  <c r="J133" i="1"/>
  <c r="J139" i="1"/>
  <c r="J152" i="1"/>
  <c r="J155" i="1"/>
  <c r="J158" i="1"/>
  <c r="J319" i="1"/>
  <c r="J1465" i="1"/>
  <c r="J2007" i="1"/>
  <c r="J2008" i="1"/>
  <c r="H2106" i="1" l="1"/>
  <c r="H2109" i="1"/>
  <c r="H2111" i="1"/>
  <c r="J2104" i="1"/>
  <c r="B10" i="2" a="1"/>
  <c r="B10" i="2" s="1"/>
  <c r="C10" i="2" s="1"/>
  <c r="B18" i="2" a="1"/>
  <c r="B18" i="2" s="1"/>
  <c r="C18" i="2" s="1"/>
  <c r="B26" i="2" a="1"/>
  <c r="B26" i="2" s="1"/>
  <c r="C26" i="2" s="1"/>
  <c r="B34" i="2" a="1"/>
  <c r="B34" i="2" s="1"/>
  <c r="C34" i="2" s="1"/>
  <c r="B42" i="2" a="1"/>
  <c r="B42" i="2" s="1"/>
  <c r="C42" i="2" s="1"/>
  <c r="B50" i="2" a="1"/>
  <c r="B50" i="2" s="1"/>
  <c r="C50" i="2" s="1"/>
  <c r="B58" i="2" a="1"/>
  <c r="B58" i="2" s="1"/>
  <c r="C58" i="2" s="1"/>
  <c r="B66" i="2" a="1"/>
  <c r="B66" i="2" s="1"/>
  <c r="C66" i="2" s="1"/>
  <c r="B74" i="2" a="1"/>
  <c r="B74" i="2" s="1"/>
  <c r="C74" i="2" s="1"/>
  <c r="B82" i="2" a="1"/>
  <c r="B82" i="2" s="1"/>
  <c r="C82" i="2" s="1"/>
  <c r="B90" i="2" a="1"/>
  <c r="B90" i="2" s="1"/>
  <c r="C90" i="2" s="1"/>
  <c r="B98" i="2" a="1"/>
  <c r="B98" i="2" s="1"/>
  <c r="C98" i="2" s="1"/>
  <c r="B106" i="2" a="1"/>
  <c r="B106" i="2" s="1"/>
  <c r="C106" i="2" s="1"/>
  <c r="B114" i="2" a="1"/>
  <c r="B114" i="2" s="1"/>
  <c r="C114" i="2" s="1"/>
  <c r="B122" i="2" a="1"/>
  <c r="B122" i="2" s="1"/>
  <c r="C122" i="2" s="1"/>
  <c r="B130" i="2" a="1"/>
  <c r="B130" i="2" s="1"/>
  <c r="C130" i="2" s="1"/>
  <c r="B138" i="2" a="1"/>
  <c r="B138" i="2" s="1"/>
  <c r="C138" i="2" s="1"/>
  <c r="B146" i="2" a="1"/>
  <c r="B146" i="2" s="1"/>
  <c r="C146" i="2" s="1"/>
  <c r="B154" i="2" a="1"/>
  <c r="B154" i="2" s="1"/>
  <c r="C154" i="2" s="1"/>
  <c r="B162" i="2" a="1"/>
  <c r="B162" i="2" s="1"/>
  <c r="C162" i="2" s="1"/>
  <c r="B170" i="2" a="1"/>
  <c r="B170" i="2" s="1"/>
  <c r="C170" i="2" s="1"/>
  <c r="B178" i="2" a="1"/>
  <c r="B178" i="2" s="1"/>
  <c r="C178" i="2" s="1"/>
  <c r="B186" i="2" a="1"/>
  <c r="B186" i="2" s="1"/>
  <c r="C186" i="2" s="1"/>
  <c r="B194" i="2" a="1"/>
  <c r="B194" i="2" s="1"/>
  <c r="C194" i="2" s="1"/>
  <c r="B202" i="2" a="1"/>
  <c r="B202" i="2" s="1"/>
  <c r="C202" i="2" s="1"/>
  <c r="B210" i="2" a="1"/>
  <c r="B210" i="2" s="1"/>
  <c r="C210" i="2" s="1"/>
  <c r="B218" i="2" a="1"/>
  <c r="B218" i="2" s="1"/>
  <c r="C218" i="2" s="1"/>
  <c r="B226" i="2" a="1"/>
  <c r="B226" i="2" s="1"/>
  <c r="C226" i="2" s="1"/>
  <c r="B234" i="2" a="1"/>
  <c r="B234" i="2" s="1"/>
  <c r="C234" i="2" s="1"/>
  <c r="B242" i="2" a="1"/>
  <c r="B242" i="2" s="1"/>
  <c r="C242" i="2" s="1"/>
  <c r="B250" i="2" a="1"/>
  <c r="B250" i="2" s="1"/>
  <c r="C250" i="2" s="1"/>
  <c r="B258" i="2" a="1"/>
  <c r="B258" i="2" s="1"/>
  <c r="C258" i="2" s="1"/>
  <c r="B266" i="2" a="1"/>
  <c r="B266" i="2" s="1"/>
  <c r="C266" i="2" s="1"/>
  <c r="B274" i="2" a="1"/>
  <c r="B274" i="2" s="1"/>
  <c r="C274" i="2" s="1"/>
  <c r="B282" i="2" a="1"/>
  <c r="B282" i="2" s="1"/>
  <c r="C282" i="2" s="1"/>
  <c r="B290" i="2" a="1"/>
  <c r="B290" i="2" s="1"/>
  <c r="C290" i="2" s="1"/>
  <c r="B298" i="2" a="1"/>
  <c r="B298" i="2" s="1"/>
  <c r="C298" i="2" s="1"/>
  <c r="B306" i="2" a="1"/>
  <c r="B306" i="2" s="1"/>
  <c r="C306" i="2" s="1"/>
  <c r="B314" i="2" a="1"/>
  <c r="B314" i="2" s="1"/>
  <c r="C314" i="2" s="1"/>
  <c r="B322" i="2" a="1"/>
  <c r="B322" i="2" s="1"/>
  <c r="C322" i="2" s="1"/>
  <c r="B330" i="2" a="1"/>
  <c r="B330" i="2" s="1"/>
  <c r="C330" i="2" s="1"/>
  <c r="B338" i="2" a="1"/>
  <c r="B338" i="2" s="1"/>
  <c r="C338" i="2" s="1"/>
  <c r="B346" i="2" a="1"/>
  <c r="B346" i="2" s="1"/>
  <c r="C346" i="2" s="1"/>
  <c r="B354" i="2" a="1"/>
  <c r="B354" i="2" s="1"/>
  <c r="C354" i="2" s="1"/>
  <c r="B362" i="2" a="1"/>
  <c r="B362" i="2" s="1"/>
  <c r="C362" i="2" s="1"/>
  <c r="B370" i="2" a="1"/>
  <c r="B370" i="2" s="1"/>
  <c r="C370" i="2" s="1"/>
  <c r="B378" i="2" a="1"/>
  <c r="B378" i="2" s="1"/>
  <c r="C378" i="2" s="1"/>
  <c r="B386" i="2" a="1"/>
  <c r="B386" i="2" s="1"/>
  <c r="C386" i="2" s="1"/>
  <c r="B394" i="2" a="1"/>
  <c r="B394" i="2" s="1"/>
  <c r="C394" i="2" s="1"/>
  <c r="B402" i="2" a="1"/>
  <c r="B402" i="2" s="1"/>
  <c r="C402" i="2" s="1"/>
  <c r="B410" i="2" a="1"/>
  <c r="B410" i="2" s="1"/>
  <c r="C410" i="2" s="1"/>
  <c r="B418" i="2" a="1"/>
  <c r="B418" i="2" s="1"/>
  <c r="C418" i="2" s="1"/>
  <c r="B426" i="2" a="1"/>
  <c r="B426" i="2" s="1"/>
  <c r="C426" i="2" s="1"/>
  <c r="B434" i="2" a="1"/>
  <c r="B434" i="2" s="1"/>
  <c r="C434" i="2" s="1"/>
  <c r="B442" i="2" a="1"/>
  <c r="B442" i="2" s="1"/>
  <c r="C442" i="2" s="1"/>
  <c r="B450" i="2" a="1"/>
  <c r="B450" i="2" s="1"/>
  <c r="C450" i="2" s="1"/>
  <c r="B458" i="2" a="1"/>
  <c r="B458" i="2" s="1"/>
  <c r="C458" i="2" s="1"/>
  <c r="B466" i="2" a="1"/>
  <c r="B466" i="2" s="1"/>
  <c r="C466" i="2" s="1"/>
  <c r="B474" i="2" a="1"/>
  <c r="B474" i="2" s="1"/>
  <c r="C474" i="2" s="1"/>
  <c r="B483" i="2" a="1"/>
  <c r="B483" i="2" s="1"/>
  <c r="C483" i="2" s="1"/>
  <c r="B491" i="2" a="1"/>
  <c r="B491" i="2" s="1"/>
  <c r="C491" i="2" s="1"/>
  <c r="B499" i="2" a="1"/>
  <c r="B499" i="2" s="1"/>
  <c r="C499" i="2" s="1"/>
  <c r="B507" i="2" a="1"/>
  <c r="B507" i="2" s="1"/>
  <c r="C507" i="2" s="1"/>
  <c r="B515" i="2" a="1"/>
  <c r="B515" i="2" s="1"/>
  <c r="C515" i="2" s="1"/>
  <c r="B523" i="2" a="1"/>
  <c r="B523" i="2" s="1"/>
  <c r="C523" i="2" s="1"/>
  <c r="B531" i="2" a="1"/>
  <c r="B531" i="2" s="1"/>
  <c r="C531" i="2" s="1"/>
  <c r="B539" i="2" a="1"/>
  <c r="B539" i="2" s="1"/>
  <c r="C539" i="2" s="1"/>
  <c r="B547" i="2" a="1"/>
  <c r="B547" i="2" s="1"/>
  <c r="C547" i="2" s="1"/>
  <c r="B555" i="2" a="1"/>
  <c r="B555" i="2" s="1"/>
  <c r="C555" i="2" s="1"/>
  <c r="B563" i="2" a="1"/>
  <c r="B563" i="2" s="1"/>
  <c r="C563" i="2" s="1"/>
  <c r="B571" i="2" a="1"/>
  <c r="B571" i="2" s="1"/>
  <c r="C571" i="2" s="1"/>
  <c r="B579" i="2" a="1"/>
  <c r="B579" i="2" s="1"/>
  <c r="C579" i="2" s="1"/>
  <c r="B587" i="2" a="1"/>
  <c r="B587" i="2" s="1"/>
  <c r="C587" i="2" s="1"/>
  <c r="B595" i="2" a="1"/>
  <c r="B595" i="2" s="1"/>
  <c r="C595" i="2" s="1"/>
  <c r="B603" i="2" a="1"/>
  <c r="B603" i="2" s="1"/>
  <c r="C603" i="2" s="1"/>
  <c r="B611" i="2" a="1"/>
  <c r="B611" i="2" s="1"/>
  <c r="C611" i="2" s="1"/>
  <c r="B4" i="2" a="1"/>
  <c r="B4" i="2" s="1"/>
  <c r="C4" i="2" s="1"/>
  <c r="B11" i="2" a="1"/>
  <c r="B11" i="2" s="1"/>
  <c r="C11" i="2" s="1"/>
  <c r="B19" i="2" a="1"/>
  <c r="B19" i="2" s="1"/>
  <c r="C19" i="2" s="1"/>
  <c r="B27" i="2" a="1"/>
  <c r="B27" i="2" s="1"/>
  <c r="C27" i="2" s="1"/>
  <c r="B35" i="2" a="1"/>
  <c r="B35" i="2" s="1"/>
  <c r="C35" i="2" s="1"/>
  <c r="B43" i="2" a="1"/>
  <c r="B43" i="2" s="1"/>
  <c r="C43" i="2" s="1"/>
  <c r="B51" i="2" a="1"/>
  <c r="B51" i="2" s="1"/>
  <c r="C51" i="2" s="1"/>
  <c r="B59" i="2" a="1"/>
  <c r="B59" i="2" s="1"/>
  <c r="C59" i="2" s="1"/>
  <c r="B67" i="2" a="1"/>
  <c r="B67" i="2" s="1"/>
  <c r="C67" i="2" s="1"/>
  <c r="B75" i="2" a="1"/>
  <c r="B75" i="2" s="1"/>
  <c r="C75" i="2" s="1"/>
  <c r="B83" i="2" a="1"/>
  <c r="B83" i="2" s="1"/>
  <c r="C83" i="2" s="1"/>
  <c r="B91" i="2" a="1"/>
  <c r="B91" i="2" s="1"/>
  <c r="C91" i="2" s="1"/>
  <c r="B99" i="2" a="1"/>
  <c r="B99" i="2" s="1"/>
  <c r="C99" i="2" s="1"/>
  <c r="B107" i="2" a="1"/>
  <c r="B107" i="2" s="1"/>
  <c r="C107" i="2" s="1"/>
  <c r="B115" i="2" a="1"/>
  <c r="B115" i="2" s="1"/>
  <c r="C115" i="2" s="1"/>
  <c r="B123" i="2" a="1"/>
  <c r="B123" i="2" s="1"/>
  <c r="C123" i="2" s="1"/>
  <c r="B131" i="2" a="1"/>
  <c r="B131" i="2" s="1"/>
  <c r="C131" i="2" s="1"/>
  <c r="B139" i="2" a="1"/>
  <c r="B139" i="2" s="1"/>
  <c r="C139" i="2" s="1"/>
  <c r="B147" i="2" a="1"/>
  <c r="B147" i="2" s="1"/>
  <c r="C147" i="2" s="1"/>
  <c r="B155" i="2" a="1"/>
  <c r="B155" i="2" s="1"/>
  <c r="C155" i="2" s="1"/>
  <c r="B163" i="2" a="1"/>
  <c r="B163" i="2" s="1"/>
  <c r="C163" i="2" s="1"/>
  <c r="B171" i="2" a="1"/>
  <c r="B171" i="2" s="1"/>
  <c r="C171" i="2" s="1"/>
  <c r="B179" i="2" a="1"/>
  <c r="B179" i="2" s="1"/>
  <c r="C179" i="2" s="1"/>
  <c r="B187" i="2" a="1"/>
  <c r="B187" i="2" s="1"/>
  <c r="C187" i="2" s="1"/>
  <c r="B195" i="2" a="1"/>
  <c r="B195" i="2" s="1"/>
  <c r="C195" i="2" s="1"/>
  <c r="B203" i="2" a="1"/>
  <c r="B203" i="2" s="1"/>
  <c r="C203" i="2" s="1"/>
  <c r="B211" i="2" a="1"/>
  <c r="B211" i="2" s="1"/>
  <c r="C211" i="2" s="1"/>
  <c r="B219" i="2" a="1"/>
  <c r="B219" i="2" s="1"/>
  <c r="C219" i="2" s="1"/>
  <c r="B227" i="2" a="1"/>
  <c r="B227" i="2" s="1"/>
  <c r="C227" i="2" s="1"/>
  <c r="B235" i="2" a="1"/>
  <c r="B235" i="2" s="1"/>
  <c r="C235" i="2" s="1"/>
  <c r="B243" i="2" a="1"/>
  <c r="B243" i="2" s="1"/>
  <c r="C243" i="2" s="1"/>
  <c r="B251" i="2" a="1"/>
  <c r="B251" i="2" s="1"/>
  <c r="C251" i="2" s="1"/>
  <c r="B259" i="2" a="1"/>
  <c r="B259" i="2" s="1"/>
  <c r="C259" i="2" s="1"/>
  <c r="B267" i="2" a="1"/>
  <c r="B267" i="2" s="1"/>
  <c r="C267" i="2" s="1"/>
  <c r="B275" i="2" a="1"/>
  <c r="B275" i="2" s="1"/>
  <c r="C275" i="2" s="1"/>
  <c r="B283" i="2" a="1"/>
  <c r="B283" i="2" s="1"/>
  <c r="C283" i="2" s="1"/>
  <c r="B291" i="2" a="1"/>
  <c r="B291" i="2" s="1"/>
  <c r="C291" i="2" s="1"/>
  <c r="B299" i="2" a="1"/>
  <c r="B299" i="2" s="1"/>
  <c r="C299" i="2" s="1"/>
  <c r="B307" i="2" a="1"/>
  <c r="B307" i="2" s="1"/>
  <c r="C307" i="2" s="1"/>
  <c r="B315" i="2" a="1"/>
  <c r="B315" i="2" s="1"/>
  <c r="C315" i="2" s="1"/>
  <c r="B323" i="2" a="1"/>
  <c r="B323" i="2" s="1"/>
  <c r="C323" i="2" s="1"/>
  <c r="B331" i="2" a="1"/>
  <c r="B331" i="2" s="1"/>
  <c r="C331" i="2" s="1"/>
  <c r="B339" i="2" a="1"/>
  <c r="B339" i="2" s="1"/>
  <c r="C339" i="2" s="1"/>
  <c r="B347" i="2" a="1"/>
  <c r="B347" i="2" s="1"/>
  <c r="C347" i="2" s="1"/>
  <c r="B355" i="2" a="1"/>
  <c r="B355" i="2" s="1"/>
  <c r="C355" i="2" s="1"/>
  <c r="B363" i="2" a="1"/>
  <c r="B363" i="2" s="1"/>
  <c r="C363" i="2" s="1"/>
  <c r="B371" i="2" a="1"/>
  <c r="B371" i="2" s="1"/>
  <c r="C371" i="2" s="1"/>
  <c r="B379" i="2" a="1"/>
  <c r="B379" i="2" s="1"/>
  <c r="C379" i="2" s="1"/>
  <c r="B387" i="2" a="1"/>
  <c r="B387" i="2" s="1"/>
  <c r="C387" i="2" s="1"/>
  <c r="B395" i="2" a="1"/>
  <c r="B395" i="2" s="1"/>
  <c r="C395" i="2" s="1"/>
  <c r="B403" i="2" a="1"/>
  <c r="B403" i="2" s="1"/>
  <c r="C403" i="2" s="1"/>
  <c r="B411" i="2" a="1"/>
  <c r="B411" i="2" s="1"/>
  <c r="C411" i="2" s="1"/>
  <c r="B419" i="2" a="1"/>
  <c r="B419" i="2" s="1"/>
  <c r="C419" i="2" s="1"/>
  <c r="B427" i="2" a="1"/>
  <c r="B427" i="2" s="1"/>
  <c r="C427" i="2" s="1"/>
  <c r="B435" i="2" a="1"/>
  <c r="B435" i="2" s="1"/>
  <c r="C435" i="2" s="1"/>
  <c r="B443" i="2" a="1"/>
  <c r="B443" i="2" s="1"/>
  <c r="C443" i="2" s="1"/>
  <c r="B451" i="2" a="1"/>
  <c r="B451" i="2" s="1"/>
  <c r="C451" i="2" s="1"/>
  <c r="B459" i="2" a="1"/>
  <c r="B459" i="2" s="1"/>
  <c r="C459" i="2" s="1"/>
  <c r="B467" i="2" a="1"/>
  <c r="B467" i="2" s="1"/>
  <c r="C467" i="2" s="1"/>
  <c r="B475" i="2" a="1"/>
  <c r="B475" i="2" s="1"/>
  <c r="C475" i="2" s="1"/>
  <c r="B484" i="2" a="1"/>
  <c r="B484" i="2" s="1"/>
  <c r="C484" i="2" s="1"/>
  <c r="B492" i="2" a="1"/>
  <c r="B492" i="2" s="1"/>
  <c r="C492" i="2" s="1"/>
  <c r="B500" i="2" a="1"/>
  <c r="B500" i="2" s="1"/>
  <c r="C500" i="2" s="1"/>
  <c r="B508" i="2" a="1"/>
  <c r="B508" i="2" s="1"/>
  <c r="C508" i="2" s="1"/>
  <c r="B516" i="2" a="1"/>
  <c r="B516" i="2" s="1"/>
  <c r="C516" i="2" s="1"/>
  <c r="B524" i="2" a="1"/>
  <c r="B524" i="2" s="1"/>
  <c r="C524" i="2" s="1"/>
  <c r="B532" i="2" a="1"/>
  <c r="B532" i="2" s="1"/>
  <c r="C532" i="2" s="1"/>
  <c r="B540" i="2" a="1"/>
  <c r="B540" i="2" s="1"/>
  <c r="C540" i="2" s="1"/>
  <c r="B548" i="2" a="1"/>
  <c r="B548" i="2" s="1"/>
  <c r="C548" i="2" s="1"/>
  <c r="B556" i="2" a="1"/>
  <c r="B556" i="2" s="1"/>
  <c r="C556" i="2" s="1"/>
  <c r="B564" i="2" a="1"/>
  <c r="B564" i="2" s="1"/>
  <c r="C564" i="2" s="1"/>
  <c r="B572" i="2" a="1"/>
  <c r="B572" i="2" s="1"/>
  <c r="C572" i="2" s="1"/>
  <c r="B580" i="2" a="1"/>
  <c r="B580" i="2" s="1"/>
  <c r="C580" i="2" s="1"/>
  <c r="B588" i="2" a="1"/>
  <c r="B588" i="2" s="1"/>
  <c r="C588" i="2" s="1"/>
  <c r="B596" i="2" a="1"/>
  <c r="B596" i="2" s="1"/>
  <c r="C596" i="2" s="1"/>
  <c r="B604" i="2" a="1"/>
  <c r="B604" i="2" s="1"/>
  <c r="C604" i="2" s="1"/>
  <c r="B612" i="2" a="1"/>
  <c r="B612" i="2" s="1"/>
  <c r="C612" i="2" s="1"/>
  <c r="B620" i="2" a="1"/>
  <c r="B620" i="2" s="1"/>
  <c r="C620" i="2" s="1"/>
  <c r="B628" i="2" a="1"/>
  <c r="B628" i="2" s="1"/>
  <c r="C628" i="2" s="1"/>
  <c r="B636" i="2" a="1"/>
  <c r="B636" i="2" s="1"/>
  <c r="C636" i="2" s="1"/>
  <c r="B644" i="2" a="1"/>
  <c r="B644" i="2" s="1"/>
  <c r="C644" i="2" s="1"/>
  <c r="B12" i="2" a="1"/>
  <c r="B12" i="2" s="1"/>
  <c r="C12" i="2" s="1"/>
  <c r="B20" i="2" a="1"/>
  <c r="B20" i="2" s="1"/>
  <c r="C20" i="2" s="1"/>
  <c r="B28" i="2" a="1"/>
  <c r="B28" i="2" s="1"/>
  <c r="C28" i="2" s="1"/>
  <c r="B36" i="2" a="1"/>
  <c r="B36" i="2" s="1"/>
  <c r="C36" i="2" s="1"/>
  <c r="B44" i="2" a="1"/>
  <c r="B44" i="2" s="1"/>
  <c r="C44" i="2" s="1"/>
  <c r="B52" i="2" a="1"/>
  <c r="B52" i="2" s="1"/>
  <c r="C52" i="2" s="1"/>
  <c r="B60" i="2" a="1"/>
  <c r="B60" i="2" s="1"/>
  <c r="C60" i="2" s="1"/>
  <c r="B68" i="2" a="1"/>
  <c r="B68" i="2" s="1"/>
  <c r="C68" i="2" s="1"/>
  <c r="B76" i="2" a="1"/>
  <c r="B76" i="2" s="1"/>
  <c r="C76" i="2" s="1"/>
  <c r="B84" i="2" a="1"/>
  <c r="B84" i="2" s="1"/>
  <c r="C84" i="2" s="1"/>
  <c r="B92" i="2" a="1"/>
  <c r="B92" i="2" s="1"/>
  <c r="C92" i="2" s="1"/>
  <c r="B100" i="2" a="1"/>
  <c r="B100" i="2" s="1"/>
  <c r="C100" i="2" s="1"/>
  <c r="B108" i="2" a="1"/>
  <c r="B108" i="2" s="1"/>
  <c r="C108" i="2" s="1"/>
  <c r="B116" i="2" a="1"/>
  <c r="B116" i="2" s="1"/>
  <c r="C116" i="2" s="1"/>
  <c r="B124" i="2" a="1"/>
  <c r="B124" i="2" s="1"/>
  <c r="C124" i="2" s="1"/>
  <c r="B132" i="2" a="1"/>
  <c r="B132" i="2" s="1"/>
  <c r="C132" i="2" s="1"/>
  <c r="B140" i="2" a="1"/>
  <c r="B140" i="2" s="1"/>
  <c r="C140" i="2" s="1"/>
  <c r="B148" i="2" a="1"/>
  <c r="B148" i="2" s="1"/>
  <c r="C148" i="2" s="1"/>
  <c r="B156" i="2" a="1"/>
  <c r="B156" i="2" s="1"/>
  <c r="C156" i="2" s="1"/>
  <c r="B164" i="2" a="1"/>
  <c r="B164" i="2" s="1"/>
  <c r="C164" i="2" s="1"/>
  <c r="B172" i="2" a="1"/>
  <c r="B172" i="2" s="1"/>
  <c r="C172" i="2" s="1"/>
  <c r="B180" i="2" a="1"/>
  <c r="B180" i="2" s="1"/>
  <c r="C180" i="2" s="1"/>
  <c r="B188" i="2" a="1"/>
  <c r="B188" i="2" s="1"/>
  <c r="C188" i="2" s="1"/>
  <c r="B196" i="2" a="1"/>
  <c r="B196" i="2" s="1"/>
  <c r="C196" i="2" s="1"/>
  <c r="B204" i="2" a="1"/>
  <c r="B204" i="2" s="1"/>
  <c r="C204" i="2" s="1"/>
  <c r="B212" i="2" a="1"/>
  <c r="B212" i="2" s="1"/>
  <c r="C212" i="2" s="1"/>
  <c r="B220" i="2" a="1"/>
  <c r="B220" i="2" s="1"/>
  <c r="C220" i="2" s="1"/>
  <c r="B228" i="2" a="1"/>
  <c r="B228" i="2" s="1"/>
  <c r="C228" i="2" s="1"/>
  <c r="B236" i="2" a="1"/>
  <c r="B236" i="2" s="1"/>
  <c r="C236" i="2" s="1"/>
  <c r="B244" i="2" a="1"/>
  <c r="B244" i="2" s="1"/>
  <c r="C244" i="2" s="1"/>
  <c r="B252" i="2" a="1"/>
  <c r="B252" i="2" s="1"/>
  <c r="C252" i="2" s="1"/>
  <c r="B260" i="2" a="1"/>
  <c r="B260" i="2" s="1"/>
  <c r="C260" i="2" s="1"/>
  <c r="B268" i="2" a="1"/>
  <c r="B268" i="2" s="1"/>
  <c r="C268" i="2" s="1"/>
  <c r="B276" i="2" a="1"/>
  <c r="B276" i="2" s="1"/>
  <c r="C276" i="2" s="1"/>
  <c r="B284" i="2" a="1"/>
  <c r="B284" i="2" s="1"/>
  <c r="C284" i="2" s="1"/>
  <c r="B292" i="2" a="1"/>
  <c r="B292" i="2" s="1"/>
  <c r="C292" i="2" s="1"/>
  <c r="B300" i="2" a="1"/>
  <c r="B300" i="2" s="1"/>
  <c r="C300" i="2" s="1"/>
  <c r="B308" i="2" a="1"/>
  <c r="B308" i="2" s="1"/>
  <c r="C308" i="2" s="1"/>
  <c r="B316" i="2" a="1"/>
  <c r="B316" i="2" s="1"/>
  <c r="C316" i="2" s="1"/>
  <c r="B324" i="2" a="1"/>
  <c r="B324" i="2" s="1"/>
  <c r="C324" i="2" s="1"/>
  <c r="B332" i="2" a="1"/>
  <c r="B332" i="2" s="1"/>
  <c r="C332" i="2" s="1"/>
  <c r="B340" i="2" a="1"/>
  <c r="B340" i="2" s="1"/>
  <c r="C340" i="2" s="1"/>
  <c r="B348" i="2" a="1"/>
  <c r="B348" i="2" s="1"/>
  <c r="C348" i="2" s="1"/>
  <c r="B356" i="2" a="1"/>
  <c r="B356" i="2" s="1"/>
  <c r="C356" i="2" s="1"/>
  <c r="B364" i="2" a="1"/>
  <c r="B364" i="2" s="1"/>
  <c r="C364" i="2" s="1"/>
  <c r="B372" i="2" a="1"/>
  <c r="B372" i="2" s="1"/>
  <c r="C372" i="2" s="1"/>
  <c r="B380" i="2" a="1"/>
  <c r="B380" i="2" s="1"/>
  <c r="C380" i="2" s="1"/>
  <c r="B388" i="2" a="1"/>
  <c r="B388" i="2" s="1"/>
  <c r="C388" i="2" s="1"/>
  <c r="B396" i="2" a="1"/>
  <c r="B396" i="2" s="1"/>
  <c r="C396" i="2" s="1"/>
  <c r="B404" i="2" a="1"/>
  <c r="B404" i="2" s="1"/>
  <c r="C404" i="2" s="1"/>
  <c r="B412" i="2" a="1"/>
  <c r="B412" i="2" s="1"/>
  <c r="C412" i="2" s="1"/>
  <c r="B420" i="2" a="1"/>
  <c r="B420" i="2" s="1"/>
  <c r="C420" i="2" s="1"/>
  <c r="B428" i="2" a="1"/>
  <c r="B428" i="2" s="1"/>
  <c r="C428" i="2" s="1"/>
  <c r="B436" i="2" a="1"/>
  <c r="B436" i="2" s="1"/>
  <c r="C436" i="2" s="1"/>
  <c r="B444" i="2" a="1"/>
  <c r="B444" i="2" s="1"/>
  <c r="C444" i="2" s="1"/>
  <c r="B452" i="2" a="1"/>
  <c r="B452" i="2" s="1"/>
  <c r="C452" i="2" s="1"/>
  <c r="B460" i="2" a="1"/>
  <c r="B460" i="2" s="1"/>
  <c r="C460" i="2" s="1"/>
  <c r="B468" i="2" a="1"/>
  <c r="B468" i="2" s="1"/>
  <c r="C468" i="2" s="1"/>
  <c r="B476" i="2" a="1"/>
  <c r="B476" i="2" s="1"/>
  <c r="C476" i="2" s="1"/>
  <c r="B485" i="2" a="1"/>
  <c r="B485" i="2" s="1"/>
  <c r="C485" i="2" s="1"/>
  <c r="B493" i="2" a="1"/>
  <c r="B493" i="2" s="1"/>
  <c r="C493" i="2" s="1"/>
  <c r="B501" i="2" a="1"/>
  <c r="B501" i="2" s="1"/>
  <c r="C501" i="2" s="1"/>
  <c r="B509" i="2" a="1"/>
  <c r="B509" i="2" s="1"/>
  <c r="C509" i="2" s="1"/>
  <c r="B517" i="2" a="1"/>
  <c r="B517" i="2" s="1"/>
  <c r="C517" i="2" s="1"/>
  <c r="B525" i="2" a="1"/>
  <c r="B525" i="2" s="1"/>
  <c r="C525" i="2" s="1"/>
  <c r="B533" i="2" a="1"/>
  <c r="B533" i="2" s="1"/>
  <c r="C533" i="2" s="1"/>
  <c r="B541" i="2" a="1"/>
  <c r="B541" i="2" s="1"/>
  <c r="C541" i="2" s="1"/>
  <c r="B549" i="2" a="1"/>
  <c r="B549" i="2" s="1"/>
  <c r="C549" i="2" s="1"/>
  <c r="B557" i="2" a="1"/>
  <c r="B557" i="2" s="1"/>
  <c r="C557" i="2" s="1"/>
  <c r="B565" i="2" a="1"/>
  <c r="B565" i="2" s="1"/>
  <c r="C565" i="2" s="1"/>
  <c r="B573" i="2" a="1"/>
  <c r="B573" i="2" s="1"/>
  <c r="C573" i="2" s="1"/>
  <c r="B581" i="2" a="1"/>
  <c r="B581" i="2" s="1"/>
  <c r="C581" i="2" s="1"/>
  <c r="B589" i="2" a="1"/>
  <c r="B589" i="2" s="1"/>
  <c r="C589" i="2" s="1"/>
  <c r="B597" i="2" a="1"/>
  <c r="B597" i="2" s="1"/>
  <c r="C597" i="2" s="1"/>
  <c r="B605" i="2" a="1"/>
  <c r="B605" i="2" s="1"/>
  <c r="C605" i="2" s="1"/>
  <c r="B613" i="2" a="1"/>
  <c r="B613" i="2" s="1"/>
  <c r="C613" i="2" s="1"/>
  <c r="B621" i="2" a="1"/>
  <c r="B621" i="2" s="1"/>
  <c r="C621" i="2" s="1"/>
  <c r="B629" i="2" a="1"/>
  <c r="B629" i="2" s="1"/>
  <c r="C629" i="2" s="1"/>
  <c r="B637" i="2" a="1"/>
  <c r="B637" i="2" s="1"/>
  <c r="C637" i="2" s="1"/>
  <c r="B645" i="2" a="1"/>
  <c r="B645" i="2" s="1"/>
  <c r="C645" i="2" s="1"/>
  <c r="B653" i="2" a="1"/>
  <c r="B653" i="2" s="1"/>
  <c r="C653" i="2" s="1"/>
  <c r="B661" i="2" a="1"/>
  <c r="B661" i="2" s="1"/>
  <c r="C661" i="2" s="1"/>
  <c r="B2" i="2" a="1"/>
  <c r="B2" i="2" s="1"/>
  <c r="B5" i="2" a="1"/>
  <c r="B5" i="2" s="1"/>
  <c r="C5" i="2" s="1"/>
  <c r="B13" i="2" a="1"/>
  <c r="B13" i="2" s="1"/>
  <c r="C13" i="2" s="1"/>
  <c r="B21" i="2" a="1"/>
  <c r="B21" i="2" s="1"/>
  <c r="C21" i="2" s="1"/>
  <c r="B29" i="2" a="1"/>
  <c r="B29" i="2" s="1"/>
  <c r="C29" i="2" s="1"/>
  <c r="B37" i="2" a="1"/>
  <c r="B37" i="2" s="1"/>
  <c r="C37" i="2" s="1"/>
  <c r="B45" i="2" a="1"/>
  <c r="B45" i="2" s="1"/>
  <c r="C45" i="2" s="1"/>
  <c r="B53" i="2" a="1"/>
  <c r="B53" i="2" s="1"/>
  <c r="C53" i="2" s="1"/>
  <c r="B61" i="2" a="1"/>
  <c r="B61" i="2" s="1"/>
  <c r="C61" i="2" s="1"/>
  <c r="B69" i="2" a="1"/>
  <c r="B69" i="2" s="1"/>
  <c r="C69" i="2" s="1"/>
  <c r="B77" i="2" a="1"/>
  <c r="B77" i="2" s="1"/>
  <c r="C77" i="2" s="1"/>
  <c r="B85" i="2" a="1"/>
  <c r="B85" i="2" s="1"/>
  <c r="C85" i="2" s="1"/>
  <c r="B93" i="2" a="1"/>
  <c r="B93" i="2" s="1"/>
  <c r="C93" i="2" s="1"/>
  <c r="B101" i="2" a="1"/>
  <c r="B101" i="2" s="1"/>
  <c r="C101" i="2" s="1"/>
  <c r="B109" i="2" a="1"/>
  <c r="B109" i="2" s="1"/>
  <c r="C109" i="2" s="1"/>
  <c r="B117" i="2" a="1"/>
  <c r="B117" i="2" s="1"/>
  <c r="C117" i="2" s="1"/>
  <c r="B125" i="2" a="1"/>
  <c r="B125" i="2" s="1"/>
  <c r="C125" i="2" s="1"/>
  <c r="B133" i="2" a="1"/>
  <c r="B133" i="2" s="1"/>
  <c r="C133" i="2" s="1"/>
  <c r="B141" i="2" a="1"/>
  <c r="B141" i="2" s="1"/>
  <c r="C141" i="2" s="1"/>
  <c r="B149" i="2" a="1"/>
  <c r="B149" i="2" s="1"/>
  <c r="C149" i="2" s="1"/>
  <c r="B157" i="2" a="1"/>
  <c r="B157" i="2" s="1"/>
  <c r="C157" i="2" s="1"/>
  <c r="B165" i="2" a="1"/>
  <c r="B165" i="2" s="1"/>
  <c r="C165" i="2" s="1"/>
  <c r="B173" i="2" a="1"/>
  <c r="B173" i="2" s="1"/>
  <c r="C173" i="2" s="1"/>
  <c r="B181" i="2" a="1"/>
  <c r="B181" i="2" s="1"/>
  <c r="C181" i="2" s="1"/>
  <c r="B189" i="2" a="1"/>
  <c r="B189" i="2" s="1"/>
  <c r="C189" i="2" s="1"/>
  <c r="B197" i="2" a="1"/>
  <c r="B197" i="2" s="1"/>
  <c r="C197" i="2" s="1"/>
  <c r="B205" i="2" a="1"/>
  <c r="B205" i="2" s="1"/>
  <c r="C205" i="2" s="1"/>
  <c r="B213" i="2" a="1"/>
  <c r="B213" i="2" s="1"/>
  <c r="C213" i="2" s="1"/>
  <c r="B221" i="2" a="1"/>
  <c r="B221" i="2" s="1"/>
  <c r="C221" i="2" s="1"/>
  <c r="B229" i="2" a="1"/>
  <c r="B229" i="2" s="1"/>
  <c r="C229" i="2" s="1"/>
  <c r="B237" i="2" a="1"/>
  <c r="B237" i="2" s="1"/>
  <c r="C237" i="2" s="1"/>
  <c r="B245" i="2" a="1"/>
  <c r="B245" i="2" s="1"/>
  <c r="C245" i="2" s="1"/>
  <c r="B253" i="2" a="1"/>
  <c r="B253" i="2" s="1"/>
  <c r="C253" i="2" s="1"/>
  <c r="B261" i="2" a="1"/>
  <c r="B261" i="2" s="1"/>
  <c r="C261" i="2" s="1"/>
  <c r="B269" i="2" a="1"/>
  <c r="B269" i="2" s="1"/>
  <c r="C269" i="2" s="1"/>
  <c r="B277" i="2" a="1"/>
  <c r="B277" i="2" s="1"/>
  <c r="C277" i="2" s="1"/>
  <c r="B285" i="2" a="1"/>
  <c r="B285" i="2" s="1"/>
  <c r="C285" i="2" s="1"/>
  <c r="B293" i="2" a="1"/>
  <c r="B293" i="2" s="1"/>
  <c r="C293" i="2" s="1"/>
  <c r="B301" i="2" a="1"/>
  <c r="B301" i="2" s="1"/>
  <c r="C301" i="2" s="1"/>
  <c r="B309" i="2" a="1"/>
  <c r="B309" i="2" s="1"/>
  <c r="C309" i="2" s="1"/>
  <c r="B317" i="2" a="1"/>
  <c r="B317" i="2" s="1"/>
  <c r="C317" i="2" s="1"/>
  <c r="B325" i="2" a="1"/>
  <c r="B325" i="2" s="1"/>
  <c r="C325" i="2" s="1"/>
  <c r="B333" i="2" a="1"/>
  <c r="B333" i="2" s="1"/>
  <c r="C333" i="2" s="1"/>
  <c r="B341" i="2" a="1"/>
  <c r="B341" i="2" s="1"/>
  <c r="C341" i="2" s="1"/>
  <c r="B349" i="2" a="1"/>
  <c r="B349" i="2" s="1"/>
  <c r="C349" i="2" s="1"/>
  <c r="B357" i="2" a="1"/>
  <c r="B357" i="2" s="1"/>
  <c r="C357" i="2" s="1"/>
  <c r="B365" i="2" a="1"/>
  <c r="B365" i="2" s="1"/>
  <c r="C365" i="2" s="1"/>
  <c r="B373" i="2" a="1"/>
  <c r="B373" i="2" s="1"/>
  <c r="C373" i="2" s="1"/>
  <c r="B381" i="2" a="1"/>
  <c r="B381" i="2" s="1"/>
  <c r="C381" i="2" s="1"/>
  <c r="B389" i="2" a="1"/>
  <c r="B389" i="2" s="1"/>
  <c r="C389" i="2" s="1"/>
  <c r="B397" i="2" a="1"/>
  <c r="B397" i="2" s="1"/>
  <c r="C397" i="2" s="1"/>
  <c r="B405" i="2" a="1"/>
  <c r="B405" i="2" s="1"/>
  <c r="C405" i="2" s="1"/>
  <c r="B413" i="2" a="1"/>
  <c r="B413" i="2" s="1"/>
  <c r="C413" i="2" s="1"/>
  <c r="B421" i="2" a="1"/>
  <c r="B421" i="2" s="1"/>
  <c r="C421" i="2" s="1"/>
  <c r="B429" i="2" a="1"/>
  <c r="B429" i="2" s="1"/>
  <c r="C429" i="2" s="1"/>
  <c r="B437" i="2" a="1"/>
  <c r="B437" i="2" s="1"/>
  <c r="C437" i="2" s="1"/>
  <c r="B445" i="2" a="1"/>
  <c r="B445" i="2" s="1"/>
  <c r="C445" i="2" s="1"/>
  <c r="B453" i="2" a="1"/>
  <c r="B453" i="2" s="1"/>
  <c r="C453" i="2" s="1"/>
  <c r="B461" i="2" a="1"/>
  <c r="B461" i="2" s="1"/>
  <c r="C461" i="2" s="1"/>
  <c r="B469" i="2" a="1"/>
  <c r="B469" i="2" s="1"/>
  <c r="C469" i="2" s="1"/>
  <c r="B477" i="2" a="1"/>
  <c r="B477" i="2" s="1"/>
  <c r="C477" i="2" s="1"/>
  <c r="B486" i="2" a="1"/>
  <c r="B486" i="2" s="1"/>
  <c r="C486" i="2" s="1"/>
  <c r="B494" i="2" a="1"/>
  <c r="B494" i="2" s="1"/>
  <c r="C494" i="2" s="1"/>
  <c r="B502" i="2" a="1"/>
  <c r="B502" i="2" s="1"/>
  <c r="C502" i="2" s="1"/>
  <c r="B510" i="2" a="1"/>
  <c r="B510" i="2" s="1"/>
  <c r="C510" i="2" s="1"/>
  <c r="B518" i="2" a="1"/>
  <c r="B518" i="2" s="1"/>
  <c r="C518" i="2" s="1"/>
  <c r="B526" i="2" a="1"/>
  <c r="B526" i="2" s="1"/>
  <c r="C526" i="2" s="1"/>
  <c r="B534" i="2" a="1"/>
  <c r="B534" i="2" s="1"/>
  <c r="C534" i="2" s="1"/>
  <c r="B542" i="2" a="1"/>
  <c r="B542" i="2" s="1"/>
  <c r="C542" i="2" s="1"/>
  <c r="B550" i="2" a="1"/>
  <c r="B550" i="2" s="1"/>
  <c r="C550" i="2" s="1"/>
  <c r="B558" i="2" a="1"/>
  <c r="B558" i="2" s="1"/>
  <c r="C558" i="2" s="1"/>
  <c r="B566" i="2" a="1"/>
  <c r="B566" i="2" s="1"/>
  <c r="C566" i="2" s="1"/>
  <c r="B574" i="2" a="1"/>
  <c r="B574" i="2" s="1"/>
  <c r="C574" i="2" s="1"/>
  <c r="B582" i="2" a="1"/>
  <c r="B582" i="2" s="1"/>
  <c r="C582" i="2" s="1"/>
  <c r="B590" i="2" a="1"/>
  <c r="B590" i="2" s="1"/>
  <c r="C590" i="2" s="1"/>
  <c r="B598" i="2" a="1"/>
  <c r="B598" i="2" s="1"/>
  <c r="C598" i="2" s="1"/>
  <c r="B606" i="2" a="1"/>
  <c r="B606" i="2" s="1"/>
  <c r="C606" i="2" s="1"/>
  <c r="B614" i="2" a="1"/>
  <c r="B614" i="2" s="1"/>
  <c r="C614" i="2" s="1"/>
  <c r="B622" i="2" a="1"/>
  <c r="B622" i="2" s="1"/>
  <c r="C622" i="2" s="1"/>
  <c r="B630" i="2" a="1"/>
  <c r="B630" i="2" s="1"/>
  <c r="C630" i="2" s="1"/>
  <c r="B638" i="2" a="1"/>
  <c r="B638" i="2" s="1"/>
  <c r="C638" i="2" s="1"/>
  <c r="B646" i="2" a="1"/>
  <c r="B646" i="2" s="1"/>
  <c r="C646" i="2" s="1"/>
  <c r="B654" i="2" a="1"/>
  <c r="B654" i="2" s="1"/>
  <c r="C654" i="2" s="1"/>
  <c r="B662" i="2" a="1"/>
  <c r="B662" i="2" s="1"/>
  <c r="C662" i="2" s="1"/>
  <c r="B670" i="2" a="1"/>
  <c r="B670" i="2" s="1"/>
  <c r="C670" i="2" s="1"/>
  <c r="B6" i="2" a="1"/>
  <c r="B6" i="2" s="1"/>
  <c r="C6" i="2" s="1"/>
  <c r="B14" i="2" a="1"/>
  <c r="B14" i="2" s="1"/>
  <c r="C14" i="2" s="1"/>
  <c r="B22" i="2" a="1"/>
  <c r="B22" i="2" s="1"/>
  <c r="C22" i="2" s="1"/>
  <c r="B30" i="2" a="1"/>
  <c r="B30" i="2" s="1"/>
  <c r="C30" i="2" s="1"/>
  <c r="B38" i="2" a="1"/>
  <c r="B38" i="2" s="1"/>
  <c r="C38" i="2" s="1"/>
  <c r="B54" i="2" a="1"/>
  <c r="B54" i="2" s="1"/>
  <c r="C54" i="2" s="1"/>
  <c r="B62" i="2" a="1"/>
  <c r="B62" i="2" s="1"/>
  <c r="C62" i="2" s="1"/>
  <c r="B70" i="2" a="1"/>
  <c r="B70" i="2" s="1"/>
  <c r="C70" i="2" s="1"/>
  <c r="B78" i="2" a="1"/>
  <c r="B78" i="2" s="1"/>
  <c r="C78" i="2" s="1"/>
  <c r="B86" i="2" a="1"/>
  <c r="B86" i="2" s="1"/>
  <c r="C86" i="2" s="1"/>
  <c r="B94" i="2" a="1"/>
  <c r="B94" i="2" s="1"/>
  <c r="C94" i="2" s="1"/>
  <c r="B102" i="2" a="1"/>
  <c r="B102" i="2" s="1"/>
  <c r="C102" i="2" s="1"/>
  <c r="B110" i="2" a="1"/>
  <c r="B110" i="2" s="1"/>
  <c r="C110" i="2" s="1"/>
  <c r="B118" i="2" a="1"/>
  <c r="B118" i="2" s="1"/>
  <c r="C118" i="2" s="1"/>
  <c r="B126" i="2" a="1"/>
  <c r="B126" i="2" s="1"/>
  <c r="C126" i="2" s="1"/>
  <c r="B134" i="2" a="1"/>
  <c r="B134" i="2" s="1"/>
  <c r="C134" i="2" s="1"/>
  <c r="B142" i="2" a="1"/>
  <c r="B142" i="2" s="1"/>
  <c r="C142" i="2" s="1"/>
  <c r="B150" i="2" a="1"/>
  <c r="B150" i="2" s="1"/>
  <c r="C150" i="2" s="1"/>
  <c r="B158" i="2" a="1"/>
  <c r="B158" i="2" s="1"/>
  <c r="C158" i="2" s="1"/>
  <c r="B166" i="2" a="1"/>
  <c r="B166" i="2" s="1"/>
  <c r="C166" i="2" s="1"/>
  <c r="B174" i="2" a="1"/>
  <c r="B174" i="2" s="1"/>
  <c r="C174" i="2" s="1"/>
  <c r="B182" i="2" a="1"/>
  <c r="B182" i="2" s="1"/>
  <c r="C182" i="2" s="1"/>
  <c r="B190" i="2" a="1"/>
  <c r="B190" i="2" s="1"/>
  <c r="C190" i="2" s="1"/>
  <c r="B198" i="2" a="1"/>
  <c r="B198" i="2" s="1"/>
  <c r="C198" i="2" s="1"/>
  <c r="B206" i="2" a="1"/>
  <c r="B206" i="2" s="1"/>
  <c r="C206" i="2" s="1"/>
  <c r="B214" i="2" a="1"/>
  <c r="B214" i="2" s="1"/>
  <c r="C214" i="2" s="1"/>
  <c r="B222" i="2" a="1"/>
  <c r="B222" i="2" s="1"/>
  <c r="C222" i="2" s="1"/>
  <c r="B230" i="2" a="1"/>
  <c r="B230" i="2" s="1"/>
  <c r="C230" i="2" s="1"/>
  <c r="B238" i="2" a="1"/>
  <c r="B238" i="2" s="1"/>
  <c r="C238" i="2" s="1"/>
  <c r="B246" i="2" a="1"/>
  <c r="B246" i="2" s="1"/>
  <c r="C246" i="2" s="1"/>
  <c r="B254" i="2" a="1"/>
  <c r="B254" i="2" s="1"/>
  <c r="C254" i="2" s="1"/>
  <c r="B262" i="2" a="1"/>
  <c r="B262" i="2" s="1"/>
  <c r="C262" i="2" s="1"/>
  <c r="B270" i="2" a="1"/>
  <c r="B270" i="2" s="1"/>
  <c r="C270" i="2" s="1"/>
  <c r="B278" i="2" a="1"/>
  <c r="B278" i="2" s="1"/>
  <c r="C278" i="2" s="1"/>
  <c r="B286" i="2" a="1"/>
  <c r="B286" i="2" s="1"/>
  <c r="C286" i="2" s="1"/>
  <c r="B294" i="2" a="1"/>
  <c r="B294" i="2" s="1"/>
  <c r="C294" i="2" s="1"/>
  <c r="B302" i="2" a="1"/>
  <c r="B302" i="2" s="1"/>
  <c r="C302" i="2" s="1"/>
  <c r="B310" i="2" a="1"/>
  <c r="B310" i="2" s="1"/>
  <c r="C310" i="2" s="1"/>
  <c r="B318" i="2" a="1"/>
  <c r="B318" i="2" s="1"/>
  <c r="C318" i="2" s="1"/>
  <c r="B326" i="2" a="1"/>
  <c r="B326" i="2" s="1"/>
  <c r="C326" i="2" s="1"/>
  <c r="B334" i="2" a="1"/>
  <c r="B334" i="2" s="1"/>
  <c r="C334" i="2" s="1"/>
  <c r="B342" i="2" a="1"/>
  <c r="B342" i="2" s="1"/>
  <c r="C342" i="2" s="1"/>
  <c r="B350" i="2" a="1"/>
  <c r="B350" i="2" s="1"/>
  <c r="C350" i="2" s="1"/>
  <c r="B358" i="2" a="1"/>
  <c r="B358" i="2" s="1"/>
  <c r="C358" i="2" s="1"/>
  <c r="B366" i="2" a="1"/>
  <c r="B366" i="2" s="1"/>
  <c r="C366" i="2" s="1"/>
  <c r="B374" i="2" a="1"/>
  <c r="B374" i="2" s="1"/>
  <c r="C374" i="2" s="1"/>
  <c r="B382" i="2" a="1"/>
  <c r="B382" i="2" s="1"/>
  <c r="C382" i="2" s="1"/>
  <c r="B390" i="2" a="1"/>
  <c r="B390" i="2" s="1"/>
  <c r="C390" i="2" s="1"/>
  <c r="B398" i="2" a="1"/>
  <c r="B398" i="2" s="1"/>
  <c r="C398" i="2" s="1"/>
  <c r="B406" i="2" a="1"/>
  <c r="B406" i="2" s="1"/>
  <c r="C406" i="2" s="1"/>
  <c r="B414" i="2" a="1"/>
  <c r="B414" i="2" s="1"/>
  <c r="C414" i="2" s="1"/>
  <c r="B422" i="2" a="1"/>
  <c r="B422" i="2" s="1"/>
  <c r="C422" i="2" s="1"/>
  <c r="B430" i="2" a="1"/>
  <c r="B430" i="2" s="1"/>
  <c r="C430" i="2" s="1"/>
  <c r="B438" i="2" a="1"/>
  <c r="B438" i="2" s="1"/>
  <c r="C438" i="2" s="1"/>
  <c r="B446" i="2" a="1"/>
  <c r="B446" i="2" s="1"/>
  <c r="C446" i="2" s="1"/>
  <c r="B454" i="2" a="1"/>
  <c r="B454" i="2" s="1"/>
  <c r="C454" i="2" s="1"/>
  <c r="B462" i="2" a="1"/>
  <c r="B462" i="2" s="1"/>
  <c r="C462" i="2" s="1"/>
  <c r="B470" i="2" a="1"/>
  <c r="B470" i="2" s="1"/>
  <c r="C470" i="2" s="1"/>
  <c r="B479" i="2" a="1"/>
  <c r="B479" i="2" s="1"/>
  <c r="C479" i="2" s="1"/>
  <c r="B487" i="2" a="1"/>
  <c r="B487" i="2" s="1"/>
  <c r="C487" i="2" s="1"/>
  <c r="B495" i="2" a="1"/>
  <c r="B495" i="2" s="1"/>
  <c r="C495" i="2" s="1"/>
  <c r="B503" i="2" a="1"/>
  <c r="B503" i="2" s="1"/>
  <c r="C503" i="2" s="1"/>
  <c r="B511" i="2" a="1"/>
  <c r="B511" i="2" s="1"/>
  <c r="C511" i="2" s="1"/>
  <c r="B519" i="2" a="1"/>
  <c r="B519" i="2" s="1"/>
  <c r="C519" i="2" s="1"/>
  <c r="B527" i="2" a="1"/>
  <c r="B527" i="2" s="1"/>
  <c r="C527" i="2" s="1"/>
  <c r="B535" i="2" a="1"/>
  <c r="B535" i="2" s="1"/>
  <c r="C535" i="2" s="1"/>
  <c r="B543" i="2" a="1"/>
  <c r="B543" i="2" s="1"/>
  <c r="C543" i="2" s="1"/>
  <c r="B551" i="2" a="1"/>
  <c r="B551" i="2" s="1"/>
  <c r="C551" i="2" s="1"/>
  <c r="B559" i="2" a="1"/>
  <c r="B559" i="2" s="1"/>
  <c r="C559" i="2" s="1"/>
  <c r="B567" i="2" a="1"/>
  <c r="B567" i="2" s="1"/>
  <c r="C567" i="2" s="1"/>
  <c r="B575" i="2" a="1"/>
  <c r="B575" i="2" s="1"/>
  <c r="C575" i="2" s="1"/>
  <c r="B583" i="2" a="1"/>
  <c r="B583" i="2" s="1"/>
  <c r="C583" i="2" s="1"/>
  <c r="B591" i="2" a="1"/>
  <c r="B591" i="2" s="1"/>
  <c r="C591" i="2" s="1"/>
  <c r="B599" i="2" a="1"/>
  <c r="B599" i="2" s="1"/>
  <c r="C599" i="2" s="1"/>
  <c r="B607" i="2" a="1"/>
  <c r="B607" i="2" s="1"/>
  <c r="C607" i="2" s="1"/>
  <c r="B615" i="2" a="1"/>
  <c r="B615" i="2" s="1"/>
  <c r="C615" i="2" s="1"/>
  <c r="B623" i="2" a="1"/>
  <c r="B623" i="2" s="1"/>
  <c r="C623" i="2" s="1"/>
  <c r="B631" i="2" a="1"/>
  <c r="B631" i="2" s="1"/>
  <c r="C631" i="2" s="1"/>
  <c r="B639" i="2" a="1"/>
  <c r="B639" i="2" s="1"/>
  <c r="C639" i="2" s="1"/>
  <c r="B647" i="2" a="1"/>
  <c r="B647" i="2" s="1"/>
  <c r="C647" i="2" s="1"/>
  <c r="B655" i="2" a="1"/>
  <c r="B655" i="2" s="1"/>
  <c r="C655" i="2" s="1"/>
  <c r="B663" i="2" a="1"/>
  <c r="B663" i="2" s="1"/>
  <c r="C663" i="2" s="1"/>
  <c r="B671" i="2" a="1"/>
  <c r="B671" i="2" s="1"/>
  <c r="C671" i="2" s="1"/>
  <c r="B478" i="2" a="1"/>
  <c r="B478" i="2" s="1"/>
  <c r="C478" i="2" s="1"/>
  <c r="B7" i="2" a="1"/>
  <c r="B7" i="2" s="1"/>
  <c r="C7" i="2" s="1"/>
  <c r="B15" i="2" a="1"/>
  <c r="B15" i="2" s="1"/>
  <c r="C15" i="2" s="1"/>
  <c r="B23" i="2" a="1"/>
  <c r="B23" i="2" s="1"/>
  <c r="C23" i="2" s="1"/>
  <c r="B31" i="2" a="1"/>
  <c r="B31" i="2" s="1"/>
  <c r="C31" i="2" s="1"/>
  <c r="B39" i="2" a="1"/>
  <c r="B39" i="2" s="1"/>
  <c r="C39" i="2" s="1"/>
  <c r="B47" i="2" a="1"/>
  <c r="B47" i="2" s="1"/>
  <c r="C47" i="2" s="1"/>
  <c r="B55" i="2" a="1"/>
  <c r="B55" i="2" s="1"/>
  <c r="C55" i="2" s="1"/>
  <c r="B63" i="2" a="1"/>
  <c r="B63" i="2" s="1"/>
  <c r="C63" i="2" s="1"/>
  <c r="B71" i="2" a="1"/>
  <c r="B71" i="2" s="1"/>
  <c r="C71" i="2" s="1"/>
  <c r="B79" i="2" a="1"/>
  <c r="B79" i="2" s="1"/>
  <c r="C79" i="2" s="1"/>
  <c r="B87" i="2" a="1"/>
  <c r="B87" i="2" s="1"/>
  <c r="C87" i="2" s="1"/>
  <c r="B95" i="2" a="1"/>
  <c r="B95" i="2" s="1"/>
  <c r="C95" i="2" s="1"/>
  <c r="B103" i="2" a="1"/>
  <c r="B103" i="2" s="1"/>
  <c r="C103" i="2" s="1"/>
  <c r="B111" i="2" a="1"/>
  <c r="B111" i="2" s="1"/>
  <c r="C111" i="2" s="1"/>
  <c r="B119" i="2" a="1"/>
  <c r="B119" i="2" s="1"/>
  <c r="C119" i="2" s="1"/>
  <c r="B127" i="2" a="1"/>
  <c r="B127" i="2" s="1"/>
  <c r="C127" i="2" s="1"/>
  <c r="B135" i="2" a="1"/>
  <c r="B135" i="2" s="1"/>
  <c r="C135" i="2" s="1"/>
  <c r="B143" i="2" a="1"/>
  <c r="B143" i="2" s="1"/>
  <c r="C143" i="2" s="1"/>
  <c r="B151" i="2" a="1"/>
  <c r="B151" i="2" s="1"/>
  <c r="C151" i="2" s="1"/>
  <c r="B159" i="2" a="1"/>
  <c r="B159" i="2" s="1"/>
  <c r="C159" i="2" s="1"/>
  <c r="B167" i="2" a="1"/>
  <c r="B167" i="2" s="1"/>
  <c r="C167" i="2" s="1"/>
  <c r="B175" i="2" a="1"/>
  <c r="B175" i="2" s="1"/>
  <c r="C175" i="2" s="1"/>
  <c r="B183" i="2" a="1"/>
  <c r="B183" i="2" s="1"/>
  <c r="C183" i="2" s="1"/>
  <c r="B191" i="2" a="1"/>
  <c r="B191" i="2" s="1"/>
  <c r="C191" i="2" s="1"/>
  <c r="B199" i="2" a="1"/>
  <c r="B199" i="2" s="1"/>
  <c r="C199" i="2" s="1"/>
  <c r="B207" i="2" a="1"/>
  <c r="B207" i="2" s="1"/>
  <c r="C207" i="2" s="1"/>
  <c r="B215" i="2" a="1"/>
  <c r="B215" i="2" s="1"/>
  <c r="C215" i="2" s="1"/>
  <c r="B223" i="2" a="1"/>
  <c r="B223" i="2" s="1"/>
  <c r="C223" i="2" s="1"/>
  <c r="B231" i="2" a="1"/>
  <c r="B231" i="2" s="1"/>
  <c r="C231" i="2" s="1"/>
  <c r="B239" i="2" a="1"/>
  <c r="B239" i="2" s="1"/>
  <c r="C239" i="2" s="1"/>
  <c r="B247" i="2" a="1"/>
  <c r="B247" i="2" s="1"/>
  <c r="C247" i="2" s="1"/>
  <c r="B255" i="2" a="1"/>
  <c r="B255" i="2" s="1"/>
  <c r="C255" i="2" s="1"/>
  <c r="B263" i="2" a="1"/>
  <c r="B263" i="2" s="1"/>
  <c r="C263" i="2" s="1"/>
  <c r="B271" i="2" a="1"/>
  <c r="B271" i="2" s="1"/>
  <c r="C271" i="2" s="1"/>
  <c r="B279" i="2" a="1"/>
  <c r="B279" i="2" s="1"/>
  <c r="C279" i="2" s="1"/>
  <c r="B287" i="2" a="1"/>
  <c r="B287" i="2" s="1"/>
  <c r="C287" i="2" s="1"/>
  <c r="B295" i="2" a="1"/>
  <c r="B295" i="2" s="1"/>
  <c r="C295" i="2" s="1"/>
  <c r="B303" i="2" a="1"/>
  <c r="B303" i="2" s="1"/>
  <c r="C303" i="2" s="1"/>
  <c r="B311" i="2" a="1"/>
  <c r="B311" i="2" s="1"/>
  <c r="C311" i="2" s="1"/>
  <c r="B319" i="2" a="1"/>
  <c r="B319" i="2" s="1"/>
  <c r="C319" i="2" s="1"/>
  <c r="B327" i="2" a="1"/>
  <c r="B327" i="2" s="1"/>
  <c r="C327" i="2" s="1"/>
  <c r="B335" i="2" a="1"/>
  <c r="B335" i="2" s="1"/>
  <c r="C335" i="2" s="1"/>
  <c r="B343" i="2" a="1"/>
  <c r="B343" i="2" s="1"/>
  <c r="C343" i="2" s="1"/>
  <c r="B351" i="2" a="1"/>
  <c r="B351" i="2" s="1"/>
  <c r="C351" i="2" s="1"/>
  <c r="B359" i="2" a="1"/>
  <c r="B359" i="2" s="1"/>
  <c r="C359" i="2" s="1"/>
  <c r="B367" i="2" a="1"/>
  <c r="B367" i="2" s="1"/>
  <c r="C367" i="2" s="1"/>
  <c r="B375" i="2" a="1"/>
  <c r="B375" i="2" s="1"/>
  <c r="C375" i="2" s="1"/>
  <c r="B383" i="2" a="1"/>
  <c r="B383" i="2" s="1"/>
  <c r="C383" i="2" s="1"/>
  <c r="B391" i="2" a="1"/>
  <c r="B391" i="2" s="1"/>
  <c r="C391" i="2" s="1"/>
  <c r="B399" i="2" a="1"/>
  <c r="B399" i="2" s="1"/>
  <c r="C399" i="2" s="1"/>
  <c r="B407" i="2" a="1"/>
  <c r="B407" i="2" s="1"/>
  <c r="C407" i="2" s="1"/>
  <c r="B415" i="2" a="1"/>
  <c r="B415" i="2" s="1"/>
  <c r="C415" i="2" s="1"/>
  <c r="B423" i="2" a="1"/>
  <c r="B423" i="2" s="1"/>
  <c r="C423" i="2" s="1"/>
  <c r="B431" i="2" a="1"/>
  <c r="B431" i="2" s="1"/>
  <c r="C431" i="2" s="1"/>
  <c r="B439" i="2" a="1"/>
  <c r="B439" i="2" s="1"/>
  <c r="C439" i="2" s="1"/>
  <c r="B447" i="2" a="1"/>
  <c r="B447" i="2" s="1"/>
  <c r="C447" i="2" s="1"/>
  <c r="B455" i="2" a="1"/>
  <c r="B455" i="2" s="1"/>
  <c r="C455" i="2" s="1"/>
  <c r="B463" i="2" a="1"/>
  <c r="B463" i="2" s="1"/>
  <c r="C463" i="2" s="1"/>
  <c r="B471" i="2" a="1"/>
  <c r="B471" i="2" s="1"/>
  <c r="C471" i="2" s="1"/>
  <c r="B480" i="2" a="1"/>
  <c r="B480" i="2" s="1"/>
  <c r="C480" i="2" s="1"/>
  <c r="B488" i="2" a="1"/>
  <c r="B488" i="2" s="1"/>
  <c r="C488" i="2" s="1"/>
  <c r="B496" i="2" a="1"/>
  <c r="B496" i="2" s="1"/>
  <c r="C496" i="2" s="1"/>
  <c r="B504" i="2" a="1"/>
  <c r="B504" i="2" s="1"/>
  <c r="C504" i="2" s="1"/>
  <c r="B512" i="2" a="1"/>
  <c r="B512" i="2" s="1"/>
  <c r="C512" i="2" s="1"/>
  <c r="B520" i="2" a="1"/>
  <c r="B520" i="2" s="1"/>
  <c r="C520" i="2" s="1"/>
  <c r="B528" i="2" a="1"/>
  <c r="B528" i="2" s="1"/>
  <c r="C528" i="2" s="1"/>
  <c r="B536" i="2" a="1"/>
  <c r="B536" i="2" s="1"/>
  <c r="C536" i="2" s="1"/>
  <c r="B544" i="2" a="1"/>
  <c r="B544" i="2" s="1"/>
  <c r="C544" i="2" s="1"/>
  <c r="B552" i="2" a="1"/>
  <c r="B552" i="2" s="1"/>
  <c r="C552" i="2" s="1"/>
  <c r="B560" i="2" a="1"/>
  <c r="B560" i="2" s="1"/>
  <c r="C560" i="2" s="1"/>
  <c r="B568" i="2" a="1"/>
  <c r="B568" i="2" s="1"/>
  <c r="C568" i="2" s="1"/>
  <c r="B576" i="2" a="1"/>
  <c r="B576" i="2" s="1"/>
  <c r="C576" i="2" s="1"/>
  <c r="B584" i="2" a="1"/>
  <c r="B584" i="2" s="1"/>
  <c r="C584" i="2" s="1"/>
  <c r="B592" i="2" a="1"/>
  <c r="B592" i="2" s="1"/>
  <c r="C592" i="2" s="1"/>
  <c r="B600" i="2" a="1"/>
  <c r="B600" i="2" s="1"/>
  <c r="C600" i="2" s="1"/>
  <c r="B608" i="2" a="1"/>
  <c r="B608" i="2" s="1"/>
  <c r="C608" i="2" s="1"/>
  <c r="B616" i="2" a="1"/>
  <c r="B616" i="2" s="1"/>
  <c r="C616" i="2" s="1"/>
  <c r="B624" i="2" a="1"/>
  <c r="B624" i="2" s="1"/>
  <c r="C624" i="2" s="1"/>
  <c r="B632" i="2" a="1"/>
  <c r="B632" i="2" s="1"/>
  <c r="C632" i="2" s="1"/>
  <c r="B640" i="2" a="1"/>
  <c r="B640" i="2" s="1"/>
  <c r="C640" i="2" s="1"/>
  <c r="B648" i="2" a="1"/>
  <c r="B648" i="2" s="1"/>
  <c r="C648" i="2" s="1"/>
  <c r="B656" i="2" a="1"/>
  <c r="B656" i="2" s="1"/>
  <c r="C656" i="2" s="1"/>
  <c r="B8" i="2" a="1"/>
  <c r="B8" i="2" s="1"/>
  <c r="C8" i="2" s="1"/>
  <c r="B16" i="2" a="1"/>
  <c r="B16" i="2" s="1"/>
  <c r="C16" i="2" s="1"/>
  <c r="B24" i="2" a="1"/>
  <c r="B24" i="2" s="1"/>
  <c r="C24" i="2" s="1"/>
  <c r="B32" i="2" a="1"/>
  <c r="B32" i="2" s="1"/>
  <c r="C32" i="2" s="1"/>
  <c r="B40" i="2" a="1"/>
  <c r="B40" i="2" s="1"/>
  <c r="C40" i="2" s="1"/>
  <c r="B48" i="2" a="1"/>
  <c r="B48" i="2" s="1"/>
  <c r="C48" i="2" s="1"/>
  <c r="B56" i="2" a="1"/>
  <c r="B56" i="2" s="1"/>
  <c r="C56" i="2" s="1"/>
  <c r="B64" i="2" a="1"/>
  <c r="B64" i="2" s="1"/>
  <c r="C64" i="2" s="1"/>
  <c r="B72" i="2" a="1"/>
  <c r="B72" i="2" s="1"/>
  <c r="C72" i="2" s="1"/>
  <c r="B80" i="2" a="1"/>
  <c r="B80" i="2" s="1"/>
  <c r="C80" i="2" s="1"/>
  <c r="B88" i="2" a="1"/>
  <c r="B88" i="2" s="1"/>
  <c r="C88" i="2" s="1"/>
  <c r="B96" i="2" a="1"/>
  <c r="B96" i="2" s="1"/>
  <c r="C96" i="2" s="1"/>
  <c r="B104" i="2" a="1"/>
  <c r="B104" i="2" s="1"/>
  <c r="C104" i="2" s="1"/>
  <c r="B112" i="2" a="1"/>
  <c r="B112" i="2" s="1"/>
  <c r="C112" i="2" s="1"/>
  <c r="B120" i="2" a="1"/>
  <c r="B120" i="2" s="1"/>
  <c r="C120" i="2" s="1"/>
  <c r="B128" i="2" a="1"/>
  <c r="B128" i="2" s="1"/>
  <c r="C128" i="2" s="1"/>
  <c r="B136" i="2" a="1"/>
  <c r="B136" i="2" s="1"/>
  <c r="C136" i="2" s="1"/>
  <c r="B144" i="2" a="1"/>
  <c r="B144" i="2" s="1"/>
  <c r="C144" i="2" s="1"/>
  <c r="B152" i="2" a="1"/>
  <c r="B152" i="2" s="1"/>
  <c r="C152" i="2" s="1"/>
  <c r="B160" i="2" a="1"/>
  <c r="B160" i="2" s="1"/>
  <c r="C160" i="2" s="1"/>
  <c r="B168" i="2" a="1"/>
  <c r="B168" i="2" s="1"/>
  <c r="C168" i="2" s="1"/>
  <c r="B176" i="2" a="1"/>
  <c r="B176" i="2" s="1"/>
  <c r="C176" i="2" s="1"/>
  <c r="B184" i="2" a="1"/>
  <c r="B184" i="2" s="1"/>
  <c r="C184" i="2" s="1"/>
  <c r="B192" i="2" a="1"/>
  <c r="B192" i="2" s="1"/>
  <c r="C192" i="2" s="1"/>
  <c r="B200" i="2" a="1"/>
  <c r="B200" i="2" s="1"/>
  <c r="C200" i="2" s="1"/>
  <c r="B208" i="2" a="1"/>
  <c r="B208" i="2" s="1"/>
  <c r="C208" i="2" s="1"/>
  <c r="B216" i="2" a="1"/>
  <c r="B216" i="2" s="1"/>
  <c r="C216" i="2" s="1"/>
  <c r="B224" i="2" a="1"/>
  <c r="B224" i="2" s="1"/>
  <c r="C224" i="2" s="1"/>
  <c r="B232" i="2" a="1"/>
  <c r="B232" i="2" s="1"/>
  <c r="C232" i="2" s="1"/>
  <c r="B240" i="2" a="1"/>
  <c r="B240" i="2" s="1"/>
  <c r="C240" i="2" s="1"/>
  <c r="B248" i="2" a="1"/>
  <c r="B248" i="2" s="1"/>
  <c r="C248" i="2" s="1"/>
  <c r="B256" i="2" a="1"/>
  <c r="B256" i="2" s="1"/>
  <c r="C256" i="2" s="1"/>
  <c r="B264" i="2" a="1"/>
  <c r="B264" i="2" s="1"/>
  <c r="C264" i="2" s="1"/>
  <c r="B272" i="2" a="1"/>
  <c r="B272" i="2" s="1"/>
  <c r="C272" i="2" s="1"/>
  <c r="B280" i="2" a="1"/>
  <c r="B280" i="2" s="1"/>
  <c r="C280" i="2" s="1"/>
  <c r="B288" i="2" a="1"/>
  <c r="B288" i="2" s="1"/>
  <c r="C288" i="2" s="1"/>
  <c r="B296" i="2" a="1"/>
  <c r="B296" i="2" s="1"/>
  <c r="C296" i="2" s="1"/>
  <c r="B304" i="2" a="1"/>
  <c r="B304" i="2" s="1"/>
  <c r="C304" i="2" s="1"/>
  <c r="B312" i="2" a="1"/>
  <c r="B312" i="2" s="1"/>
  <c r="C312" i="2" s="1"/>
  <c r="B320" i="2" a="1"/>
  <c r="B320" i="2" s="1"/>
  <c r="C320" i="2" s="1"/>
  <c r="B328" i="2" a="1"/>
  <c r="B328" i="2" s="1"/>
  <c r="C328" i="2" s="1"/>
  <c r="B336" i="2" a="1"/>
  <c r="B336" i="2" s="1"/>
  <c r="C336" i="2" s="1"/>
  <c r="B344" i="2" a="1"/>
  <c r="B344" i="2" s="1"/>
  <c r="C344" i="2" s="1"/>
  <c r="B352" i="2" a="1"/>
  <c r="B352" i="2" s="1"/>
  <c r="C352" i="2" s="1"/>
  <c r="B360" i="2" a="1"/>
  <c r="B360" i="2" s="1"/>
  <c r="C360" i="2" s="1"/>
  <c r="B368" i="2" a="1"/>
  <c r="B368" i="2" s="1"/>
  <c r="C368" i="2" s="1"/>
  <c r="B376" i="2" a="1"/>
  <c r="B376" i="2" s="1"/>
  <c r="C376" i="2" s="1"/>
  <c r="B384" i="2" a="1"/>
  <c r="B384" i="2" s="1"/>
  <c r="C384" i="2" s="1"/>
  <c r="B392" i="2" a="1"/>
  <c r="B392" i="2" s="1"/>
  <c r="C392" i="2" s="1"/>
  <c r="B400" i="2" a="1"/>
  <c r="B400" i="2" s="1"/>
  <c r="C400" i="2" s="1"/>
  <c r="B408" i="2" a="1"/>
  <c r="B408" i="2" s="1"/>
  <c r="C408" i="2" s="1"/>
  <c r="B416" i="2" a="1"/>
  <c r="B416" i="2" s="1"/>
  <c r="C416" i="2" s="1"/>
  <c r="B424" i="2" a="1"/>
  <c r="B424" i="2" s="1"/>
  <c r="C424" i="2" s="1"/>
  <c r="B432" i="2" a="1"/>
  <c r="B432" i="2" s="1"/>
  <c r="C432" i="2" s="1"/>
  <c r="B440" i="2" a="1"/>
  <c r="B440" i="2" s="1"/>
  <c r="C440" i="2" s="1"/>
  <c r="B448" i="2" a="1"/>
  <c r="B448" i="2" s="1"/>
  <c r="C448" i="2" s="1"/>
  <c r="B456" i="2" a="1"/>
  <c r="B456" i="2" s="1"/>
  <c r="C456" i="2" s="1"/>
  <c r="B464" i="2" a="1"/>
  <c r="B464" i="2" s="1"/>
  <c r="C464" i="2" s="1"/>
  <c r="B472" i="2" a="1"/>
  <c r="B472" i="2" s="1"/>
  <c r="C472" i="2" s="1"/>
  <c r="B481" i="2" a="1"/>
  <c r="B481" i="2" s="1"/>
  <c r="C481" i="2" s="1"/>
  <c r="B489" i="2" a="1"/>
  <c r="B489" i="2" s="1"/>
  <c r="C489" i="2" s="1"/>
  <c r="B497" i="2" a="1"/>
  <c r="B497" i="2" s="1"/>
  <c r="C497" i="2" s="1"/>
  <c r="B505" i="2" a="1"/>
  <c r="B505" i="2" s="1"/>
  <c r="C505" i="2" s="1"/>
  <c r="B513" i="2" a="1"/>
  <c r="B513" i="2" s="1"/>
  <c r="C513" i="2" s="1"/>
  <c r="B521" i="2" a="1"/>
  <c r="B521" i="2" s="1"/>
  <c r="C521" i="2" s="1"/>
  <c r="B529" i="2" a="1"/>
  <c r="B529" i="2" s="1"/>
  <c r="C529" i="2" s="1"/>
  <c r="B537" i="2" a="1"/>
  <c r="B537" i="2" s="1"/>
  <c r="C537" i="2" s="1"/>
  <c r="B545" i="2" a="1"/>
  <c r="B545" i="2" s="1"/>
  <c r="C545" i="2" s="1"/>
  <c r="B553" i="2" a="1"/>
  <c r="B553" i="2" s="1"/>
  <c r="C553" i="2" s="1"/>
  <c r="B561" i="2" a="1"/>
  <c r="B561" i="2" s="1"/>
  <c r="C561" i="2" s="1"/>
  <c r="B569" i="2" a="1"/>
  <c r="B569" i="2" s="1"/>
  <c r="C569" i="2" s="1"/>
  <c r="B577" i="2" a="1"/>
  <c r="B577" i="2" s="1"/>
  <c r="C577" i="2" s="1"/>
  <c r="B585" i="2" a="1"/>
  <c r="B585" i="2" s="1"/>
  <c r="C585" i="2" s="1"/>
  <c r="B593" i="2" a="1"/>
  <c r="B593" i="2" s="1"/>
  <c r="C593" i="2" s="1"/>
  <c r="B601" i="2" a="1"/>
  <c r="B601" i="2" s="1"/>
  <c r="C601" i="2" s="1"/>
  <c r="B609" i="2" a="1"/>
  <c r="B609" i="2" s="1"/>
  <c r="C609" i="2" s="1"/>
  <c r="B617" i="2" a="1"/>
  <c r="B617" i="2" s="1"/>
  <c r="C617" i="2" s="1"/>
  <c r="B625" i="2" a="1"/>
  <c r="B625" i="2" s="1"/>
  <c r="C625" i="2" s="1"/>
  <c r="B633" i="2" a="1"/>
  <c r="B633" i="2" s="1"/>
  <c r="C633" i="2" s="1"/>
  <c r="B641" i="2" a="1"/>
  <c r="B641" i="2" s="1"/>
  <c r="C641" i="2" s="1"/>
  <c r="B649" i="2" a="1"/>
  <c r="B649" i="2" s="1"/>
  <c r="C649" i="2" s="1"/>
  <c r="B657" i="2" a="1"/>
  <c r="B657" i="2" s="1"/>
  <c r="C657" i="2" s="1"/>
  <c r="B665" i="2" a="1"/>
  <c r="B665" i="2" s="1"/>
  <c r="C665" i="2" s="1"/>
  <c r="B673" i="2" a="1"/>
  <c r="B673" i="2" s="1"/>
  <c r="C673" i="2" s="1"/>
  <c r="B3" i="2" a="1"/>
  <c r="B3" i="2" s="1"/>
  <c r="C3" i="2" s="1"/>
  <c r="B9" i="2" a="1"/>
  <c r="B9" i="2" s="1"/>
  <c r="C9" i="2" s="1"/>
  <c r="B17" i="2" a="1"/>
  <c r="B17" i="2" s="1"/>
  <c r="C17" i="2" s="1"/>
  <c r="B25" i="2" a="1"/>
  <c r="B25" i="2" s="1"/>
  <c r="C25" i="2" s="1"/>
  <c r="B33" i="2" a="1"/>
  <c r="B33" i="2" s="1"/>
  <c r="C33" i="2" s="1"/>
  <c r="B41" i="2" a="1"/>
  <c r="B41" i="2" s="1"/>
  <c r="C41" i="2" s="1"/>
  <c r="B49" i="2" a="1"/>
  <c r="B49" i="2" s="1"/>
  <c r="C49" i="2" s="1"/>
  <c r="B57" i="2" a="1"/>
  <c r="B57" i="2" s="1"/>
  <c r="C57" i="2" s="1"/>
  <c r="B65" i="2" a="1"/>
  <c r="B65" i="2" s="1"/>
  <c r="C65" i="2" s="1"/>
  <c r="B73" i="2" a="1"/>
  <c r="B73" i="2" s="1"/>
  <c r="C73" i="2" s="1"/>
  <c r="B81" i="2" a="1"/>
  <c r="B81" i="2" s="1"/>
  <c r="C81" i="2" s="1"/>
  <c r="B89" i="2" a="1"/>
  <c r="B89" i="2" s="1"/>
  <c r="C89" i="2" s="1"/>
  <c r="B97" i="2" a="1"/>
  <c r="B97" i="2" s="1"/>
  <c r="C97" i="2" s="1"/>
  <c r="B105" i="2" a="1"/>
  <c r="B105" i="2" s="1"/>
  <c r="C105" i="2" s="1"/>
  <c r="B113" i="2" a="1"/>
  <c r="B113" i="2" s="1"/>
  <c r="C113" i="2" s="1"/>
  <c r="B121" i="2" a="1"/>
  <c r="B121" i="2" s="1"/>
  <c r="C121" i="2" s="1"/>
  <c r="B129" i="2" a="1"/>
  <c r="B129" i="2" s="1"/>
  <c r="C129" i="2" s="1"/>
  <c r="B137" i="2" a="1"/>
  <c r="B137" i="2" s="1"/>
  <c r="C137" i="2" s="1"/>
  <c r="B145" i="2" a="1"/>
  <c r="B145" i="2" s="1"/>
  <c r="C145" i="2" s="1"/>
  <c r="B153" i="2" a="1"/>
  <c r="B153" i="2" s="1"/>
  <c r="C153" i="2" s="1"/>
  <c r="B161" i="2" a="1"/>
  <c r="B161" i="2" s="1"/>
  <c r="C161" i="2" s="1"/>
  <c r="B169" i="2" a="1"/>
  <c r="B169" i="2" s="1"/>
  <c r="C169" i="2" s="1"/>
  <c r="B177" i="2" a="1"/>
  <c r="B177" i="2" s="1"/>
  <c r="C177" i="2" s="1"/>
  <c r="B185" i="2" a="1"/>
  <c r="B185" i="2" s="1"/>
  <c r="C185" i="2" s="1"/>
  <c r="B193" i="2" a="1"/>
  <c r="B193" i="2" s="1"/>
  <c r="C193" i="2" s="1"/>
  <c r="B201" i="2" a="1"/>
  <c r="B201" i="2" s="1"/>
  <c r="C201" i="2" s="1"/>
  <c r="B209" i="2" a="1"/>
  <c r="B209" i="2" s="1"/>
  <c r="C209" i="2" s="1"/>
  <c r="B217" i="2" a="1"/>
  <c r="B217" i="2" s="1"/>
  <c r="C217" i="2" s="1"/>
  <c r="B225" i="2" a="1"/>
  <c r="B225" i="2" s="1"/>
  <c r="C225" i="2" s="1"/>
  <c r="B233" i="2" a="1"/>
  <c r="B233" i="2" s="1"/>
  <c r="C233" i="2" s="1"/>
  <c r="B241" i="2" a="1"/>
  <c r="B241" i="2" s="1"/>
  <c r="C241" i="2" s="1"/>
  <c r="B249" i="2" a="1"/>
  <c r="B249" i="2" s="1"/>
  <c r="C249" i="2" s="1"/>
  <c r="B257" i="2" a="1"/>
  <c r="B257" i="2" s="1"/>
  <c r="C257" i="2" s="1"/>
  <c r="B265" i="2" a="1"/>
  <c r="B265" i="2" s="1"/>
  <c r="C265" i="2" s="1"/>
  <c r="B273" i="2" a="1"/>
  <c r="B273" i="2" s="1"/>
  <c r="C273" i="2" s="1"/>
  <c r="B281" i="2" a="1"/>
  <c r="B281" i="2" s="1"/>
  <c r="C281" i="2" s="1"/>
  <c r="B289" i="2" a="1"/>
  <c r="B289" i="2" s="1"/>
  <c r="C289" i="2" s="1"/>
  <c r="B297" i="2" a="1"/>
  <c r="B297" i="2" s="1"/>
  <c r="C297" i="2" s="1"/>
  <c r="B305" i="2" a="1"/>
  <c r="B305" i="2" s="1"/>
  <c r="C305" i="2" s="1"/>
  <c r="B313" i="2" a="1"/>
  <c r="B313" i="2" s="1"/>
  <c r="C313" i="2" s="1"/>
  <c r="B321" i="2" a="1"/>
  <c r="B321" i="2" s="1"/>
  <c r="C321" i="2" s="1"/>
  <c r="B329" i="2" a="1"/>
  <c r="B329" i="2" s="1"/>
  <c r="C329" i="2" s="1"/>
  <c r="B337" i="2" a="1"/>
  <c r="B337" i="2" s="1"/>
  <c r="C337" i="2" s="1"/>
  <c r="B345" i="2" a="1"/>
  <c r="B345" i="2" s="1"/>
  <c r="C345" i="2" s="1"/>
  <c r="B353" i="2" a="1"/>
  <c r="B353" i="2" s="1"/>
  <c r="C353" i="2" s="1"/>
  <c r="B361" i="2" a="1"/>
  <c r="B361" i="2" s="1"/>
  <c r="C361" i="2" s="1"/>
  <c r="B369" i="2" a="1"/>
  <c r="B369" i="2" s="1"/>
  <c r="C369" i="2" s="1"/>
  <c r="B377" i="2" a="1"/>
  <c r="B377" i="2" s="1"/>
  <c r="C377" i="2" s="1"/>
  <c r="B385" i="2" a="1"/>
  <c r="B385" i="2" s="1"/>
  <c r="C385" i="2" s="1"/>
  <c r="B393" i="2" a="1"/>
  <c r="B393" i="2" s="1"/>
  <c r="C393" i="2" s="1"/>
  <c r="B401" i="2" a="1"/>
  <c r="B401" i="2" s="1"/>
  <c r="C401" i="2" s="1"/>
  <c r="B409" i="2" a="1"/>
  <c r="B409" i="2" s="1"/>
  <c r="C409" i="2" s="1"/>
  <c r="B417" i="2" a="1"/>
  <c r="B417" i="2" s="1"/>
  <c r="C417" i="2" s="1"/>
  <c r="B425" i="2" a="1"/>
  <c r="B425" i="2" s="1"/>
  <c r="C425" i="2" s="1"/>
  <c r="B433" i="2" a="1"/>
  <c r="B433" i="2" s="1"/>
  <c r="C433" i="2" s="1"/>
  <c r="B441" i="2" a="1"/>
  <c r="B441" i="2" s="1"/>
  <c r="C441" i="2" s="1"/>
  <c r="B449" i="2" a="1"/>
  <c r="B449" i="2" s="1"/>
  <c r="C449" i="2" s="1"/>
  <c r="B457" i="2" a="1"/>
  <c r="B457" i="2" s="1"/>
  <c r="C457" i="2" s="1"/>
  <c r="B465" i="2" a="1"/>
  <c r="B465" i="2" s="1"/>
  <c r="C465" i="2" s="1"/>
  <c r="B473" i="2" a="1"/>
  <c r="B473" i="2" s="1"/>
  <c r="C473" i="2" s="1"/>
  <c r="B482" i="2" a="1"/>
  <c r="B482" i="2" s="1"/>
  <c r="C482" i="2" s="1"/>
  <c r="B490" i="2" a="1"/>
  <c r="B490" i="2" s="1"/>
  <c r="C490" i="2" s="1"/>
  <c r="B498" i="2" a="1"/>
  <c r="B498" i="2" s="1"/>
  <c r="C498" i="2" s="1"/>
  <c r="B506" i="2" a="1"/>
  <c r="B506" i="2" s="1"/>
  <c r="C506" i="2" s="1"/>
  <c r="B514" i="2" a="1"/>
  <c r="B514" i="2" s="1"/>
  <c r="C514" i="2" s="1"/>
  <c r="B522" i="2" a="1"/>
  <c r="B522" i="2" s="1"/>
  <c r="C522" i="2" s="1"/>
  <c r="B530" i="2" a="1"/>
  <c r="B530" i="2" s="1"/>
  <c r="C530" i="2" s="1"/>
  <c r="B538" i="2" a="1"/>
  <c r="B538" i="2" s="1"/>
  <c r="C538" i="2" s="1"/>
  <c r="B546" i="2" a="1"/>
  <c r="B546" i="2" s="1"/>
  <c r="C546" i="2" s="1"/>
  <c r="B554" i="2" a="1"/>
  <c r="B554" i="2" s="1"/>
  <c r="C554" i="2" s="1"/>
  <c r="B562" i="2" a="1"/>
  <c r="B562" i="2" s="1"/>
  <c r="C562" i="2" s="1"/>
  <c r="B570" i="2" a="1"/>
  <c r="B570" i="2" s="1"/>
  <c r="C570" i="2" s="1"/>
  <c r="B578" i="2" a="1"/>
  <c r="B578" i="2" s="1"/>
  <c r="C578" i="2" s="1"/>
  <c r="B586" i="2" a="1"/>
  <c r="B586" i="2" s="1"/>
  <c r="C586" i="2" s="1"/>
  <c r="B594" i="2" a="1"/>
  <c r="B594" i="2" s="1"/>
  <c r="C594" i="2" s="1"/>
  <c r="B602" i="2" a="1"/>
  <c r="B602" i="2" s="1"/>
  <c r="C602" i="2" s="1"/>
  <c r="B610" i="2" a="1"/>
  <c r="B610" i="2" s="1"/>
  <c r="C610" i="2" s="1"/>
  <c r="B618" i="2" a="1"/>
  <c r="B618" i="2" s="1"/>
  <c r="C618" i="2" s="1"/>
  <c r="B642" i="2" a="1"/>
  <c r="B642" i="2" s="1"/>
  <c r="C642" i="2" s="1"/>
  <c r="B664" i="2" a="1"/>
  <c r="B664" i="2" s="1"/>
  <c r="C664" i="2" s="1"/>
  <c r="B676" i="2" a="1"/>
  <c r="B676" i="2" s="1"/>
  <c r="C676" i="2" s="1"/>
  <c r="B684" i="2" a="1"/>
  <c r="B684" i="2" s="1"/>
  <c r="C684" i="2" s="1"/>
  <c r="B692" i="2" a="1"/>
  <c r="B692" i="2" s="1"/>
  <c r="C692" i="2" s="1"/>
  <c r="B643" i="2" a="1"/>
  <c r="B643" i="2" s="1"/>
  <c r="C643" i="2" s="1"/>
  <c r="B666" i="2" a="1"/>
  <c r="B666" i="2" s="1"/>
  <c r="C666" i="2" s="1"/>
  <c r="B677" i="2" a="1"/>
  <c r="B677" i="2" s="1"/>
  <c r="C677" i="2" s="1"/>
  <c r="B685" i="2" a="1"/>
  <c r="B685" i="2" s="1"/>
  <c r="C685" i="2" s="1"/>
  <c r="B693" i="2" a="1"/>
  <c r="B693" i="2" s="1"/>
  <c r="C693" i="2" s="1"/>
  <c r="B650" i="2" a="1"/>
  <c r="B650" i="2" s="1"/>
  <c r="C650" i="2" s="1"/>
  <c r="B667" i="2" a="1"/>
  <c r="B667" i="2" s="1"/>
  <c r="C667" i="2" s="1"/>
  <c r="B678" i="2" a="1"/>
  <c r="B678" i="2" s="1"/>
  <c r="C678" i="2" s="1"/>
  <c r="B686" i="2" a="1"/>
  <c r="B686" i="2" s="1"/>
  <c r="C686" i="2" s="1"/>
  <c r="B694" i="2" a="1"/>
  <c r="B694" i="2" s="1"/>
  <c r="C694" i="2" s="1"/>
  <c r="B619" i="2" a="1"/>
  <c r="B619" i="2" s="1"/>
  <c r="C619" i="2" s="1"/>
  <c r="B651" i="2" a="1"/>
  <c r="B651" i="2" s="1"/>
  <c r="C651" i="2" s="1"/>
  <c r="B668" i="2" a="1"/>
  <c r="B668" i="2" s="1"/>
  <c r="C668" i="2" s="1"/>
  <c r="B679" i="2" a="1"/>
  <c r="B679" i="2" s="1"/>
  <c r="C679" i="2" s="1"/>
  <c r="B687" i="2" a="1"/>
  <c r="B687" i="2" s="1"/>
  <c r="C687" i="2" s="1"/>
  <c r="B626" i="2" a="1"/>
  <c r="B626" i="2" s="1"/>
  <c r="C626" i="2" s="1"/>
  <c r="B652" i="2" a="1"/>
  <c r="B652" i="2" s="1"/>
  <c r="C652" i="2" s="1"/>
  <c r="B669" i="2" a="1"/>
  <c r="B669" i="2" s="1"/>
  <c r="C669" i="2" s="1"/>
  <c r="B680" i="2" a="1"/>
  <c r="B680" i="2" s="1"/>
  <c r="C680" i="2" s="1"/>
  <c r="B688" i="2" a="1"/>
  <c r="B688" i="2" s="1"/>
  <c r="C688" i="2" s="1"/>
  <c r="B696" i="2" a="1"/>
  <c r="B696" i="2" s="1"/>
  <c r="C696" i="2" s="1"/>
  <c r="B627" i="2" a="1"/>
  <c r="B627" i="2" s="1"/>
  <c r="C627" i="2" s="1"/>
  <c r="B658" i="2" a="1"/>
  <c r="B658" i="2" s="1"/>
  <c r="C658" i="2" s="1"/>
  <c r="B672" i="2" a="1"/>
  <c r="B672" i="2" s="1"/>
  <c r="C672" i="2" s="1"/>
  <c r="B681" i="2" a="1"/>
  <c r="B681" i="2" s="1"/>
  <c r="C681" i="2" s="1"/>
  <c r="B689" i="2" a="1"/>
  <c r="B689" i="2" s="1"/>
  <c r="C689" i="2" s="1"/>
  <c r="B697" i="2" a="1"/>
  <c r="B697" i="2" s="1"/>
  <c r="C697" i="2" s="1"/>
  <c r="B634" i="2" a="1"/>
  <c r="B634" i="2" s="1"/>
  <c r="C634" i="2" s="1"/>
  <c r="B659" i="2" a="1"/>
  <c r="B659" i="2" s="1"/>
  <c r="C659" i="2" s="1"/>
  <c r="B674" i="2" a="1"/>
  <c r="B674" i="2" s="1"/>
  <c r="C674" i="2" s="1"/>
  <c r="B635" i="2" a="1"/>
  <c r="B635" i="2" s="1"/>
  <c r="C635" i="2" s="1"/>
  <c r="B660" i="2" a="1"/>
  <c r="B660" i="2" s="1"/>
  <c r="C660" i="2" s="1"/>
  <c r="B675" i="2" a="1"/>
  <c r="B675" i="2" s="1"/>
  <c r="C675" i="2" s="1"/>
  <c r="B683" i="2" a="1"/>
  <c r="B683" i="2" s="1"/>
  <c r="C683" i="2" s="1"/>
  <c r="B691" i="2" a="1"/>
  <c r="B691" i="2" s="1"/>
  <c r="C691" i="2" s="1"/>
  <c r="B682" i="2" a="1"/>
  <c r="B682" i="2" s="1"/>
  <c r="C682" i="2" s="1"/>
  <c r="B690" i="2" a="1"/>
  <c r="B690" i="2" s="1"/>
  <c r="C690" i="2" s="1"/>
  <c r="B695" i="2" a="1"/>
  <c r="B695" i="2" s="1"/>
  <c r="C695" i="2" s="1"/>
  <c r="I2106" i="1" l="1"/>
  <c r="B698" i="2"/>
  <c r="C2" i="2"/>
  <c r="D2" i="2" s="1"/>
  <c r="D411" i="2"/>
  <c r="D283" i="2"/>
  <c r="D219" i="2"/>
  <c r="D515" i="2"/>
  <c r="D386" i="2"/>
  <c r="D322" i="2"/>
  <c r="D664" i="2"/>
  <c r="D570" i="2"/>
  <c r="D506" i="2"/>
  <c r="D441" i="2"/>
  <c r="D377" i="2"/>
  <c r="D313" i="2"/>
  <c r="D249" i="2"/>
  <c r="D185" i="2"/>
  <c r="D121" i="2"/>
  <c r="D57" i="2"/>
  <c r="D673" i="2"/>
  <c r="D609" i="2"/>
  <c r="D545" i="2"/>
  <c r="D481" i="2"/>
  <c r="D416" i="2"/>
  <c r="D352" i="2"/>
  <c r="D288" i="2"/>
  <c r="D224" i="2"/>
  <c r="D160" i="2"/>
  <c r="D96" i="2"/>
  <c r="D32" i="2"/>
  <c r="D624" i="2"/>
  <c r="D560" i="2"/>
  <c r="D496" i="2"/>
  <c r="D431" i="2"/>
  <c r="D367" i="2"/>
  <c r="D303" i="2"/>
  <c r="D239" i="2"/>
  <c r="D175" i="2"/>
  <c r="D111" i="2"/>
  <c r="D47" i="2"/>
  <c r="D663" i="2"/>
  <c r="D599" i="2"/>
  <c r="D535" i="2"/>
  <c r="D470" i="2"/>
  <c r="D406" i="2"/>
  <c r="D342" i="2"/>
  <c r="D278" i="2"/>
  <c r="D214" i="2"/>
  <c r="D150" i="2"/>
  <c r="D86" i="2"/>
  <c r="D22" i="2"/>
  <c r="D630" i="2"/>
  <c r="D566" i="2"/>
  <c r="D502" i="2"/>
  <c r="D437" i="2"/>
  <c r="D373" i="2"/>
  <c r="D309" i="2"/>
  <c r="D245" i="2"/>
  <c r="D181" i="2"/>
  <c r="D117" i="2"/>
  <c r="D53" i="2"/>
  <c r="D661" i="2"/>
  <c r="D597" i="2"/>
  <c r="D533" i="2"/>
  <c r="D468" i="2"/>
  <c r="D404" i="2"/>
  <c r="D340" i="2"/>
  <c r="D276" i="2"/>
  <c r="D212" i="2"/>
  <c r="D148" i="2"/>
  <c r="D84" i="2"/>
  <c r="D20" i="2"/>
  <c r="D596" i="2"/>
  <c r="D532" i="2"/>
  <c r="D467" i="2"/>
  <c r="D403" i="2"/>
  <c r="D339" i="2"/>
  <c r="D275" i="2"/>
  <c r="D211" i="2"/>
  <c r="D147" i="2"/>
  <c r="D83" i="2"/>
  <c r="D19" i="2"/>
  <c r="D571" i="2"/>
  <c r="D507" i="2"/>
  <c r="D442" i="2"/>
  <c r="D378" i="2"/>
  <c r="D314" i="2"/>
  <c r="D250" i="2"/>
  <c r="D186" i="2"/>
  <c r="D122" i="2"/>
  <c r="D58" i="2"/>
  <c r="D433" i="2"/>
  <c r="D369" i="2"/>
  <c r="D305" i="2"/>
  <c r="D241" i="2"/>
  <c r="D177" i="2"/>
  <c r="D113" i="2"/>
  <c r="D49" i="2"/>
  <c r="D665" i="2"/>
  <c r="D601" i="2"/>
  <c r="D537" i="2"/>
  <c r="D472" i="2"/>
  <c r="D408" i="2"/>
  <c r="D344" i="2"/>
  <c r="D280" i="2"/>
  <c r="D216" i="2"/>
  <c r="D152" i="2"/>
  <c r="D88" i="2"/>
  <c r="D24" i="2"/>
  <c r="D616" i="2"/>
  <c r="D552" i="2"/>
  <c r="D488" i="2"/>
  <c r="D423" i="2"/>
  <c r="D359" i="2"/>
  <c r="D295" i="2"/>
  <c r="D231" i="2"/>
  <c r="D167" i="2"/>
  <c r="D103" i="2"/>
  <c r="D39" i="2"/>
  <c r="D655" i="2"/>
  <c r="D591" i="2"/>
  <c r="D527" i="2"/>
  <c r="D462" i="2"/>
  <c r="D398" i="2"/>
  <c r="D334" i="2"/>
  <c r="D270" i="2"/>
  <c r="D206" i="2"/>
  <c r="D142" i="2"/>
  <c r="D78" i="2"/>
  <c r="D14" i="2"/>
  <c r="D622" i="2"/>
  <c r="D558" i="2"/>
  <c r="D494" i="2"/>
  <c r="D429" i="2"/>
  <c r="D365" i="2"/>
  <c r="D301" i="2"/>
  <c r="D237" i="2"/>
  <c r="D173" i="2"/>
  <c r="D109" i="2"/>
  <c r="D45" i="2"/>
  <c r="D653" i="2"/>
  <c r="D589" i="2"/>
  <c r="D525" i="2"/>
  <c r="D460" i="2"/>
  <c r="D396" i="2"/>
  <c r="D332" i="2"/>
  <c r="D268" i="2"/>
  <c r="D204" i="2"/>
  <c r="D140" i="2"/>
  <c r="D76" i="2"/>
  <c r="D12" i="2"/>
  <c r="D588" i="2"/>
  <c r="D524" i="2"/>
  <c r="D459" i="2"/>
  <c r="D395" i="2"/>
  <c r="D331" i="2"/>
  <c r="D267" i="2"/>
  <c r="D203" i="2"/>
  <c r="D139" i="2"/>
  <c r="D75" i="2"/>
  <c r="D11" i="2"/>
  <c r="D563" i="2"/>
  <c r="D499" i="2"/>
  <c r="D434" i="2"/>
  <c r="D370" i="2"/>
  <c r="D306" i="2"/>
  <c r="D242" i="2"/>
  <c r="D178" i="2"/>
  <c r="D114" i="2"/>
  <c r="D50" i="2"/>
  <c r="D361" i="2"/>
  <c r="D297" i="2"/>
  <c r="D233" i="2"/>
  <c r="D169" i="2"/>
  <c r="D105" i="2"/>
  <c r="D41" i="2"/>
  <c r="D657" i="2"/>
  <c r="D593" i="2"/>
  <c r="D529" i="2"/>
  <c r="D464" i="2"/>
  <c r="D400" i="2"/>
  <c r="D336" i="2"/>
  <c r="D272" i="2"/>
  <c r="D208" i="2"/>
  <c r="D144" i="2"/>
  <c r="D80" i="2"/>
  <c r="D16" i="2"/>
  <c r="D608" i="2"/>
  <c r="D544" i="2"/>
  <c r="D480" i="2"/>
  <c r="D415" i="2"/>
  <c r="D351" i="2"/>
  <c r="D287" i="2"/>
  <c r="D223" i="2"/>
  <c r="D159" i="2"/>
  <c r="D95" i="2"/>
  <c r="D31" i="2"/>
  <c r="D647" i="2"/>
  <c r="D583" i="2"/>
  <c r="D519" i="2"/>
  <c r="D454" i="2"/>
  <c r="D390" i="2"/>
  <c r="D326" i="2"/>
  <c r="D262" i="2"/>
  <c r="D198" i="2"/>
  <c r="D134" i="2"/>
  <c r="D70" i="2"/>
  <c r="D6" i="2"/>
  <c r="D614" i="2"/>
  <c r="D550" i="2"/>
  <c r="D486" i="2"/>
  <c r="D421" i="2"/>
  <c r="D357" i="2"/>
  <c r="D293" i="2"/>
  <c r="D229" i="2"/>
  <c r="D165" i="2"/>
  <c r="D101" i="2"/>
  <c r="D37" i="2"/>
  <c r="D645" i="2"/>
  <c r="D581" i="2"/>
  <c r="D517" i="2"/>
  <c r="D452" i="2"/>
  <c r="D388" i="2"/>
  <c r="D324" i="2"/>
  <c r="D260" i="2"/>
  <c r="D196" i="2"/>
  <c r="D132" i="2"/>
  <c r="D68" i="2"/>
  <c r="D644" i="2"/>
  <c r="D580" i="2"/>
  <c r="D516" i="2"/>
  <c r="D451" i="2"/>
  <c r="D387" i="2"/>
  <c r="D323" i="2"/>
  <c r="D259" i="2"/>
  <c r="D195" i="2"/>
  <c r="D131" i="2"/>
  <c r="D67" i="2"/>
  <c r="D4" i="2"/>
  <c r="D555" i="2"/>
  <c r="D491" i="2"/>
  <c r="D426" i="2"/>
  <c r="D362" i="2"/>
  <c r="D298" i="2"/>
  <c r="D234" i="2"/>
  <c r="D170" i="2"/>
  <c r="D106" i="2"/>
  <c r="D42" i="2"/>
  <c r="D669" i="2"/>
  <c r="D694" i="2"/>
  <c r="D666" i="2"/>
  <c r="D610" i="2"/>
  <c r="D546" i="2"/>
  <c r="D482" i="2"/>
  <c r="D417" i="2"/>
  <c r="D353" i="2"/>
  <c r="D289" i="2"/>
  <c r="D225" i="2"/>
  <c r="D161" i="2"/>
  <c r="D97" i="2"/>
  <c r="D33" i="2"/>
  <c r="D649" i="2"/>
  <c r="D585" i="2"/>
  <c r="D521" i="2"/>
  <c r="D456" i="2"/>
  <c r="D392" i="2"/>
  <c r="D328" i="2"/>
  <c r="D264" i="2"/>
  <c r="D200" i="2"/>
  <c r="D136" i="2"/>
  <c r="D72" i="2"/>
  <c r="D8" i="2"/>
  <c r="D600" i="2"/>
  <c r="D536" i="2"/>
  <c r="D471" i="2"/>
  <c r="D407" i="2"/>
  <c r="D343" i="2"/>
  <c r="D279" i="2"/>
  <c r="D215" i="2"/>
  <c r="D151" i="2"/>
  <c r="D87" i="2"/>
  <c r="D23" i="2"/>
  <c r="D639" i="2"/>
  <c r="D575" i="2"/>
  <c r="D511" i="2"/>
  <c r="D446" i="2"/>
  <c r="D382" i="2"/>
  <c r="D318" i="2"/>
  <c r="D254" i="2"/>
  <c r="D190" i="2"/>
  <c r="D126" i="2"/>
  <c r="D62" i="2"/>
  <c r="D670" i="2"/>
  <c r="D606" i="2"/>
  <c r="D542" i="2"/>
  <c r="D477" i="2"/>
  <c r="D413" i="2"/>
  <c r="D349" i="2"/>
  <c r="D285" i="2"/>
  <c r="D221" i="2"/>
  <c r="D157" i="2"/>
  <c r="D93" i="2"/>
  <c r="D29" i="2"/>
  <c r="D637" i="2"/>
  <c r="D573" i="2"/>
  <c r="D509" i="2"/>
  <c r="D444" i="2"/>
  <c r="D380" i="2"/>
  <c r="D316" i="2"/>
  <c r="D252" i="2"/>
  <c r="D188" i="2"/>
  <c r="D124" i="2"/>
  <c r="D60" i="2"/>
  <c r="D636" i="2"/>
  <c r="D572" i="2"/>
  <c r="D508" i="2"/>
  <c r="D443" i="2"/>
  <c r="D379" i="2"/>
  <c r="D315" i="2"/>
  <c r="D251" i="2"/>
  <c r="D187" i="2"/>
  <c r="D123" i="2"/>
  <c r="D59" i="2"/>
  <c r="D611" i="2"/>
  <c r="D547" i="2"/>
  <c r="D483" i="2"/>
  <c r="D418" i="2"/>
  <c r="D354" i="2"/>
  <c r="D290" i="2"/>
  <c r="D226" i="2"/>
  <c r="D162" i="2"/>
  <c r="D98" i="2"/>
  <c r="D34" i="2"/>
  <c r="D652" i="2"/>
  <c r="D686" i="2"/>
  <c r="D643" i="2"/>
  <c r="D602" i="2"/>
  <c r="D538" i="2"/>
  <c r="D473" i="2"/>
  <c r="D409" i="2"/>
  <c r="D345" i="2"/>
  <c r="D281" i="2"/>
  <c r="D217" i="2"/>
  <c r="D153" i="2"/>
  <c r="D89" i="2"/>
  <c r="D25" i="2"/>
  <c r="D641" i="2"/>
  <c r="D577" i="2"/>
  <c r="D513" i="2"/>
  <c r="D448" i="2"/>
  <c r="D384" i="2"/>
  <c r="D320" i="2"/>
  <c r="D256" i="2"/>
  <c r="D192" i="2"/>
  <c r="D128" i="2"/>
  <c r="D64" i="2"/>
  <c r="D656" i="2"/>
  <c r="D592" i="2"/>
  <c r="D528" i="2"/>
  <c r="D463" i="2"/>
  <c r="D399" i="2"/>
  <c r="D335" i="2"/>
  <c r="D271" i="2"/>
  <c r="D207" i="2"/>
  <c r="D143" i="2"/>
  <c r="D79" i="2"/>
  <c r="D15" i="2"/>
  <c r="D631" i="2"/>
  <c r="D567" i="2"/>
  <c r="D503" i="2"/>
  <c r="D438" i="2"/>
  <c r="D374" i="2"/>
  <c r="D310" i="2"/>
  <c r="D246" i="2"/>
  <c r="D182" i="2"/>
  <c r="D118" i="2"/>
  <c r="D54" i="2"/>
  <c r="D662" i="2"/>
  <c r="D598" i="2"/>
  <c r="D534" i="2"/>
  <c r="D469" i="2"/>
  <c r="D405" i="2"/>
  <c r="D341" i="2"/>
  <c r="D277" i="2"/>
  <c r="D213" i="2"/>
  <c r="D149" i="2"/>
  <c r="D85" i="2"/>
  <c r="D21" i="2"/>
  <c r="D629" i="2"/>
  <c r="D565" i="2"/>
  <c r="D501" i="2"/>
  <c r="D436" i="2"/>
  <c r="D372" i="2"/>
  <c r="D308" i="2"/>
  <c r="D244" i="2"/>
  <c r="D180" i="2"/>
  <c r="D116" i="2"/>
  <c r="D52" i="2"/>
  <c r="D628" i="2"/>
  <c r="D564" i="2"/>
  <c r="D500" i="2"/>
  <c r="D435" i="2"/>
  <c r="D371" i="2"/>
  <c r="D307" i="2"/>
  <c r="D243" i="2"/>
  <c r="D179" i="2"/>
  <c r="D115" i="2"/>
  <c r="D51" i="2"/>
  <c r="D603" i="2"/>
  <c r="D539" i="2"/>
  <c r="D474" i="2"/>
  <c r="D410" i="2"/>
  <c r="D346" i="2"/>
  <c r="D282" i="2"/>
  <c r="D218" i="2"/>
  <c r="D154" i="2"/>
  <c r="D90" i="2"/>
  <c r="D26" i="2"/>
  <c r="D678" i="2"/>
  <c r="D692" i="2"/>
  <c r="D594" i="2"/>
  <c r="D530" i="2"/>
  <c r="D465" i="2"/>
  <c r="D401" i="2"/>
  <c r="D337" i="2"/>
  <c r="D273" i="2"/>
  <c r="D209" i="2"/>
  <c r="D145" i="2"/>
  <c r="D81" i="2"/>
  <c r="D17" i="2"/>
  <c r="D633" i="2"/>
  <c r="D569" i="2"/>
  <c r="D505" i="2"/>
  <c r="D440" i="2"/>
  <c r="D376" i="2"/>
  <c r="D312" i="2"/>
  <c r="D248" i="2"/>
  <c r="D184" i="2"/>
  <c r="D120" i="2"/>
  <c r="D56" i="2"/>
  <c r="D648" i="2"/>
  <c r="D584" i="2"/>
  <c r="D520" i="2"/>
  <c r="D455" i="2"/>
  <c r="D391" i="2"/>
  <c r="D327" i="2"/>
  <c r="D263" i="2"/>
  <c r="D199" i="2"/>
  <c r="D135" i="2"/>
  <c r="D71" i="2"/>
  <c r="D7" i="2"/>
  <c r="D623" i="2"/>
  <c r="D559" i="2"/>
  <c r="D495" i="2"/>
  <c r="D430" i="2"/>
  <c r="D366" i="2"/>
  <c r="D302" i="2"/>
  <c r="D238" i="2"/>
  <c r="D174" i="2"/>
  <c r="D110" i="2"/>
  <c r="D654" i="2"/>
  <c r="D590" i="2"/>
  <c r="D526" i="2"/>
  <c r="D461" i="2"/>
  <c r="D397" i="2"/>
  <c r="D333" i="2"/>
  <c r="D269" i="2"/>
  <c r="D205" i="2"/>
  <c r="D141" i="2"/>
  <c r="D77" i="2"/>
  <c r="D13" i="2"/>
  <c r="D621" i="2"/>
  <c r="D557" i="2"/>
  <c r="D493" i="2"/>
  <c r="D428" i="2"/>
  <c r="D364" i="2"/>
  <c r="D300" i="2"/>
  <c r="D236" i="2"/>
  <c r="D172" i="2"/>
  <c r="D108" i="2"/>
  <c r="D44" i="2"/>
  <c r="D620" i="2"/>
  <c r="D556" i="2"/>
  <c r="D492" i="2"/>
  <c r="D427" i="2"/>
  <c r="D363" i="2"/>
  <c r="D299" i="2"/>
  <c r="D235" i="2"/>
  <c r="D171" i="2"/>
  <c r="D107" i="2"/>
  <c r="D43" i="2"/>
  <c r="D595" i="2"/>
  <c r="D531" i="2"/>
  <c r="D466" i="2"/>
  <c r="D402" i="2"/>
  <c r="D338" i="2"/>
  <c r="D274" i="2"/>
  <c r="D210" i="2"/>
  <c r="D146" i="2"/>
  <c r="D82" i="2"/>
  <c r="D18" i="2"/>
  <c r="D684" i="2"/>
  <c r="D586" i="2"/>
  <c r="D522" i="2"/>
  <c r="D457" i="2"/>
  <c r="D393" i="2"/>
  <c r="D329" i="2"/>
  <c r="D265" i="2"/>
  <c r="D201" i="2"/>
  <c r="D137" i="2"/>
  <c r="D73" i="2"/>
  <c r="D9" i="2"/>
  <c r="D625" i="2"/>
  <c r="D561" i="2"/>
  <c r="D497" i="2"/>
  <c r="D432" i="2"/>
  <c r="D368" i="2"/>
  <c r="D304" i="2"/>
  <c r="D240" i="2"/>
  <c r="D176" i="2"/>
  <c r="D112" i="2"/>
  <c r="D48" i="2"/>
  <c r="D640" i="2"/>
  <c r="D576" i="2"/>
  <c r="D512" i="2"/>
  <c r="D447" i="2"/>
  <c r="D383" i="2"/>
  <c r="D319" i="2"/>
  <c r="D255" i="2"/>
  <c r="D191" i="2"/>
  <c r="D127" i="2"/>
  <c r="D63" i="2"/>
  <c r="D478" i="2"/>
  <c r="D615" i="2"/>
  <c r="D551" i="2"/>
  <c r="D487" i="2"/>
  <c r="D422" i="2"/>
  <c r="D358" i="2"/>
  <c r="D294" i="2"/>
  <c r="D230" i="2"/>
  <c r="D166" i="2"/>
  <c r="D102" i="2"/>
  <c r="D38" i="2"/>
  <c r="D646" i="2"/>
  <c r="D582" i="2"/>
  <c r="D518" i="2"/>
  <c r="D453" i="2"/>
  <c r="D389" i="2"/>
  <c r="D325" i="2"/>
  <c r="D261" i="2"/>
  <c r="D197" i="2"/>
  <c r="D133" i="2"/>
  <c r="D69" i="2"/>
  <c r="D5" i="2"/>
  <c r="D613" i="2"/>
  <c r="D549" i="2"/>
  <c r="D485" i="2"/>
  <c r="D420" i="2"/>
  <c r="D356" i="2"/>
  <c r="D292" i="2"/>
  <c r="D228" i="2"/>
  <c r="D164" i="2"/>
  <c r="D100" i="2"/>
  <c r="D36" i="2"/>
  <c r="D612" i="2"/>
  <c r="D548" i="2"/>
  <c r="D484" i="2"/>
  <c r="D419" i="2"/>
  <c r="D355" i="2"/>
  <c r="D291" i="2"/>
  <c r="D227" i="2"/>
  <c r="D163" i="2"/>
  <c r="D99" i="2"/>
  <c r="D35" i="2"/>
  <c r="D587" i="2"/>
  <c r="D523" i="2"/>
  <c r="D458" i="2"/>
  <c r="D394" i="2"/>
  <c r="D330" i="2"/>
  <c r="D266" i="2"/>
  <c r="D202" i="2"/>
  <c r="D138" i="2"/>
  <c r="D74" i="2"/>
  <c r="D10" i="2"/>
  <c r="D450" i="2" l="1"/>
  <c r="D347" i="2"/>
  <c r="D66" i="2"/>
  <c r="D579" i="2"/>
  <c r="D475" i="2"/>
  <c r="D130" i="2"/>
  <c r="D27" i="2"/>
  <c r="D604" i="2"/>
  <c r="D194" i="2"/>
  <c r="D91" i="2"/>
  <c r="D28" i="2"/>
  <c r="D258" i="2"/>
  <c r="D155" i="2"/>
  <c r="D156" i="2"/>
  <c r="D220" i="2"/>
  <c r="D284" i="2"/>
  <c r="D158" i="2"/>
  <c r="D232" i="2"/>
  <c r="D635" i="2"/>
  <c r="D222" i="2"/>
  <c r="D296" i="2"/>
  <c r="D660" i="2"/>
  <c r="D189" i="2"/>
  <c r="D543" i="2"/>
  <c r="D424" i="2"/>
  <c r="D677" i="2"/>
  <c r="D348" i="2"/>
  <c r="D253" i="2"/>
  <c r="D607" i="2"/>
  <c r="D65" i="2"/>
  <c r="D695" i="2"/>
  <c r="D540" i="2"/>
  <c r="D412" i="2"/>
  <c r="D317" i="2"/>
  <c r="D55" i="2"/>
  <c r="D129" i="2"/>
  <c r="D689" i="2"/>
  <c r="D476" i="2"/>
  <c r="D381" i="2"/>
  <c r="D375" i="2"/>
  <c r="D257" i="2"/>
  <c r="D683" i="2"/>
  <c r="D541" i="2"/>
  <c r="D30" i="2"/>
  <c r="D439" i="2"/>
  <c r="D667" i="2"/>
  <c r="D618" i="2"/>
  <c r="D92" i="2"/>
  <c r="D605" i="2"/>
  <c r="D94" i="2"/>
  <c r="D568" i="2"/>
  <c r="D687" i="2"/>
  <c r="D650" i="2"/>
  <c r="D680" i="2"/>
  <c r="D693" i="2"/>
  <c r="D671" i="2"/>
  <c r="D504" i="2"/>
  <c r="D360" i="2"/>
  <c r="D193" i="2"/>
  <c r="D658" i="2"/>
  <c r="D634" i="2"/>
  <c r="D554" i="2"/>
  <c r="D682" i="2"/>
  <c r="D668" i="2"/>
  <c r="D619" i="2"/>
  <c r="D498" i="2"/>
  <c r="D696" i="2"/>
  <c r="D445" i="2"/>
  <c r="D286" i="2"/>
  <c r="D119" i="2"/>
  <c r="D632" i="2"/>
  <c r="D489" i="2"/>
  <c r="D321" i="2"/>
  <c r="D688" i="2"/>
  <c r="D681" i="2"/>
  <c r="D691" i="2"/>
  <c r="D562" i="2"/>
  <c r="D659" i="2"/>
  <c r="D510" i="2"/>
  <c r="D350" i="2"/>
  <c r="D183" i="2"/>
  <c r="D40" i="2"/>
  <c r="D553" i="2"/>
  <c r="D385" i="2"/>
  <c r="D674" i="2"/>
  <c r="D675" i="2"/>
  <c r="D627" i="2"/>
  <c r="D642" i="2"/>
  <c r="D690" i="2"/>
  <c r="D61" i="2"/>
  <c r="D574" i="2"/>
  <c r="D414" i="2"/>
  <c r="D247" i="2"/>
  <c r="D104" i="2"/>
  <c r="D617" i="2"/>
  <c r="D449" i="2"/>
  <c r="D626" i="2"/>
  <c r="D697" i="2"/>
  <c r="D425" i="2"/>
  <c r="D685" i="2"/>
  <c r="D679" i="2"/>
  <c r="D125" i="2"/>
  <c r="D638" i="2"/>
  <c r="D479" i="2"/>
  <c r="D311" i="2"/>
  <c r="D168" i="2"/>
  <c r="D3" i="2"/>
  <c r="D514" i="2"/>
  <c r="D672" i="2"/>
  <c r="D676" i="2"/>
  <c r="D490" i="2"/>
  <c r="D651" i="2"/>
  <c r="D578" i="2"/>
  <c r="H561" i="2" l="1"/>
  <c r="G556" i="2"/>
  <c r="H556" i="2"/>
  <c r="H70" i="2"/>
  <c r="H341" i="2"/>
  <c r="H276" i="2"/>
  <c r="G595" i="2"/>
  <c r="G3" i="2"/>
  <c r="H393" i="2"/>
  <c r="H197" i="2"/>
  <c r="H209" i="2"/>
  <c r="G163" i="2"/>
  <c r="H313" i="2"/>
  <c r="H203" i="2"/>
  <c r="G600" i="2"/>
  <c r="H595" i="2"/>
  <c r="H634" i="2"/>
  <c r="G659" i="2"/>
  <c r="H13" i="2"/>
  <c r="H45" i="2"/>
  <c r="H77" i="2"/>
  <c r="H109" i="2"/>
  <c r="H141" i="2"/>
  <c r="G195" i="2"/>
  <c r="H425" i="2"/>
  <c r="G34" i="2"/>
  <c r="G70" i="2"/>
  <c r="G110" i="2"/>
  <c r="G146" i="2"/>
  <c r="G207" i="2"/>
  <c r="H2" i="2"/>
  <c r="H38" i="2"/>
  <c r="H74" i="2"/>
  <c r="H110" i="2"/>
  <c r="H151" i="2"/>
  <c r="G222" i="2"/>
  <c r="G7" i="2"/>
  <c r="G43" i="2"/>
  <c r="G79" i="2"/>
  <c r="G119" i="2"/>
  <c r="G175" i="2"/>
  <c r="H373" i="2"/>
  <c r="H39" i="2"/>
  <c r="H87" i="2"/>
  <c r="H143" i="2"/>
  <c r="H377" i="2"/>
  <c r="G56" i="2"/>
  <c r="G128" i="2"/>
  <c r="H44" i="2"/>
  <c r="G33" i="2"/>
  <c r="G287" i="2"/>
  <c r="H235" i="2"/>
  <c r="G392" i="2"/>
  <c r="H308" i="2"/>
  <c r="G265" i="2"/>
  <c r="G486" i="2"/>
  <c r="G512" i="2"/>
  <c r="H390" i="2"/>
  <c r="H627" i="2"/>
  <c r="G557" i="2"/>
  <c r="H593" i="2"/>
  <c r="G646" i="2"/>
  <c r="H666" i="2"/>
  <c r="G691" i="2"/>
  <c r="G186" i="2"/>
  <c r="H31" i="2"/>
  <c r="G112" i="2"/>
  <c r="G233" i="2"/>
  <c r="H17" i="2"/>
  <c r="H49" i="2"/>
  <c r="H81" i="2"/>
  <c r="H113" i="2"/>
  <c r="H145" i="2"/>
  <c r="G206" i="2"/>
  <c r="G2" i="2"/>
  <c r="G38" i="2"/>
  <c r="G78" i="2"/>
  <c r="G114" i="2"/>
  <c r="G151" i="2"/>
  <c r="H221" i="2"/>
  <c r="H6" i="2"/>
  <c r="H42" i="2"/>
  <c r="H78" i="2"/>
  <c r="H118" i="2"/>
  <c r="G157" i="2"/>
  <c r="H241" i="2"/>
  <c r="G11" i="2"/>
  <c r="G47" i="2"/>
  <c r="G83" i="2"/>
  <c r="G127" i="2"/>
  <c r="H181" i="2"/>
  <c r="H405" i="2"/>
  <c r="H47" i="2"/>
  <c r="H95" i="2"/>
  <c r="G153" i="2"/>
  <c r="H441" i="2"/>
  <c r="G64" i="2"/>
  <c r="G136" i="2"/>
  <c r="H52" i="2"/>
  <c r="G65" i="2"/>
  <c r="G319" i="2"/>
  <c r="H267" i="2"/>
  <c r="G168" i="2"/>
  <c r="G424" i="2"/>
  <c r="H340" i="2"/>
  <c r="G297" i="2"/>
  <c r="G254" i="2"/>
  <c r="H166" i="2"/>
  <c r="H422" i="2"/>
  <c r="H659" i="2"/>
  <c r="H560" i="2"/>
  <c r="G589" i="2"/>
  <c r="H625" i="2"/>
  <c r="G678" i="2"/>
  <c r="G467" i="2"/>
  <c r="H73" i="2"/>
  <c r="G66" i="2"/>
  <c r="H34" i="2"/>
  <c r="G75" i="2"/>
  <c r="H135" i="2"/>
  <c r="H417" i="2"/>
  <c r="H528" i="2"/>
  <c r="H21" i="2"/>
  <c r="H53" i="2"/>
  <c r="H85" i="2"/>
  <c r="H117" i="2"/>
  <c r="G150" i="2"/>
  <c r="G218" i="2"/>
  <c r="G6" i="2"/>
  <c r="G46" i="2"/>
  <c r="G82" i="2"/>
  <c r="G118" i="2"/>
  <c r="G156" i="2"/>
  <c r="H237" i="2"/>
  <c r="H10" i="2"/>
  <c r="H46" i="2"/>
  <c r="H86" i="2"/>
  <c r="H122" i="2"/>
  <c r="G162" i="2"/>
  <c r="H273" i="2"/>
  <c r="G15" i="2"/>
  <c r="G51" i="2"/>
  <c r="G87" i="2"/>
  <c r="G135" i="2"/>
  <c r="H189" i="2"/>
  <c r="H437" i="2"/>
  <c r="H51" i="2"/>
  <c r="H103" i="2"/>
  <c r="H163" i="2"/>
  <c r="G8" i="2"/>
  <c r="G72" i="2"/>
  <c r="G164" i="2"/>
  <c r="H76" i="2"/>
  <c r="G97" i="2"/>
  <c r="G351" i="2"/>
  <c r="H299" i="2"/>
  <c r="G200" i="2"/>
  <c r="G456" i="2"/>
  <c r="H372" i="2"/>
  <c r="G329" i="2"/>
  <c r="G286" i="2"/>
  <c r="H198" i="2"/>
  <c r="H454" i="2"/>
  <c r="H691" i="2"/>
  <c r="H592" i="2"/>
  <c r="G621" i="2"/>
  <c r="H657" i="2"/>
  <c r="H474" i="2"/>
  <c r="G499" i="2"/>
  <c r="H41" i="2"/>
  <c r="G102" i="2"/>
  <c r="H142" i="2"/>
  <c r="G115" i="2"/>
  <c r="G48" i="2"/>
  <c r="H459" i="2"/>
  <c r="G446" i="2"/>
  <c r="G525" i="2"/>
  <c r="H25" i="2"/>
  <c r="H57" i="2"/>
  <c r="H89" i="2"/>
  <c r="H121" i="2"/>
  <c r="H155" i="2"/>
  <c r="G234" i="2"/>
  <c r="G14" i="2"/>
  <c r="G50" i="2"/>
  <c r="G86" i="2"/>
  <c r="G122" i="2"/>
  <c r="H161" i="2"/>
  <c r="H269" i="2"/>
  <c r="H14" i="2"/>
  <c r="H54" i="2"/>
  <c r="H90" i="2"/>
  <c r="H126" i="2"/>
  <c r="H167" i="2"/>
  <c r="H305" i="2"/>
  <c r="G19" i="2"/>
  <c r="G55" i="2"/>
  <c r="G95" i="2"/>
  <c r="G139" i="2"/>
  <c r="G199" i="2"/>
  <c r="H7" i="2"/>
  <c r="H55" i="2"/>
  <c r="H111" i="2"/>
  <c r="H175" i="2"/>
  <c r="G16" i="2"/>
  <c r="G80" i="2"/>
  <c r="G177" i="2"/>
  <c r="H84" i="2"/>
  <c r="G129" i="2"/>
  <c r="G383" i="2"/>
  <c r="H331" i="2"/>
  <c r="G232" i="2"/>
  <c r="G592" i="2"/>
  <c r="H404" i="2"/>
  <c r="G361" i="2"/>
  <c r="G318" i="2"/>
  <c r="H230" i="2"/>
  <c r="G580" i="2"/>
  <c r="G628" i="2"/>
  <c r="H624" i="2"/>
  <c r="G653" i="2"/>
  <c r="H689" i="2"/>
  <c r="H506" i="2"/>
  <c r="G531" i="2"/>
  <c r="H9" i="2"/>
  <c r="G30" i="2"/>
  <c r="H429" i="2"/>
  <c r="G39" i="2"/>
  <c r="H83" i="2"/>
  <c r="H20" i="2"/>
  <c r="G360" i="2"/>
  <c r="H358" i="2"/>
  <c r="G614" i="2"/>
  <c r="H29" i="2"/>
  <c r="H61" i="2"/>
  <c r="H93" i="2"/>
  <c r="H125" i="2"/>
  <c r="G161" i="2"/>
  <c r="H297" i="2"/>
  <c r="G18" i="2"/>
  <c r="G54" i="2"/>
  <c r="G90" i="2"/>
  <c r="G126" i="2"/>
  <c r="G167" i="2"/>
  <c r="H301" i="2"/>
  <c r="H22" i="2"/>
  <c r="H58" i="2"/>
  <c r="H94" i="2"/>
  <c r="H130" i="2"/>
  <c r="G174" i="2"/>
  <c r="H337" i="2"/>
  <c r="G23" i="2"/>
  <c r="G63" i="2"/>
  <c r="G103" i="2"/>
  <c r="G143" i="2"/>
  <c r="G210" i="2"/>
  <c r="H15" i="2"/>
  <c r="H63" i="2"/>
  <c r="H115" i="2"/>
  <c r="G190" i="2"/>
  <c r="G24" i="2"/>
  <c r="G88" i="2"/>
  <c r="H253" i="2"/>
  <c r="H116" i="2"/>
  <c r="H165" i="2"/>
  <c r="G415" i="2"/>
  <c r="H363" i="2"/>
  <c r="G264" i="2"/>
  <c r="H180" i="2"/>
  <c r="H436" i="2"/>
  <c r="G393" i="2"/>
  <c r="G350" i="2"/>
  <c r="H262" i="2"/>
  <c r="H499" i="2"/>
  <c r="G660" i="2"/>
  <c r="H656" i="2"/>
  <c r="G685" i="2"/>
  <c r="G518" i="2"/>
  <c r="H538" i="2"/>
  <c r="G563" i="2"/>
  <c r="H105" i="2"/>
  <c r="G142" i="2"/>
  <c r="H106" i="2"/>
  <c r="G255" i="2"/>
  <c r="H33" i="2"/>
  <c r="H65" i="2"/>
  <c r="H97" i="2"/>
  <c r="H129" i="2"/>
  <c r="G173" i="2"/>
  <c r="H329" i="2"/>
  <c r="G22" i="2"/>
  <c r="G58" i="2"/>
  <c r="G94" i="2"/>
  <c r="G130" i="2"/>
  <c r="H173" i="2"/>
  <c r="H365" i="2"/>
  <c r="H26" i="2"/>
  <c r="H62" i="2"/>
  <c r="H98" i="2"/>
  <c r="H134" i="2"/>
  <c r="G181" i="2"/>
  <c r="H369" i="2"/>
  <c r="G31" i="2"/>
  <c r="G67" i="2"/>
  <c r="G107" i="2"/>
  <c r="H147" i="2"/>
  <c r="H245" i="2"/>
  <c r="H19" i="2"/>
  <c r="H71" i="2"/>
  <c r="H119" i="2"/>
  <c r="G211" i="2"/>
  <c r="G32" i="2"/>
  <c r="G96" i="2"/>
  <c r="H317" i="2"/>
  <c r="G149" i="2"/>
  <c r="H261" i="2"/>
  <c r="G447" i="2"/>
  <c r="H395" i="2"/>
  <c r="G296" i="2"/>
  <c r="H212" i="2"/>
  <c r="G470" i="2"/>
  <c r="G425" i="2"/>
  <c r="G382" i="2"/>
  <c r="H294" i="2"/>
  <c r="H531" i="2"/>
  <c r="G692" i="2"/>
  <c r="H688" i="2"/>
  <c r="H497" i="2"/>
  <c r="G550" i="2"/>
  <c r="H570" i="2"/>
  <c r="H137" i="2"/>
  <c r="G687" i="2"/>
  <c r="G655" i="2"/>
  <c r="G623" i="2"/>
  <c r="G591" i="2"/>
  <c r="G559" i="2"/>
  <c r="G527" i="2"/>
  <c r="G495" i="2"/>
  <c r="H694" i="2"/>
  <c r="H662" i="2"/>
  <c r="H630" i="2"/>
  <c r="H598" i="2"/>
  <c r="H566" i="2"/>
  <c r="H534" i="2"/>
  <c r="H502" i="2"/>
  <c r="H470" i="2"/>
  <c r="G674" i="2"/>
  <c r="G642" i="2"/>
  <c r="G610" i="2"/>
  <c r="G578" i="2"/>
  <c r="G546" i="2"/>
  <c r="G514" i="2"/>
  <c r="H685" i="2"/>
  <c r="H653" i="2"/>
  <c r="H621" i="2"/>
  <c r="H589" i="2"/>
  <c r="H557" i="2"/>
  <c r="H525" i="2"/>
  <c r="H493" i="2"/>
  <c r="G681" i="2"/>
  <c r="G649" i="2"/>
  <c r="G617" i="2"/>
  <c r="G585" i="2"/>
  <c r="G553" i="2"/>
  <c r="G521" i="2"/>
  <c r="G489" i="2"/>
  <c r="H684" i="2"/>
  <c r="H652" i="2"/>
  <c r="H620" i="2"/>
  <c r="H588" i="2"/>
  <c r="H524" i="2"/>
  <c r="H492" i="2"/>
  <c r="G688" i="2"/>
  <c r="G656" i="2"/>
  <c r="G624" i="2"/>
  <c r="H687" i="2"/>
  <c r="H655" i="2"/>
  <c r="H623" i="2"/>
  <c r="H591" i="2"/>
  <c r="H559" i="2"/>
  <c r="H527" i="2"/>
  <c r="H495" i="2"/>
  <c r="G548" i="2"/>
  <c r="H450" i="2"/>
  <c r="H418" i="2"/>
  <c r="H386" i="2"/>
  <c r="H354" i="2"/>
  <c r="H322" i="2"/>
  <c r="H290" i="2"/>
  <c r="H258" i="2"/>
  <c r="H226" i="2"/>
  <c r="H194" i="2"/>
  <c r="H162" i="2"/>
  <c r="G488" i="2"/>
  <c r="G442" i="2"/>
  <c r="G410" i="2"/>
  <c r="G378" i="2"/>
  <c r="G346" i="2"/>
  <c r="G314" i="2"/>
  <c r="G282" i="2"/>
  <c r="G250" i="2"/>
  <c r="H473" i="2"/>
  <c r="G568" i="2"/>
  <c r="G453" i="2"/>
  <c r="G421" i="2"/>
  <c r="G389" i="2"/>
  <c r="G357" i="2"/>
  <c r="G325" i="2"/>
  <c r="G293" i="2"/>
  <c r="G261" i="2"/>
  <c r="G229" i="2"/>
  <c r="G197" i="2"/>
  <c r="G465" i="2"/>
  <c r="H432" i="2"/>
  <c r="H400" i="2"/>
  <c r="H368" i="2"/>
  <c r="H336" i="2"/>
  <c r="H304" i="2"/>
  <c r="H272" i="2"/>
  <c r="H240" i="2"/>
  <c r="H208" i="2"/>
  <c r="H176" i="2"/>
  <c r="G560" i="2"/>
  <c r="G452" i="2"/>
  <c r="G420" i="2"/>
  <c r="G388" i="2"/>
  <c r="G356" i="2"/>
  <c r="G324" i="2"/>
  <c r="G292" i="2"/>
  <c r="G260" i="2"/>
  <c r="G228" i="2"/>
  <c r="G196" i="2"/>
  <c r="G588" i="2"/>
  <c r="H455" i="2"/>
  <c r="H423" i="2"/>
  <c r="H391" i="2"/>
  <c r="H359" i="2"/>
  <c r="H327" i="2"/>
  <c r="H295" i="2"/>
  <c r="H263" i="2"/>
  <c r="H231" i="2"/>
  <c r="H199" i="2"/>
  <c r="G492" i="2"/>
  <c r="G443" i="2"/>
  <c r="G411" i="2"/>
  <c r="G379" i="2"/>
  <c r="G347" i="2"/>
  <c r="G315" i="2"/>
  <c r="G283" i="2"/>
  <c r="G251" i="2"/>
  <c r="G219" i="2"/>
  <c r="H233" i="2"/>
  <c r="G160" i="2"/>
  <c r="G125" i="2"/>
  <c r="G93" i="2"/>
  <c r="G61" i="2"/>
  <c r="G29" i="2"/>
  <c r="H385" i="2"/>
  <c r="H193" i="2"/>
  <c r="H144" i="2"/>
  <c r="H112" i="2"/>
  <c r="H80" i="2"/>
  <c r="H48" i="2"/>
  <c r="H16" i="2"/>
  <c r="H285" i="2"/>
  <c r="G170" i="2"/>
  <c r="G132" i="2"/>
  <c r="G100" i="2"/>
  <c r="G68" i="2"/>
  <c r="G36" i="2"/>
  <c r="G4" i="2"/>
  <c r="G226" i="2"/>
  <c r="G158" i="2"/>
  <c r="H123" i="2"/>
  <c r="H91" i="2"/>
  <c r="H59" i="2"/>
  <c r="H27" i="2"/>
  <c r="G683" i="2"/>
  <c r="G651" i="2"/>
  <c r="G619" i="2"/>
  <c r="G587" i="2"/>
  <c r="G555" i="2"/>
  <c r="G523" i="2"/>
  <c r="G491" i="2"/>
  <c r="H690" i="2"/>
  <c r="H658" i="2"/>
  <c r="H626" i="2"/>
  <c r="H594" i="2"/>
  <c r="H562" i="2"/>
  <c r="H530" i="2"/>
  <c r="H498" i="2"/>
  <c r="H466" i="2"/>
  <c r="G670" i="2"/>
  <c r="G638" i="2"/>
  <c r="G606" i="2"/>
  <c r="G574" i="2"/>
  <c r="G542" i="2"/>
  <c r="G510" i="2"/>
  <c r="H681" i="2"/>
  <c r="H649" i="2"/>
  <c r="H617" i="2"/>
  <c r="H585" i="2"/>
  <c r="H553" i="2"/>
  <c r="H521" i="2"/>
  <c r="H489" i="2"/>
  <c r="G677" i="2"/>
  <c r="G645" i="2"/>
  <c r="G613" i="2"/>
  <c r="G581" i="2"/>
  <c r="G549" i="2"/>
  <c r="G517" i="2"/>
  <c r="G485" i="2"/>
  <c r="H680" i="2"/>
  <c r="H648" i="2"/>
  <c r="H616" i="2"/>
  <c r="H584" i="2"/>
  <c r="H552" i="2"/>
  <c r="H520" i="2"/>
  <c r="H488" i="2"/>
  <c r="G684" i="2"/>
  <c r="G652" i="2"/>
  <c r="G620" i="2"/>
  <c r="H683" i="2"/>
  <c r="H651" i="2"/>
  <c r="H619" i="2"/>
  <c r="H587" i="2"/>
  <c r="H555" i="2"/>
  <c r="H523" i="2"/>
  <c r="H491" i="2"/>
  <c r="G516" i="2"/>
  <c r="H446" i="2"/>
  <c r="H414" i="2"/>
  <c r="H382" i="2"/>
  <c r="H350" i="2"/>
  <c r="H318" i="2"/>
  <c r="H286" i="2"/>
  <c r="H254" i="2"/>
  <c r="H222" i="2"/>
  <c r="H190" i="2"/>
  <c r="H158" i="2"/>
  <c r="G474" i="2"/>
  <c r="G438" i="2"/>
  <c r="G406" i="2"/>
  <c r="G374" i="2"/>
  <c r="G342" i="2"/>
  <c r="G310" i="2"/>
  <c r="G278" i="2"/>
  <c r="G246" i="2"/>
  <c r="G466" i="2"/>
  <c r="G536" i="2"/>
  <c r="G449" i="2"/>
  <c r="G417" i="2"/>
  <c r="G385" i="2"/>
  <c r="G353" i="2"/>
  <c r="G321" i="2"/>
  <c r="G289" i="2"/>
  <c r="G257" i="2"/>
  <c r="G225" i="2"/>
  <c r="G193" i="2"/>
  <c r="H460" i="2"/>
  <c r="H428" i="2"/>
  <c r="H396" i="2"/>
  <c r="H364" i="2"/>
  <c r="H332" i="2"/>
  <c r="H300" i="2"/>
  <c r="H268" i="2"/>
  <c r="H236" i="2"/>
  <c r="H204" i="2"/>
  <c r="H172" i="2"/>
  <c r="G528" i="2"/>
  <c r="G448" i="2"/>
  <c r="G416" i="2"/>
  <c r="G384" i="2"/>
  <c r="G352" i="2"/>
  <c r="G320" i="2"/>
  <c r="G288" i="2"/>
  <c r="G256" i="2"/>
  <c r="G224" i="2"/>
  <c r="G192" i="2"/>
  <c r="H451" i="2"/>
  <c r="H419" i="2"/>
  <c r="H387" i="2"/>
  <c r="H355" i="2"/>
  <c r="H323" i="2"/>
  <c r="H291" i="2"/>
  <c r="H259" i="2"/>
  <c r="H227" i="2"/>
  <c r="H195" i="2"/>
  <c r="H477" i="2"/>
  <c r="G439" i="2"/>
  <c r="G407" i="2"/>
  <c r="G375" i="2"/>
  <c r="G343" i="2"/>
  <c r="G311" i="2"/>
  <c r="G279" i="2"/>
  <c r="G247" i="2"/>
  <c r="G215" i="2"/>
  <c r="H217" i="2"/>
  <c r="G155" i="2"/>
  <c r="G121" i="2"/>
  <c r="G89" i="2"/>
  <c r="G57" i="2"/>
  <c r="G25" i="2"/>
  <c r="H353" i="2"/>
  <c r="G185" i="2"/>
  <c r="H140" i="2"/>
  <c r="H108" i="2"/>
  <c r="G679" i="2"/>
  <c r="G647" i="2"/>
  <c r="G615" i="2"/>
  <c r="G583" i="2"/>
  <c r="G551" i="2"/>
  <c r="G519" i="2"/>
  <c r="G487" i="2"/>
  <c r="H686" i="2"/>
  <c r="H654" i="2"/>
  <c r="H622" i="2"/>
  <c r="H590" i="2"/>
  <c r="H558" i="2"/>
  <c r="H526" i="2"/>
  <c r="H494" i="2"/>
  <c r="H462" i="2"/>
  <c r="G666" i="2"/>
  <c r="G634" i="2"/>
  <c r="G602" i="2"/>
  <c r="G570" i="2"/>
  <c r="G538" i="2"/>
  <c r="G506" i="2"/>
  <c r="H677" i="2"/>
  <c r="H645" i="2"/>
  <c r="H613" i="2"/>
  <c r="H581" i="2"/>
  <c r="H549" i="2"/>
  <c r="H517" i="2"/>
  <c r="H485" i="2"/>
  <c r="G673" i="2"/>
  <c r="G641" i="2"/>
  <c r="G609" i="2"/>
  <c r="G577" i="2"/>
  <c r="G545" i="2"/>
  <c r="G513" i="2"/>
  <c r="G481" i="2"/>
  <c r="H676" i="2"/>
  <c r="H644" i="2"/>
  <c r="H612" i="2"/>
  <c r="H580" i="2"/>
  <c r="H548" i="2"/>
  <c r="H516" i="2"/>
  <c r="H484" i="2"/>
  <c r="G680" i="2"/>
  <c r="G648" i="2"/>
  <c r="G616" i="2"/>
  <c r="H679" i="2"/>
  <c r="H647" i="2"/>
  <c r="H615" i="2"/>
  <c r="H583" i="2"/>
  <c r="H551" i="2"/>
  <c r="H519" i="2"/>
  <c r="H487" i="2"/>
  <c r="G490" i="2"/>
  <c r="H442" i="2"/>
  <c r="H410" i="2"/>
  <c r="H378" i="2"/>
  <c r="H346" i="2"/>
  <c r="H314" i="2"/>
  <c r="H282" i="2"/>
  <c r="H250" i="2"/>
  <c r="H218" i="2"/>
  <c r="H186" i="2"/>
  <c r="H154" i="2"/>
  <c r="H467" i="2"/>
  <c r="G434" i="2"/>
  <c r="G402" i="2"/>
  <c r="G370" i="2"/>
  <c r="G338" i="2"/>
  <c r="G306" i="2"/>
  <c r="G274" i="2"/>
  <c r="G242" i="2"/>
  <c r="H461" i="2"/>
  <c r="G504" i="2"/>
  <c r="G445" i="2"/>
  <c r="G413" i="2"/>
  <c r="G381" i="2"/>
  <c r="G349" i="2"/>
  <c r="G317" i="2"/>
  <c r="G285" i="2"/>
  <c r="G253" i="2"/>
  <c r="G221" i="2"/>
  <c r="G596" i="2"/>
  <c r="H456" i="2"/>
  <c r="H424" i="2"/>
  <c r="H392" i="2"/>
  <c r="H360" i="2"/>
  <c r="H328" i="2"/>
  <c r="H296" i="2"/>
  <c r="H264" i="2"/>
  <c r="H232" i="2"/>
  <c r="H200" i="2"/>
  <c r="H168" i="2"/>
  <c r="G496" i="2"/>
  <c r="G444" i="2"/>
  <c r="G412" i="2"/>
  <c r="G380" i="2"/>
  <c r="G348" i="2"/>
  <c r="G316" i="2"/>
  <c r="G284" i="2"/>
  <c r="G252" i="2"/>
  <c r="G220" i="2"/>
  <c r="G188" i="2"/>
  <c r="G524" i="2"/>
  <c r="H447" i="2"/>
  <c r="H415" i="2"/>
  <c r="H383" i="2"/>
  <c r="H351" i="2"/>
  <c r="H319" i="2"/>
  <c r="H287" i="2"/>
  <c r="H255" i="2"/>
  <c r="H223" i="2"/>
  <c r="H191" i="2"/>
  <c r="H468" i="2"/>
  <c r="G435" i="2"/>
  <c r="G403" i="2"/>
  <c r="G371" i="2"/>
  <c r="G339" i="2"/>
  <c r="G307" i="2"/>
  <c r="G275" i="2"/>
  <c r="G243" i="2"/>
  <c r="H421" i="2"/>
  <c r="H205" i="2"/>
  <c r="H149" i="2"/>
  <c r="G117" i="2"/>
  <c r="G85" i="2"/>
  <c r="G53" i="2"/>
  <c r="G21" i="2"/>
  <c r="H321" i="2"/>
  <c r="H177" i="2"/>
  <c r="H136" i="2"/>
  <c r="H104" i="2"/>
  <c r="H72" i="2"/>
  <c r="H40" i="2"/>
  <c r="H8" i="2"/>
  <c r="H229" i="2"/>
  <c r="G159" i="2"/>
  <c r="G124" i="2"/>
  <c r="G92" i="2"/>
  <c r="G60" i="2"/>
  <c r="G28" i="2"/>
  <c r="H409" i="2"/>
  <c r="H201" i="2"/>
  <c r="G148" i="2"/>
  <c r="G675" i="2"/>
  <c r="G643" i="2"/>
  <c r="G611" i="2"/>
  <c r="G579" i="2"/>
  <c r="G547" i="2"/>
  <c r="G515" i="2"/>
  <c r="G483" i="2"/>
  <c r="H682" i="2"/>
  <c r="H650" i="2"/>
  <c r="H618" i="2"/>
  <c r="H586" i="2"/>
  <c r="H554" i="2"/>
  <c r="H522" i="2"/>
  <c r="H490" i="2"/>
  <c r="G694" i="2"/>
  <c r="G662" i="2"/>
  <c r="G630" i="2"/>
  <c r="G598" i="2"/>
  <c r="G566" i="2"/>
  <c r="G534" i="2"/>
  <c r="G502" i="2"/>
  <c r="H673" i="2"/>
  <c r="H641" i="2"/>
  <c r="H609" i="2"/>
  <c r="H577" i="2"/>
  <c r="H545" i="2"/>
  <c r="H513" i="2"/>
  <c r="H481" i="2"/>
  <c r="G669" i="2"/>
  <c r="G637" i="2"/>
  <c r="G605" i="2"/>
  <c r="G573" i="2"/>
  <c r="G541" i="2"/>
  <c r="G509" i="2"/>
  <c r="G477" i="2"/>
  <c r="H672" i="2"/>
  <c r="H640" i="2"/>
  <c r="H608" i="2"/>
  <c r="H576" i="2"/>
  <c r="H544" i="2"/>
  <c r="H512" i="2"/>
  <c r="H480" i="2"/>
  <c r="G676" i="2"/>
  <c r="G644" i="2"/>
  <c r="G612" i="2"/>
  <c r="H675" i="2"/>
  <c r="H643" i="2"/>
  <c r="H611" i="2"/>
  <c r="H579" i="2"/>
  <c r="H547" i="2"/>
  <c r="H515" i="2"/>
  <c r="H483" i="2"/>
  <c r="G476" i="2"/>
  <c r="H438" i="2"/>
  <c r="H406" i="2"/>
  <c r="H374" i="2"/>
  <c r="H342" i="2"/>
  <c r="H310" i="2"/>
  <c r="H278" i="2"/>
  <c r="H246" i="2"/>
  <c r="H214" i="2"/>
  <c r="H182" i="2"/>
  <c r="H150" i="2"/>
  <c r="G462" i="2"/>
  <c r="G430" i="2"/>
  <c r="G398" i="2"/>
  <c r="G366" i="2"/>
  <c r="G334" i="2"/>
  <c r="G302" i="2"/>
  <c r="G270" i="2"/>
  <c r="G238" i="2"/>
  <c r="H457" i="2"/>
  <c r="G484" i="2"/>
  <c r="G441" i="2"/>
  <c r="G409" i="2"/>
  <c r="G377" i="2"/>
  <c r="G345" i="2"/>
  <c r="G313" i="2"/>
  <c r="G281" i="2"/>
  <c r="G249" i="2"/>
  <c r="G217" i="2"/>
  <c r="G564" i="2"/>
  <c r="H452" i="2"/>
  <c r="H420" i="2"/>
  <c r="H388" i="2"/>
  <c r="H356" i="2"/>
  <c r="H324" i="2"/>
  <c r="H292" i="2"/>
  <c r="H260" i="2"/>
  <c r="H228" i="2"/>
  <c r="H196" i="2"/>
  <c r="H164" i="2"/>
  <c r="G480" i="2"/>
  <c r="G440" i="2"/>
  <c r="G408" i="2"/>
  <c r="G376" i="2"/>
  <c r="G344" i="2"/>
  <c r="G312" i="2"/>
  <c r="G280" i="2"/>
  <c r="G248" i="2"/>
  <c r="G216" i="2"/>
  <c r="G184" i="2"/>
  <c r="G494" i="2"/>
  <c r="H443" i="2"/>
  <c r="H411" i="2"/>
  <c r="H379" i="2"/>
  <c r="H347" i="2"/>
  <c r="H315" i="2"/>
  <c r="H283" i="2"/>
  <c r="H251" i="2"/>
  <c r="H219" i="2"/>
  <c r="H187" i="2"/>
  <c r="H463" i="2"/>
  <c r="G431" i="2"/>
  <c r="G399" i="2"/>
  <c r="G367" i="2"/>
  <c r="G335" i="2"/>
  <c r="G303" i="2"/>
  <c r="G271" i="2"/>
  <c r="G239" i="2"/>
  <c r="H389" i="2"/>
  <c r="G194" i="2"/>
  <c r="G145" i="2"/>
  <c r="G113" i="2"/>
  <c r="G81" i="2"/>
  <c r="G49" i="2"/>
  <c r="G17" i="2"/>
  <c r="H289" i="2"/>
  <c r="G171" i="2"/>
  <c r="H132" i="2"/>
  <c r="H100" i="2"/>
  <c r="H68" i="2"/>
  <c r="H36" i="2"/>
  <c r="H4" i="2"/>
  <c r="H213" i="2"/>
  <c r="H153" i="2"/>
  <c r="G120" i="2"/>
  <c r="G671" i="2"/>
  <c r="G639" i="2"/>
  <c r="G607" i="2"/>
  <c r="G575" i="2"/>
  <c r="G543" i="2"/>
  <c r="G511" i="2"/>
  <c r="G479" i="2"/>
  <c r="H678" i="2"/>
  <c r="H646" i="2"/>
  <c r="H614" i="2"/>
  <c r="H582" i="2"/>
  <c r="H550" i="2"/>
  <c r="H518" i="2"/>
  <c r="H486" i="2"/>
  <c r="G690" i="2"/>
  <c r="G658" i="2"/>
  <c r="G626" i="2"/>
  <c r="G594" i="2"/>
  <c r="G562" i="2"/>
  <c r="G530" i="2"/>
  <c r="G498" i="2"/>
  <c r="H669" i="2"/>
  <c r="H637" i="2"/>
  <c r="H605" i="2"/>
  <c r="H573" i="2"/>
  <c r="H541" i="2"/>
  <c r="H509" i="2"/>
  <c r="G665" i="2"/>
  <c r="G633" i="2"/>
  <c r="G601" i="2"/>
  <c r="G569" i="2"/>
  <c r="G537" i="2"/>
  <c r="G505" i="2"/>
  <c r="G473" i="2"/>
  <c r="H668" i="2"/>
  <c r="H636" i="2"/>
  <c r="H604" i="2"/>
  <c r="H572" i="2"/>
  <c r="H540" i="2"/>
  <c r="H508" i="2"/>
  <c r="H476" i="2"/>
  <c r="G672" i="2"/>
  <c r="G640" i="2"/>
  <c r="G608" i="2"/>
  <c r="H671" i="2"/>
  <c r="H639" i="2"/>
  <c r="H607" i="2"/>
  <c r="H575" i="2"/>
  <c r="H543" i="2"/>
  <c r="H511" i="2"/>
  <c r="H479" i="2"/>
  <c r="G468" i="2"/>
  <c r="H434" i="2"/>
  <c r="H402" i="2"/>
  <c r="H370" i="2"/>
  <c r="H338" i="2"/>
  <c r="H306" i="2"/>
  <c r="H274" i="2"/>
  <c r="H242" i="2"/>
  <c r="H210" i="2"/>
  <c r="H178" i="2"/>
  <c r="H146" i="2"/>
  <c r="G458" i="2"/>
  <c r="G426" i="2"/>
  <c r="G394" i="2"/>
  <c r="G362" i="2"/>
  <c r="G330" i="2"/>
  <c r="G298" i="2"/>
  <c r="G266" i="2"/>
  <c r="G572" i="2"/>
  <c r="H453" i="2"/>
  <c r="G472" i="2"/>
  <c r="G437" i="2"/>
  <c r="G405" i="2"/>
  <c r="G373" i="2"/>
  <c r="G341" i="2"/>
  <c r="G309" i="2"/>
  <c r="G277" i="2"/>
  <c r="G245" i="2"/>
  <c r="G213" i="2"/>
  <c r="G532" i="2"/>
  <c r="H448" i="2"/>
  <c r="H416" i="2"/>
  <c r="H384" i="2"/>
  <c r="H352" i="2"/>
  <c r="H320" i="2"/>
  <c r="H288" i="2"/>
  <c r="H256" i="2"/>
  <c r="H224" i="2"/>
  <c r="H192" i="2"/>
  <c r="H160" i="2"/>
  <c r="H469" i="2"/>
  <c r="G436" i="2"/>
  <c r="G404" i="2"/>
  <c r="G372" i="2"/>
  <c r="G340" i="2"/>
  <c r="G308" i="2"/>
  <c r="G276" i="2"/>
  <c r="G244" i="2"/>
  <c r="G212" i="2"/>
  <c r="G180" i="2"/>
  <c r="G478" i="2"/>
  <c r="H439" i="2"/>
  <c r="H407" i="2"/>
  <c r="H375" i="2"/>
  <c r="H343" i="2"/>
  <c r="H311" i="2"/>
  <c r="H279" i="2"/>
  <c r="H247" i="2"/>
  <c r="H215" i="2"/>
  <c r="H183" i="2"/>
  <c r="G459" i="2"/>
  <c r="G427" i="2"/>
  <c r="G395" i="2"/>
  <c r="G363" i="2"/>
  <c r="G331" i="2"/>
  <c r="G299" i="2"/>
  <c r="G267" i="2"/>
  <c r="G235" i="2"/>
  <c r="H357" i="2"/>
  <c r="H185" i="2"/>
  <c r="G141" i="2"/>
  <c r="G109" i="2"/>
  <c r="G77" i="2"/>
  <c r="G45" i="2"/>
  <c r="G13" i="2"/>
  <c r="H257" i="2"/>
  <c r="G165" i="2"/>
  <c r="H128" i="2"/>
  <c r="H96" i="2"/>
  <c r="H64" i="2"/>
  <c r="H32" i="2"/>
  <c r="H413" i="2"/>
  <c r="G202" i="2"/>
  <c r="H148" i="2"/>
  <c r="G116" i="2"/>
  <c r="G84" i="2"/>
  <c r="G52" i="2"/>
  <c r="G20" i="2"/>
  <c r="H345" i="2"/>
  <c r="G182" i="2"/>
  <c r="H139" i="2"/>
  <c r="H107" i="2"/>
  <c r="H75" i="2"/>
  <c r="H43" i="2"/>
  <c r="H11" i="2"/>
  <c r="H277" i="2"/>
  <c r="G169" i="2"/>
  <c r="G131" i="2"/>
  <c r="G99" i="2"/>
  <c r="G667" i="2"/>
  <c r="G635" i="2"/>
  <c r="G603" i="2"/>
  <c r="G571" i="2"/>
  <c r="G539" i="2"/>
  <c r="G507" i="2"/>
  <c r="G475" i="2"/>
  <c r="H674" i="2"/>
  <c r="H642" i="2"/>
  <c r="H610" i="2"/>
  <c r="H578" i="2"/>
  <c r="H546" i="2"/>
  <c r="H514" i="2"/>
  <c r="H482" i="2"/>
  <c r="G686" i="2"/>
  <c r="G654" i="2"/>
  <c r="G622" i="2"/>
  <c r="G590" i="2"/>
  <c r="G558" i="2"/>
  <c r="G526" i="2"/>
  <c r="H665" i="2"/>
  <c r="H633" i="2"/>
  <c r="H601" i="2"/>
  <c r="H569" i="2"/>
  <c r="H537" i="2"/>
  <c r="H505" i="2"/>
  <c r="G693" i="2"/>
  <c r="G661" i="2"/>
  <c r="G629" i="2"/>
  <c r="G597" i="2"/>
  <c r="G565" i="2"/>
  <c r="G533" i="2"/>
  <c r="G501" i="2"/>
  <c r="H696" i="2"/>
  <c r="H664" i="2"/>
  <c r="H632" i="2"/>
  <c r="H600" i="2"/>
  <c r="H568" i="2"/>
  <c r="H536" i="2"/>
  <c r="H504" i="2"/>
  <c r="H472" i="2"/>
  <c r="G668" i="2"/>
  <c r="G636" i="2"/>
  <c r="G604" i="2"/>
  <c r="H667" i="2"/>
  <c r="H635" i="2"/>
  <c r="H603" i="2"/>
  <c r="H571" i="2"/>
  <c r="H539" i="2"/>
  <c r="H507" i="2"/>
  <c r="H475" i="2"/>
  <c r="G463" i="2"/>
  <c r="H430" i="2"/>
  <c r="H398" i="2"/>
  <c r="H366" i="2"/>
  <c r="H334" i="2"/>
  <c r="H302" i="2"/>
  <c r="H270" i="2"/>
  <c r="H238" i="2"/>
  <c r="H206" i="2"/>
  <c r="H174" i="2"/>
  <c r="G576" i="2"/>
  <c r="G454" i="2"/>
  <c r="G422" i="2"/>
  <c r="G390" i="2"/>
  <c r="G358" i="2"/>
  <c r="G326" i="2"/>
  <c r="G294" i="2"/>
  <c r="G262" i="2"/>
  <c r="G540" i="2"/>
  <c r="H449" i="2"/>
  <c r="H465" i="2"/>
  <c r="G433" i="2"/>
  <c r="G401" i="2"/>
  <c r="G369" i="2"/>
  <c r="G337" i="2"/>
  <c r="G305" i="2"/>
  <c r="G273" i="2"/>
  <c r="G241" i="2"/>
  <c r="G209" i="2"/>
  <c r="G500" i="2"/>
  <c r="H444" i="2"/>
  <c r="H412" i="2"/>
  <c r="H380" i="2"/>
  <c r="H348" i="2"/>
  <c r="H316" i="2"/>
  <c r="H284" i="2"/>
  <c r="H252" i="2"/>
  <c r="H220" i="2"/>
  <c r="H188" i="2"/>
  <c r="H156" i="2"/>
  <c r="H464" i="2"/>
  <c r="G432" i="2"/>
  <c r="G400" i="2"/>
  <c r="G368" i="2"/>
  <c r="G336" i="2"/>
  <c r="G304" i="2"/>
  <c r="G272" i="2"/>
  <c r="G240" i="2"/>
  <c r="G208" i="2"/>
  <c r="G176" i="2"/>
  <c r="G469" i="2"/>
  <c r="H435" i="2"/>
  <c r="H403" i="2"/>
  <c r="H371" i="2"/>
  <c r="H339" i="2"/>
  <c r="H307" i="2"/>
  <c r="H275" i="2"/>
  <c r="H243" i="2"/>
  <c r="H211" i="2"/>
  <c r="G584" i="2"/>
  <c r="G455" i="2"/>
  <c r="G423" i="2"/>
  <c r="G391" i="2"/>
  <c r="G359" i="2"/>
  <c r="G327" i="2"/>
  <c r="G295" i="2"/>
  <c r="G263" i="2"/>
  <c r="G231" i="2"/>
  <c r="H325" i="2"/>
  <c r="G178" i="2"/>
  <c r="G137" i="2"/>
  <c r="G105" i="2"/>
  <c r="G73" i="2"/>
  <c r="G41" i="2"/>
  <c r="G9" i="2"/>
  <c r="G230" i="2"/>
  <c r="H159" i="2"/>
  <c r="H124" i="2"/>
  <c r="H92" i="2"/>
  <c r="H60" i="2"/>
  <c r="H28" i="2"/>
  <c r="H381" i="2"/>
  <c r="G191" i="2"/>
  <c r="G144" i="2"/>
  <c r="G695" i="2"/>
  <c r="G663" i="2"/>
  <c r="G631" i="2"/>
  <c r="G599" i="2"/>
  <c r="G567" i="2"/>
  <c r="G535" i="2"/>
  <c r="G503" i="2"/>
  <c r="G471" i="2"/>
  <c r="H670" i="2"/>
  <c r="H638" i="2"/>
  <c r="H606" i="2"/>
  <c r="H574" i="2"/>
  <c r="H542" i="2"/>
  <c r="H510" i="2"/>
  <c r="H478" i="2"/>
  <c r="G682" i="2"/>
  <c r="G650" i="2"/>
  <c r="G618" i="2"/>
  <c r="G586" i="2"/>
  <c r="G554" i="2"/>
  <c r="G522" i="2"/>
  <c r="H693" i="2"/>
  <c r="H661" i="2"/>
  <c r="H629" i="2"/>
  <c r="H597" i="2"/>
  <c r="H565" i="2"/>
  <c r="H533" i="2"/>
  <c r="H501" i="2"/>
  <c r="G689" i="2"/>
  <c r="G657" i="2"/>
  <c r="G625" i="2"/>
  <c r="G593" i="2"/>
  <c r="G561" i="2"/>
  <c r="G529" i="2"/>
  <c r="G497" i="2"/>
  <c r="H692" i="2"/>
  <c r="H660" i="2"/>
  <c r="H628" i="2"/>
  <c r="H596" i="2"/>
  <c r="H564" i="2"/>
  <c r="H532" i="2"/>
  <c r="H500" i="2"/>
  <c r="G696" i="2"/>
  <c r="G664" i="2"/>
  <c r="G632" i="2"/>
  <c r="H695" i="2"/>
  <c r="H663" i="2"/>
  <c r="H631" i="2"/>
  <c r="H599" i="2"/>
  <c r="H567" i="2"/>
  <c r="H535" i="2"/>
  <c r="H503" i="2"/>
  <c r="H471" i="2"/>
  <c r="H458" i="2"/>
  <c r="H426" i="2"/>
  <c r="H394" i="2"/>
  <c r="H362" i="2"/>
  <c r="H330" i="2"/>
  <c r="H298" i="2"/>
  <c r="H266" i="2"/>
  <c r="H234" i="2"/>
  <c r="H202" i="2"/>
  <c r="H170" i="2"/>
  <c r="G544" i="2"/>
  <c r="G450" i="2"/>
  <c r="G418" i="2"/>
  <c r="G386" i="2"/>
  <c r="G354" i="2"/>
  <c r="G322" i="2"/>
  <c r="G290" i="2"/>
  <c r="G258" i="2"/>
  <c r="G508" i="2"/>
  <c r="H445" i="2"/>
  <c r="G461" i="2"/>
  <c r="G429" i="2"/>
  <c r="G397" i="2"/>
  <c r="G365" i="2"/>
  <c r="G333" i="2"/>
  <c r="G301" i="2"/>
  <c r="G269" i="2"/>
  <c r="G237" i="2"/>
  <c r="G205" i="2"/>
  <c r="G482" i="2"/>
  <c r="H440" i="2"/>
  <c r="H408" i="2"/>
  <c r="H376" i="2"/>
  <c r="H344" i="2"/>
  <c r="H312" i="2"/>
  <c r="H280" i="2"/>
  <c r="H248" i="2"/>
  <c r="H216" i="2"/>
  <c r="H184" i="2"/>
  <c r="H152" i="2"/>
  <c r="G460" i="2"/>
  <c r="G428" i="2"/>
  <c r="G396" i="2"/>
  <c r="G364" i="2"/>
  <c r="G332" i="2"/>
  <c r="G300" i="2"/>
  <c r="G268" i="2"/>
  <c r="G236" i="2"/>
  <c r="G204" i="2"/>
  <c r="G172" i="2"/>
  <c r="G464" i="2"/>
  <c r="H431" i="2"/>
  <c r="H399" i="2"/>
  <c r="H367" i="2"/>
  <c r="H335" i="2"/>
  <c r="H303" i="2"/>
  <c r="H271" i="2"/>
  <c r="H239" i="2"/>
  <c r="H207" i="2"/>
  <c r="G552" i="2"/>
  <c r="G451" i="2"/>
  <c r="G419" i="2"/>
  <c r="G387" i="2"/>
  <c r="G355" i="2"/>
  <c r="G323" i="2"/>
  <c r="G291" i="2"/>
  <c r="G259" i="2"/>
  <c r="G227" i="2"/>
  <c r="H293" i="2"/>
  <c r="H171" i="2"/>
  <c r="G133" i="2"/>
  <c r="G101" i="2"/>
  <c r="G69" i="2"/>
  <c r="G37" i="2"/>
  <c r="G5" i="2"/>
  <c r="G214" i="2"/>
  <c r="G154" i="2"/>
  <c r="H120" i="2"/>
  <c r="H88" i="2"/>
  <c r="H56" i="2"/>
  <c r="H24" i="2"/>
  <c r="H349" i="2"/>
  <c r="G183" i="2"/>
  <c r="G140" i="2"/>
  <c r="G108" i="2"/>
  <c r="G76" i="2"/>
  <c r="G44" i="2"/>
  <c r="G12" i="2"/>
  <c r="H281" i="2"/>
  <c r="H169" i="2"/>
  <c r="H131" i="2"/>
  <c r="H99" i="2"/>
  <c r="H67" i="2"/>
  <c r="H35" i="2"/>
  <c r="H3" i="2"/>
  <c r="H225" i="2"/>
  <c r="H157" i="2"/>
  <c r="G123" i="2"/>
  <c r="G91" i="2"/>
  <c r="G59" i="2"/>
  <c r="G27" i="2"/>
  <c r="H401" i="2"/>
  <c r="G198" i="2"/>
  <c r="G147" i="2"/>
  <c r="H114" i="2"/>
  <c r="H82" i="2"/>
  <c r="H50" i="2"/>
  <c r="H18" i="2"/>
  <c r="H333" i="2"/>
  <c r="H179" i="2"/>
  <c r="G138" i="2"/>
  <c r="G106" i="2"/>
  <c r="G74" i="2"/>
  <c r="G42" i="2"/>
  <c r="G10" i="2"/>
  <c r="H265" i="2"/>
  <c r="G166" i="2"/>
  <c r="H5" i="2"/>
  <c r="H37" i="2"/>
  <c r="H69" i="2"/>
  <c r="H101" i="2"/>
  <c r="H133" i="2"/>
  <c r="G179" i="2"/>
  <c r="H361" i="2"/>
  <c r="G26" i="2"/>
  <c r="G62" i="2"/>
  <c r="G98" i="2"/>
  <c r="G134" i="2"/>
  <c r="G187" i="2"/>
  <c r="H397" i="2"/>
  <c r="H30" i="2"/>
  <c r="H66" i="2"/>
  <c r="H102" i="2"/>
  <c r="H138" i="2"/>
  <c r="G189" i="2"/>
  <c r="H433" i="2"/>
  <c r="G35" i="2"/>
  <c r="G71" i="2"/>
  <c r="G111" i="2"/>
  <c r="G152" i="2"/>
  <c r="H309" i="2"/>
  <c r="H23" i="2"/>
  <c r="H79" i="2"/>
  <c r="H127" i="2"/>
  <c r="H249" i="2"/>
  <c r="G40" i="2"/>
  <c r="G104" i="2"/>
  <c r="H12" i="2"/>
  <c r="G203" i="2"/>
  <c r="G223" i="2"/>
  <c r="G520" i="2"/>
  <c r="H427" i="2"/>
  <c r="G328" i="2"/>
  <c r="H244" i="2"/>
  <c r="G201" i="2"/>
  <c r="G457" i="2"/>
  <c r="G414" i="2"/>
  <c r="H326" i="2"/>
  <c r="H563" i="2"/>
  <c r="H496" i="2"/>
  <c r="G493" i="2"/>
  <c r="H529" i="2"/>
  <c r="G582" i="2"/>
  <c r="H602" i="2"/>
  <c r="G6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Alejandra Cuya Sialer</author>
  </authors>
  <commentList>
    <comment ref="E891" authorId="0" shapeId="0" xr:uid="{9EFF7920-C7B9-4380-A528-AD331B249BB3}">
      <text>
        <r>
          <rPr>
            <b/>
            <sz val="9"/>
            <color indexed="81"/>
            <rFont val="Tahoma"/>
            <family val="2"/>
          </rPr>
          <t>Alejandra Cuya Sialer:</t>
        </r>
        <r>
          <rPr>
            <sz val="9"/>
            <color indexed="81"/>
            <rFont val="Tahoma"/>
            <family val="2"/>
          </rPr>
          <t xml:space="preserve">
Asi esta en el documento.</t>
        </r>
      </text>
    </comment>
    <comment ref="B893" authorId="0" shapeId="0" xr:uid="{E6719A20-818F-4AE7-B431-5E6633F07E70}">
      <text>
        <r>
          <rPr>
            <b/>
            <sz val="9"/>
            <color indexed="81"/>
            <rFont val="Tahoma"/>
            <family val="2"/>
          </rPr>
          <t>Alejandra Cuya Sialer:</t>
        </r>
        <r>
          <rPr>
            <sz val="9"/>
            <color indexed="81"/>
            <rFont val="Tahoma"/>
            <family val="2"/>
          </rPr>
          <t xml:space="preserve">
Comisario de los santos lugares de Jerusalen</t>
        </r>
      </text>
    </comment>
    <comment ref="H943" authorId="0" shapeId="0" xr:uid="{24FB0412-6AB9-41CA-BB42-5CD3B0BEE3E7}">
      <text>
        <r>
          <rPr>
            <b/>
            <sz val="9"/>
            <color indexed="81"/>
            <rFont val="Tahoma"/>
            <family val="2"/>
          </rPr>
          <t>Alejandra Cuya Sialer:</t>
        </r>
        <r>
          <rPr>
            <sz val="9"/>
            <color indexed="81"/>
            <rFont val="Tahoma"/>
            <family val="2"/>
          </rPr>
          <t xml:space="preserve">
No señala cantidad de cajones</t>
        </r>
      </text>
    </comment>
    <comment ref="E1009" authorId="0" shapeId="0" xr:uid="{CB6143E2-4222-4470-A939-E01671AA7CE8}">
      <text>
        <r>
          <rPr>
            <b/>
            <sz val="9"/>
            <color indexed="81"/>
            <rFont val="Tahoma"/>
            <family val="2"/>
          </rPr>
          <t>Alejandra Cuya Sialer:</t>
        </r>
        <r>
          <rPr>
            <sz val="9"/>
            <color indexed="81"/>
            <rFont val="Tahoma"/>
            <family val="2"/>
          </rPr>
          <t xml:space="preserve">
Asi esta en el documento</t>
        </r>
      </text>
    </comment>
    <comment ref="F1015" authorId="0" shapeId="0" xr:uid="{46785E1C-E36F-4BAE-9B6D-7F1678AE2002}">
      <text>
        <r>
          <rPr>
            <b/>
            <sz val="9"/>
            <color indexed="81"/>
            <rFont val="Tahoma"/>
            <family val="2"/>
          </rPr>
          <t>Alejandra Cuya Sialer:</t>
        </r>
        <r>
          <rPr>
            <sz val="9"/>
            <color indexed="81"/>
            <rFont val="Tahoma"/>
            <family val="2"/>
          </rPr>
          <t xml:space="preserve">
No menciona nombre</t>
        </r>
      </text>
    </comment>
    <comment ref="E1039" authorId="0" shapeId="0" xr:uid="{8C4FB1C0-4E11-4266-8B4A-3994441ECBFF}">
      <text>
        <r>
          <rPr>
            <b/>
            <sz val="9"/>
            <color indexed="81"/>
            <rFont val="Tahoma"/>
            <family val="2"/>
          </rPr>
          <t>Alejandra Cuya Sialer:</t>
        </r>
        <r>
          <rPr>
            <sz val="9"/>
            <color indexed="81"/>
            <rFont val="Tahoma"/>
            <family val="2"/>
          </rPr>
          <t xml:space="preserve">
Asi esta en el documento
</t>
        </r>
      </text>
    </comment>
    <comment ref="E1043" authorId="0" shapeId="0" xr:uid="{F7D35554-0616-4FF2-96FD-C0818C941F0D}">
      <text>
        <r>
          <rPr>
            <b/>
            <sz val="9"/>
            <color indexed="81"/>
            <rFont val="Tahoma"/>
            <family val="2"/>
          </rPr>
          <t>Alejandra Cuya Sialer:</t>
        </r>
        <r>
          <rPr>
            <sz val="9"/>
            <color indexed="81"/>
            <rFont val="Tahoma"/>
            <family val="2"/>
          </rPr>
          <t xml:space="preserve">
Asi esta en el documento
</t>
        </r>
      </text>
    </comment>
    <comment ref="E1048" authorId="0" shapeId="0" xr:uid="{60E86695-0F17-4EE6-8635-B42BE3AA4F51}">
      <text>
        <r>
          <rPr>
            <b/>
            <sz val="9"/>
            <color indexed="81"/>
            <rFont val="Tahoma"/>
            <family val="2"/>
          </rPr>
          <t>Alejandra Cuya Sialer:</t>
        </r>
        <r>
          <rPr>
            <sz val="9"/>
            <color indexed="81"/>
            <rFont val="Tahoma"/>
            <family val="2"/>
          </rPr>
          <t xml:space="preserve">
Asi esta en el documento</t>
        </r>
      </text>
    </comment>
    <comment ref="E1049" authorId="0" shapeId="0" xr:uid="{B4E5FF4A-5542-4871-8555-1546CF110DD4}">
      <text>
        <r>
          <rPr>
            <b/>
            <sz val="9"/>
            <color indexed="81"/>
            <rFont val="Tahoma"/>
            <family val="2"/>
          </rPr>
          <t>Alejandra Cuya Sialer:</t>
        </r>
        <r>
          <rPr>
            <sz val="9"/>
            <color indexed="81"/>
            <rFont val="Tahoma"/>
            <family val="2"/>
          </rPr>
          <t xml:space="preserve">
Asi esta en el documento</t>
        </r>
      </text>
    </comment>
    <comment ref="E1085" authorId="0" shapeId="0" xr:uid="{3BDB6028-67A1-41DD-B74D-D9416847E493}">
      <text>
        <r>
          <rPr>
            <b/>
            <sz val="9"/>
            <color indexed="81"/>
            <rFont val="Tahoma"/>
            <family val="2"/>
          </rPr>
          <t>Alejandra Cuya Sialer:</t>
        </r>
        <r>
          <rPr>
            <sz val="9"/>
            <color indexed="81"/>
            <rFont val="Tahoma"/>
            <family val="2"/>
          </rPr>
          <t xml:space="preserve">
No indica fecha</t>
        </r>
      </text>
    </comment>
    <comment ref="E1086" authorId="0" shapeId="0" xr:uid="{A5CDFA64-371F-4C87-80B9-65520F704A10}">
      <text>
        <r>
          <rPr>
            <b/>
            <sz val="9"/>
            <color indexed="81"/>
            <rFont val="Tahoma"/>
            <family val="2"/>
          </rPr>
          <t>Alejandra Cuya Sialer:</t>
        </r>
        <r>
          <rPr>
            <sz val="9"/>
            <color indexed="81"/>
            <rFont val="Tahoma"/>
            <family val="2"/>
          </rPr>
          <t xml:space="preserve">
Asi aparece en el documento </t>
        </r>
      </text>
    </comment>
    <comment ref="F1098" authorId="0" shapeId="0" xr:uid="{35FCFE72-EDAB-4B09-9DB3-8C9537F3868A}">
      <text>
        <r>
          <rPr>
            <b/>
            <sz val="9"/>
            <color indexed="81"/>
            <rFont val="Tahoma"/>
            <family val="2"/>
          </rPr>
          <t>Alejandra Cuya Sialer:</t>
        </r>
        <r>
          <rPr>
            <sz val="9"/>
            <color indexed="81"/>
            <rFont val="Tahoma"/>
            <family val="2"/>
          </rPr>
          <t xml:space="preserve">
Alcalde provincial</t>
        </r>
      </text>
    </comment>
    <comment ref="F1128" authorId="0" shapeId="0" xr:uid="{FD6373D1-FA09-4410-A50A-D2F03BBBB839}">
      <text>
        <r>
          <rPr>
            <b/>
            <sz val="9"/>
            <color indexed="81"/>
            <rFont val="Tahoma"/>
            <family val="2"/>
          </rPr>
          <t>Alejandra Cuya Sialer:</t>
        </r>
        <r>
          <rPr>
            <sz val="9"/>
            <color indexed="81"/>
            <rFont val="Tahoma"/>
            <family val="2"/>
          </rPr>
          <t xml:space="preserve">
En otros folios aparece como Prudencio López</t>
        </r>
      </text>
    </comment>
    <comment ref="K1191" authorId="0" shapeId="0" xr:uid="{3DD0142F-5C9A-494E-AF70-2293A66F5BEA}">
      <text>
        <r>
          <rPr>
            <b/>
            <sz val="9"/>
            <color indexed="81"/>
            <rFont val="Tahoma"/>
            <family val="2"/>
          </rPr>
          <t>Alejandra Cuya Sialer:</t>
        </r>
        <r>
          <rPr>
            <sz val="9"/>
            <color indexed="81"/>
            <rFont val="Tahoma"/>
            <family val="2"/>
          </rPr>
          <t xml:space="preserve">
A 7 por ciento</t>
        </r>
      </text>
    </comment>
    <comment ref="F1267" authorId="0" shapeId="0" xr:uid="{2609D5D1-0BA0-4C83-BB6B-B17E76CF6406}">
      <text>
        <r>
          <rPr>
            <b/>
            <sz val="9"/>
            <color indexed="81"/>
            <rFont val="Tahoma"/>
            <family val="2"/>
          </rPr>
          <t>Alejandra Cuya Sialer:</t>
        </r>
        <r>
          <rPr>
            <sz val="9"/>
            <color indexed="81"/>
            <rFont val="Tahoma"/>
            <family val="2"/>
          </rPr>
          <t xml:space="preserve">
"en diferentes recuas"</t>
        </r>
      </text>
    </comment>
    <comment ref="E1398" authorId="0" shapeId="0" xr:uid="{CAD7CB58-DCD2-4C15-9EBF-0A32A0B5E938}">
      <text>
        <r>
          <rPr>
            <b/>
            <sz val="9"/>
            <color indexed="81"/>
            <rFont val="Tahoma"/>
            <family val="2"/>
          </rPr>
          <t>Alejandra Cuya Sialer:</t>
        </r>
        <r>
          <rPr>
            <sz val="9"/>
            <color indexed="81"/>
            <rFont val="Tahoma"/>
            <family val="2"/>
          </rPr>
          <t xml:space="preserve">
Asi esta en el documento</t>
        </r>
      </text>
    </comment>
    <comment ref="F1404" authorId="0" shapeId="0" xr:uid="{1490F178-9744-4C06-9339-BAA1EF9038CA}">
      <text>
        <r>
          <rPr>
            <b/>
            <sz val="9"/>
            <color indexed="81"/>
            <rFont val="Tahoma"/>
            <family val="2"/>
          </rPr>
          <t>Alejandra Cuya Sialer:</t>
        </r>
        <r>
          <rPr>
            <sz val="9"/>
            <color indexed="81"/>
            <rFont val="Tahoma"/>
            <family val="2"/>
          </rPr>
          <t xml:space="preserve">
Mulas de caballeria</t>
        </r>
      </text>
    </comment>
    <comment ref="E1405" authorId="0" shapeId="0" xr:uid="{903B28C4-B16C-449B-B211-3DD65352FF51}">
      <text>
        <r>
          <rPr>
            <b/>
            <sz val="9"/>
            <color indexed="81"/>
            <rFont val="Tahoma"/>
            <family val="2"/>
          </rPr>
          <t>Alejandra Cuya Sialer:</t>
        </r>
        <r>
          <rPr>
            <sz val="9"/>
            <color indexed="81"/>
            <rFont val="Tahoma"/>
            <family val="2"/>
          </rPr>
          <t xml:space="preserve">
Asi esta en el documento</t>
        </r>
      </text>
    </comment>
    <comment ref="F1405" authorId="0" shapeId="0" xr:uid="{9697AFFC-04D4-4EE9-A331-085844A37010}">
      <text>
        <r>
          <rPr>
            <b/>
            <sz val="9"/>
            <color indexed="81"/>
            <rFont val="Tahoma"/>
            <family val="2"/>
          </rPr>
          <t>Alejandra Cuya Sialer:</t>
        </r>
        <r>
          <rPr>
            <sz val="9"/>
            <color indexed="81"/>
            <rFont val="Tahoma"/>
            <family val="2"/>
          </rPr>
          <t xml:space="preserve">
Mulas de caballeria</t>
        </r>
      </text>
    </comment>
    <comment ref="E1415" authorId="0" shapeId="0" xr:uid="{6BAE782C-066C-476E-916D-4493454DFFAF}">
      <text>
        <r>
          <rPr>
            <b/>
            <sz val="9"/>
            <color indexed="81"/>
            <rFont val="Tahoma"/>
            <family val="2"/>
          </rPr>
          <t>Alejandra Cuya Sialer:</t>
        </r>
        <r>
          <rPr>
            <sz val="9"/>
            <color indexed="81"/>
            <rFont val="Tahoma"/>
            <family val="2"/>
          </rPr>
          <t xml:space="preserve">
Asi esta en el documento</t>
        </r>
      </text>
    </comment>
    <comment ref="E1425" authorId="0" shapeId="0" xr:uid="{BBA768B8-39B8-47EC-989C-E7F1B1C5193E}">
      <text>
        <r>
          <rPr>
            <b/>
            <sz val="9"/>
            <color indexed="81"/>
            <rFont val="Tahoma"/>
            <family val="2"/>
          </rPr>
          <t>Alejandra Cuya Sialer:</t>
        </r>
        <r>
          <rPr>
            <sz val="9"/>
            <color indexed="81"/>
            <rFont val="Tahoma"/>
            <family val="2"/>
          </rPr>
          <t xml:space="preserve">
Asi esta en el documento</t>
        </r>
      </text>
    </comment>
    <comment ref="C1449" authorId="0" shapeId="0" xr:uid="{A7DB48D9-42AE-4681-B5D6-EF25B6A7546D}">
      <text>
        <r>
          <rPr>
            <b/>
            <sz val="9"/>
            <color indexed="81"/>
            <rFont val="Tahoma"/>
            <family val="2"/>
          </rPr>
          <t>Alejandra Cuya Sialer:</t>
        </r>
        <r>
          <rPr>
            <sz val="9"/>
            <color indexed="81"/>
            <rFont val="Tahoma"/>
            <family val="2"/>
          </rPr>
          <t xml:space="preserve">
Comisario del comercio del Peru</t>
        </r>
      </text>
    </comment>
    <comment ref="F1457" authorId="0" shapeId="0" xr:uid="{AD2BD82A-5D78-41C5-968F-B7CD422048FD}">
      <text>
        <r>
          <rPr>
            <b/>
            <sz val="9"/>
            <color indexed="81"/>
            <rFont val="Tahoma"/>
            <family val="2"/>
          </rPr>
          <t>Alejandra Cuya Sialer:</t>
        </r>
        <r>
          <rPr>
            <sz val="9"/>
            <color indexed="81"/>
            <rFont val="Tahoma"/>
            <family val="2"/>
          </rPr>
          <t xml:space="preserve">
Mulas de caballeria</t>
        </r>
      </text>
    </comment>
    <comment ref="E1517" authorId="0" shapeId="0" xr:uid="{2CAC26A2-1B11-452D-91A3-9AB812109056}">
      <text>
        <r>
          <rPr>
            <b/>
            <sz val="9"/>
            <color indexed="81"/>
            <rFont val="Tahoma"/>
            <family val="2"/>
          </rPr>
          <t>Alejandra Cuya Sialer:</t>
        </r>
        <r>
          <rPr>
            <sz val="9"/>
            <color indexed="81"/>
            <rFont val="Tahoma"/>
            <family val="2"/>
          </rPr>
          <t xml:space="preserve">
Asi esta en el documento
</t>
        </r>
      </text>
    </comment>
    <comment ref="E1841" authorId="0" shapeId="0" xr:uid="{5721ACC8-987A-4F90-8F7F-D820E6D18368}">
      <text>
        <r>
          <rPr>
            <b/>
            <sz val="9"/>
            <color indexed="81"/>
            <rFont val="Tahoma"/>
            <family val="2"/>
          </rPr>
          <t>Alejandra Cuya Sialer:</t>
        </r>
        <r>
          <rPr>
            <sz val="9"/>
            <color indexed="81"/>
            <rFont val="Tahoma"/>
            <family val="2"/>
          </rPr>
          <t xml:space="preserve">
Asi aparece en el documento</t>
        </r>
      </text>
    </comment>
    <comment ref="E1846" authorId="0" shapeId="0" xr:uid="{BFAD2D61-72D5-48A3-9202-085DAE4FAB9E}">
      <text>
        <r>
          <rPr>
            <b/>
            <sz val="9"/>
            <color indexed="81"/>
            <rFont val="Tahoma"/>
            <family val="2"/>
          </rPr>
          <t>Alejandra Cuya Sialer:</t>
        </r>
        <r>
          <rPr>
            <sz val="9"/>
            <color indexed="81"/>
            <rFont val="Tahoma"/>
            <family val="2"/>
          </rPr>
          <t xml:space="preserve">
Asi aparece en el documento
</t>
        </r>
      </text>
    </comment>
    <comment ref="C1868" authorId="0" shapeId="0" xr:uid="{B6FD9B2B-6B3E-4B65-93A7-401C09C30C05}">
      <text>
        <r>
          <rPr>
            <b/>
            <sz val="9"/>
            <color indexed="81"/>
            <rFont val="Tahoma"/>
            <family val="2"/>
          </rPr>
          <t>Alejandra Cuya Sialer:</t>
        </r>
        <r>
          <rPr>
            <sz val="9"/>
            <color indexed="81"/>
            <rFont val="Tahoma"/>
            <family val="2"/>
          </rPr>
          <t xml:space="preserve">
Vicario provincial y guardian que fue del convento de Panamá
</t>
        </r>
      </text>
    </comment>
    <comment ref="H2019" authorId="0" shapeId="0" xr:uid="{C2B75CBC-FD21-421D-B5C2-361FC9FDD660}">
      <text>
        <r>
          <rPr>
            <b/>
            <sz val="9"/>
            <color indexed="81"/>
            <rFont val="Tahoma"/>
            <family val="2"/>
          </rPr>
          <t>Alejandra Cuya Sialer:</t>
        </r>
        <r>
          <rPr>
            <sz val="9"/>
            <color indexed="81"/>
            <rFont val="Tahoma"/>
            <family val="2"/>
          </rPr>
          <t xml:space="preserve">
No indica la cantidad exacta</t>
        </r>
      </text>
    </comment>
    <comment ref="I2049" authorId="0" shapeId="0" xr:uid="{666249DE-16E9-4EEE-A3ED-C3C7D450980D}">
      <text>
        <r>
          <rPr>
            <b/>
            <sz val="9"/>
            <color indexed="81"/>
            <rFont val="Tahoma"/>
            <family val="2"/>
          </rPr>
          <t>Alejandra Cuya Sialer:</t>
        </r>
        <r>
          <rPr>
            <sz val="9"/>
            <color indexed="81"/>
            <rFont val="Tahoma"/>
            <family val="2"/>
          </rPr>
          <t xml:space="preserve">
Quemadoo</t>
        </r>
      </text>
    </comment>
    <comment ref="H2093" authorId="0" shapeId="0" xr:uid="{FA907EC7-ABBB-4452-88D5-377D9E6A3D8F}">
      <text>
        <r>
          <rPr>
            <b/>
            <sz val="9"/>
            <color indexed="81"/>
            <rFont val="Tahoma"/>
            <family val="2"/>
          </rPr>
          <t>Alejandra Cuya Sialer:</t>
        </r>
        <r>
          <rPr>
            <sz val="9"/>
            <color indexed="81"/>
            <rFont val="Tahoma"/>
            <family val="2"/>
          </rPr>
          <t xml:space="preserve">
Quemado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Alejandra Cuya Sialer</author>
  </authors>
  <commentList>
    <comment ref="A602" authorId="0" shapeId="0" xr:uid="{A9661E67-7CD1-426F-BFAE-5073E28B2384}">
      <text>
        <r>
          <rPr>
            <b/>
            <sz val="9"/>
            <color indexed="81"/>
            <rFont val="Tahoma"/>
            <family val="2"/>
          </rPr>
          <t>Alejandra Cuya Sialer:</t>
        </r>
        <r>
          <rPr>
            <sz val="9"/>
            <color indexed="81"/>
            <rFont val="Tahoma"/>
            <family val="2"/>
          </rPr>
          <t xml:space="preserve">
Vicario provincial y guardian que fue del convento de Panamá
</t>
        </r>
      </text>
    </comment>
    <comment ref="A1657" authorId="0" shapeId="0" xr:uid="{0FF87852-68F5-490F-9432-FD7269EEE88E}">
      <text>
        <r>
          <rPr>
            <b/>
            <sz val="9"/>
            <color indexed="81"/>
            <rFont val="Tahoma"/>
            <family val="2"/>
          </rPr>
          <t>Alejandra Cuya Sialer:</t>
        </r>
        <r>
          <rPr>
            <sz val="9"/>
            <color indexed="81"/>
            <rFont val="Tahoma"/>
            <family val="2"/>
          </rPr>
          <t xml:space="preserve">
Comisario del comercio del Peru</t>
        </r>
      </text>
    </comment>
    <comment ref="A3046" authorId="0" shapeId="0" xr:uid="{6208A5AE-E2F1-41D3-BFDB-E94C4354325E}">
      <text>
        <r>
          <rPr>
            <b/>
            <sz val="9"/>
            <color indexed="81"/>
            <rFont val="Tahoma"/>
            <family val="2"/>
          </rPr>
          <t>Alejandra Cuya Sialer:</t>
        </r>
        <r>
          <rPr>
            <sz val="9"/>
            <color indexed="81"/>
            <rFont val="Tahoma"/>
            <family val="2"/>
          </rPr>
          <t xml:space="preserve">
Comisario del comercio del Peru</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<sst xmlns="http://schemas.openxmlformats.org/spreadsheetml/2006/main" count="10768" uniqueCount="2699">
  <si>
    <t>"Libro borrador de la averia del Norte para el capitan Francisco de Velaochaga comisario de Panamá. Contador Diego Ladrón de Guevara"</t>
  </si>
  <si>
    <t>Folio</t>
  </si>
  <si>
    <t>Cargo</t>
  </si>
  <si>
    <t>Nombre indicado</t>
  </si>
  <si>
    <t>Segundo contribuyente</t>
  </si>
  <si>
    <t>Fecha</t>
  </si>
  <si>
    <t>Dueño de la recua</t>
  </si>
  <si>
    <t>Producto</t>
  </si>
  <si>
    <t>Cantidad</t>
  </si>
  <si>
    <t>Valor (pesos de a 8)</t>
  </si>
  <si>
    <t>Total (pesos de a 8) "paso a Portovelo"</t>
  </si>
  <si>
    <t>Siete por ciento (pagado en pesos)* (el oro paga menos)</t>
  </si>
  <si>
    <t>Reales</t>
  </si>
  <si>
    <t>Producto sin gravar / comentarios</t>
  </si>
  <si>
    <t>f 1</t>
  </si>
  <si>
    <t>Gonzáles Salmón, Fernando</t>
  </si>
  <si>
    <t>11 de enero 1691</t>
  </si>
  <si>
    <t>Plata amonedada</t>
  </si>
  <si>
    <t>1184 pesos en reales</t>
  </si>
  <si>
    <t>"que lleva en una mula de carga en cama y petaca"</t>
  </si>
  <si>
    <t>f.1</t>
  </si>
  <si>
    <t>López de Palomares, Miguel</t>
  </si>
  <si>
    <t>15 de enero 1691</t>
  </si>
  <si>
    <t>Lana de vicuña</t>
  </si>
  <si>
    <t>2 sacas</t>
  </si>
  <si>
    <t>Iba en nombre del capitán Manuel de Silva. "pasó a Portobelo por la casa y aduana de San Francisco de Cruces"</t>
  </si>
  <si>
    <t>Capitán</t>
  </si>
  <si>
    <t>5 fardos</t>
  </si>
  <si>
    <t>f. 1v</t>
  </si>
  <si>
    <t>Barrena, Francisco de</t>
  </si>
  <si>
    <t>Francisco de Escobar</t>
  </si>
  <si>
    <t>22 cajones</t>
  </si>
  <si>
    <t>Ugarte, Martín de</t>
  </si>
  <si>
    <t>16 de enero de 1691</t>
  </si>
  <si>
    <t>1000 pesos</t>
  </si>
  <si>
    <t>Cruz (Cariz), Adrián</t>
  </si>
  <si>
    <t>1400 pesos</t>
  </si>
  <si>
    <t>"en una mula de caballeria, en las pataquillas"</t>
  </si>
  <si>
    <t>f. 2</t>
  </si>
  <si>
    <t>Comisario</t>
  </si>
  <si>
    <t>Aguilar, Juan de</t>
  </si>
  <si>
    <t>Torres, Gabriel de</t>
  </si>
  <si>
    <t>Plata labrada</t>
  </si>
  <si>
    <t>102 marcos</t>
  </si>
  <si>
    <t>"que van en una cama y en una petaca"</t>
  </si>
  <si>
    <t>piedras bezoares</t>
  </si>
  <si>
    <t>28 libras</t>
  </si>
  <si>
    <t>"en un fardito en dicha cama"</t>
  </si>
  <si>
    <t>f, 2</t>
  </si>
  <si>
    <t>Gonzáles, Francisco</t>
  </si>
  <si>
    <t>719 marcos</t>
  </si>
  <si>
    <t>oro amonedado</t>
  </si>
  <si>
    <t xml:space="preserve">56 con 8002 castellanos, 2 tomines y 2 gramos </t>
  </si>
  <si>
    <t>"en dos petacas"</t>
  </si>
  <si>
    <t>f.2v</t>
  </si>
  <si>
    <t>Casal de Santiago, Domingo del</t>
  </si>
  <si>
    <t>17 de enero de 1691</t>
  </si>
  <si>
    <t>Prudencio López</t>
  </si>
  <si>
    <t>200 marcos</t>
  </si>
  <si>
    <t>f. 2v</t>
  </si>
  <si>
    <t>Ferrer de los Prados y Saavedra, Juan</t>
  </si>
  <si>
    <t>4000 pesos</t>
  </si>
  <si>
    <t>Cisneros, Juan Antonio de</t>
  </si>
  <si>
    <t xml:space="preserve">2 cajones </t>
  </si>
  <si>
    <t xml:space="preserve">1000 pesos sueltos en dos tercios o baules </t>
  </si>
  <si>
    <t>110 marcos</t>
  </si>
  <si>
    <t>100 libras</t>
  </si>
  <si>
    <t>f. 3</t>
  </si>
  <si>
    <t>Mena, Pedro de</t>
  </si>
  <si>
    <t xml:space="preserve">Juan Esteban Nieto </t>
  </si>
  <si>
    <t xml:space="preserve">280 marcos </t>
  </si>
  <si>
    <t>f.3</t>
  </si>
  <si>
    <t>4 cajones</t>
  </si>
  <si>
    <t>60 marcos</t>
  </si>
  <si>
    <t xml:space="preserve">"que lleva en los dos tercios o baules de Juan Antonio de Cisneros" </t>
  </si>
  <si>
    <t>150 marcos</t>
  </si>
  <si>
    <t>f. 3v</t>
  </si>
  <si>
    <t>Jiménez, Joseph</t>
  </si>
  <si>
    <t>40 marcos</t>
  </si>
  <si>
    <t>"pasa a Portobelo para el sitio del Boquerón"</t>
  </si>
  <si>
    <t>f.3v</t>
  </si>
  <si>
    <t>Ramírez Calderón, Miguel</t>
  </si>
  <si>
    <t xml:space="preserve">5 cajones de reales </t>
  </si>
  <si>
    <t>1600 pesos</t>
  </si>
  <si>
    <t>"en una petaca"</t>
  </si>
  <si>
    <t>50 marcos</t>
  </si>
  <si>
    <t>"en la misma petaca"</t>
  </si>
  <si>
    <t>f. 3 v</t>
  </si>
  <si>
    <t>Munarriz, Juan Esteban de</t>
  </si>
  <si>
    <t>1 tejido</t>
  </si>
  <si>
    <t>f.4v</t>
  </si>
  <si>
    <t xml:space="preserve"> </t>
  </si>
  <si>
    <t>Ollaure, Sebastián de</t>
  </si>
  <si>
    <t>Joseph Méndez</t>
  </si>
  <si>
    <t>10 cajones</t>
  </si>
  <si>
    <t>180 marcos</t>
  </si>
  <si>
    <t>f. 4v</t>
  </si>
  <si>
    <t>Gómez de Paternina, Mateo</t>
  </si>
  <si>
    <t>Román, Francisco</t>
  </si>
  <si>
    <t>1750 pesos</t>
  </si>
  <si>
    <t>f. 5</t>
  </si>
  <si>
    <t>Espinosa de los Monteros, Juan</t>
  </si>
  <si>
    <t>5 cajones</t>
  </si>
  <si>
    <t>16 libras de oro quintado</t>
  </si>
  <si>
    <t>"pago a media por ciento"</t>
  </si>
  <si>
    <t>Escandón, Nicolás de</t>
  </si>
  <si>
    <t>1 cajón</t>
  </si>
  <si>
    <t>f.5</t>
  </si>
  <si>
    <t>Campos, Antonio de</t>
  </si>
  <si>
    <t>500 pesos</t>
  </si>
  <si>
    <t>f.5v</t>
  </si>
  <si>
    <t>Fernández de Valdés, Antonio</t>
  </si>
  <si>
    <t>"en unas alforjas y otros boltricos"</t>
  </si>
  <si>
    <t>f. 5v</t>
  </si>
  <si>
    <t>Irujo, Joseph de</t>
  </si>
  <si>
    <t>256 marcos</t>
  </si>
  <si>
    <t>"que lleva en dos petacas"</t>
  </si>
  <si>
    <t>6 cajones de reales</t>
  </si>
  <si>
    <t xml:space="preserve">98 marcos </t>
  </si>
  <si>
    <t>450 pesos</t>
  </si>
  <si>
    <t>Cavadas, Antonio de</t>
  </si>
  <si>
    <t>3 cajones de reales</t>
  </si>
  <si>
    <t xml:space="preserve">58 marcos </t>
  </si>
  <si>
    <t>f. 6</t>
  </si>
  <si>
    <t>Moretto y Salvador, Joseph</t>
  </si>
  <si>
    <t>f.  6</t>
  </si>
  <si>
    <t>Arroyo Alonso, Joseph de</t>
  </si>
  <si>
    <t>18 de enero de 1691</t>
  </si>
  <si>
    <t>800 pesos en reales</t>
  </si>
  <si>
    <t xml:space="preserve">80 marcos </t>
  </si>
  <si>
    <t>Frías, Juan Manuel de</t>
  </si>
  <si>
    <t>f.6 - f.6 v</t>
  </si>
  <si>
    <t>Alferez</t>
  </si>
  <si>
    <t>Hoz, Sebastián de la</t>
  </si>
  <si>
    <t>Francisco Serajes</t>
  </si>
  <si>
    <t xml:space="preserve">1 cajón de alajas de joyería </t>
  </si>
  <si>
    <t>f. 6v</t>
  </si>
  <si>
    <t>Jiménez Vela de Lara, Sebastián</t>
  </si>
  <si>
    <t>19  de enero de 1691</t>
  </si>
  <si>
    <t xml:space="preserve">Marcos de Ancos  </t>
  </si>
  <si>
    <t>56 cajones</t>
  </si>
  <si>
    <t xml:space="preserve">6542 castellanos quintados </t>
  </si>
  <si>
    <t>19 de enero de 1691</t>
  </si>
  <si>
    <t>200 pesos</t>
  </si>
  <si>
    <t>f. 7</t>
  </si>
  <si>
    <t>Juan de Santamaría</t>
  </si>
  <si>
    <t>72 cajones</t>
  </si>
  <si>
    <t>Cajones de a dos mil pesos cada uno</t>
  </si>
  <si>
    <t>f.7</t>
  </si>
  <si>
    <t>19 de enero de 1961</t>
  </si>
  <si>
    <t>1000 pesos  en una cama</t>
  </si>
  <si>
    <t>100 marcos en una petaca</t>
  </si>
  <si>
    <t>Barnuevo, Manuel de</t>
  </si>
  <si>
    <t>800 marcos</t>
  </si>
  <si>
    <t>f.7v</t>
  </si>
  <si>
    <t>Medrano, Roque</t>
  </si>
  <si>
    <t>20 marcos</t>
  </si>
  <si>
    <t>f. 7v</t>
  </si>
  <si>
    <t>Porras, Manuel Gerónimo de</t>
  </si>
  <si>
    <t>Antonio Gonzáles Valenciano</t>
  </si>
  <si>
    <t xml:space="preserve">7 cajones de reales </t>
  </si>
  <si>
    <t>Valdés, Andrés de</t>
  </si>
  <si>
    <t>Francisco de Albelda</t>
  </si>
  <si>
    <t xml:space="preserve">51 fardos </t>
  </si>
  <si>
    <t>f.8</t>
  </si>
  <si>
    <t xml:space="preserve">Joseph Correa </t>
  </si>
  <si>
    <t>41 sacas</t>
  </si>
  <si>
    <t xml:space="preserve">f.8 </t>
  </si>
  <si>
    <t>Bustamante, Juan Antonio de</t>
  </si>
  <si>
    <t>Alonso Gonzáles Valenciano</t>
  </si>
  <si>
    <t xml:space="preserve">180 marcos </t>
  </si>
  <si>
    <t>f.8v</t>
  </si>
  <si>
    <t>Gil de Morales y Leiva</t>
  </si>
  <si>
    <t>4 cajones de reales</t>
  </si>
  <si>
    <t>f. 9</t>
  </si>
  <si>
    <t>Sevilla Balderrama, Diego de</t>
  </si>
  <si>
    <t>Cacao</t>
  </si>
  <si>
    <t>12 zurrones con 18 cargas a 8 pesos la carga</t>
  </si>
  <si>
    <t xml:space="preserve">f.9 </t>
  </si>
  <si>
    <t>Mena Caballero, Juan de</t>
  </si>
  <si>
    <t xml:space="preserve">24 cajones de reales </t>
  </si>
  <si>
    <t>1 petaca con 220 marcos</t>
  </si>
  <si>
    <t>Sánchez Hidalgo, Juan</t>
  </si>
  <si>
    <t>20 de enero de 1691</t>
  </si>
  <si>
    <t>"las 80 en certificación"</t>
  </si>
  <si>
    <t>f.9 v</t>
  </si>
  <si>
    <t>Ríos, Joseph de</t>
  </si>
  <si>
    <t xml:space="preserve">Vicente de Gonzáles </t>
  </si>
  <si>
    <t xml:space="preserve">80 fardos </t>
  </si>
  <si>
    <t>f.9v</t>
  </si>
  <si>
    <t>Serrano, Antonio</t>
  </si>
  <si>
    <t>Joseph Ramírez</t>
  </si>
  <si>
    <t>1 cajón con 1565 pesos</t>
  </si>
  <si>
    <t>Joseph de Herrera</t>
  </si>
  <si>
    <t>4 cajones con 8135 pesos</t>
  </si>
  <si>
    <t>f. 10</t>
  </si>
  <si>
    <t>Fernández de Paz, Francisco</t>
  </si>
  <si>
    <t>6 cajones de reales con 12000 pesos</t>
  </si>
  <si>
    <t>f.10</t>
  </si>
  <si>
    <t>Vásquez Lozano, Alonso</t>
  </si>
  <si>
    <t xml:space="preserve">110 marcos  en una petaca </t>
  </si>
  <si>
    <t>"con el capitán Juan de Aguilar, comisario"</t>
  </si>
  <si>
    <t>Capitán y comisario</t>
  </si>
  <si>
    <t>22 cajones de reales</t>
  </si>
  <si>
    <t xml:space="preserve">4 petacas con 225 marcos </t>
  </si>
  <si>
    <t>1000 pesos en la cama</t>
  </si>
  <si>
    <t>500 pesos en reales de 48 maravedís</t>
  </si>
  <si>
    <t>"en una cama y petaca de don Manuel de Olmedo"</t>
  </si>
  <si>
    <t>f.10v</t>
  </si>
  <si>
    <t>Campa, Domingo de la</t>
  </si>
  <si>
    <t>Gómez y Vela de Lara, Sebastián</t>
  </si>
  <si>
    <t>Pedro Lozano</t>
  </si>
  <si>
    <t xml:space="preserve">60 cajones </t>
  </si>
  <si>
    <t>Luna, Francisco de</t>
  </si>
  <si>
    <t>21 de enero de 1691</t>
  </si>
  <si>
    <t>18 cajones</t>
  </si>
  <si>
    <t>f.11</t>
  </si>
  <si>
    <t>Tiberio de [en medio]</t>
  </si>
  <si>
    <t>8 cajones</t>
  </si>
  <si>
    <t xml:space="preserve">2 cajones  con 200 marcos </t>
  </si>
  <si>
    <t>Zapata, Manuel</t>
  </si>
  <si>
    <t>Tiberio de Medio</t>
  </si>
  <si>
    <t xml:space="preserve">28 cajones </t>
  </si>
  <si>
    <t>Viela, Pedro</t>
  </si>
  <si>
    <t xml:space="preserve">1 petaca con 224 maravedis </t>
  </si>
  <si>
    <t>1 cajon</t>
  </si>
  <si>
    <t xml:space="preserve">13 sacas </t>
  </si>
  <si>
    <t>300 pesos en una petaca</t>
  </si>
  <si>
    <t>f.11v</t>
  </si>
  <si>
    <t>Juan Serrano</t>
  </si>
  <si>
    <t>Dos cajones de reales de a dos mil</t>
  </si>
  <si>
    <t>Romero de Recabarren, Lorenzo</t>
  </si>
  <si>
    <t xml:space="preserve">20 cajones </t>
  </si>
  <si>
    <t>"En recua del ayudante de Juan Serrano"</t>
  </si>
  <si>
    <t>Fernández del Rio Calderón, Luis</t>
  </si>
  <si>
    <t>Joseph Ramiro Coraje</t>
  </si>
  <si>
    <t>130 marcos</t>
  </si>
  <si>
    <t>f.12</t>
  </si>
  <si>
    <t>Zevallos, Antonio de</t>
  </si>
  <si>
    <t>17 cajones</t>
  </si>
  <si>
    <t>174 maravedis en una petaca</t>
  </si>
  <si>
    <t>Neira y Zevallos, Vicente de</t>
  </si>
  <si>
    <t xml:space="preserve">6 cajones </t>
  </si>
  <si>
    <t>260 marcos en una petaca</t>
  </si>
  <si>
    <t xml:space="preserve">600 pesos en reales </t>
  </si>
  <si>
    <t>f. 12</t>
  </si>
  <si>
    <t>Arismendi, Francisco de</t>
  </si>
  <si>
    <t>22 de enero de 1691</t>
  </si>
  <si>
    <t xml:space="preserve">55 marcos </t>
  </si>
  <si>
    <t>"En dos petacas en que lleva su cama y vestuario"</t>
  </si>
  <si>
    <t>f.12v</t>
  </si>
  <si>
    <t>Gonzáles, Mateo</t>
  </si>
  <si>
    <t>María Rodríguez Llandon</t>
  </si>
  <si>
    <t>31 cajones de a dos mil pesos</t>
  </si>
  <si>
    <t>6 cajones de a 2200 pesos</t>
  </si>
  <si>
    <t>1 cajon de a 2100 pesos</t>
  </si>
  <si>
    <t>f. 12v</t>
  </si>
  <si>
    <t>Canal, Roque de la</t>
  </si>
  <si>
    <t>Francisco de Chávez</t>
  </si>
  <si>
    <t>85 sacas</t>
  </si>
  <si>
    <t>f. 13</t>
  </si>
  <si>
    <t>Joseph de Barba y Joseph de  Herrera</t>
  </si>
  <si>
    <t>432 marcos</t>
  </si>
  <si>
    <t>Revilla Bustamante, Pedro de</t>
  </si>
  <si>
    <t>Joseph Barba y Joseph de Herrera</t>
  </si>
  <si>
    <t>León y Cabrera, Nicolás de</t>
  </si>
  <si>
    <t xml:space="preserve">18 cajones </t>
  </si>
  <si>
    <t>125 marcos en dos petacas</t>
  </si>
  <si>
    <t>180 libras</t>
  </si>
  <si>
    <t>f. 13v</t>
  </si>
  <si>
    <t>Portilla y Castañeda, Sebastián de la</t>
  </si>
  <si>
    <t xml:space="preserve">Gaspar de Rosa Pinto </t>
  </si>
  <si>
    <t xml:space="preserve">El encargado de la recua era Tesorero. De los 28 cajones, solo 24 van en esta recua, los otros 4 en otro viaje con esta misma recua. Sin embargo, se paga el porcentaje por el total de 28 cajones. </t>
  </si>
  <si>
    <t xml:space="preserve">500 marcos </t>
  </si>
  <si>
    <t>plata amonedada</t>
  </si>
  <si>
    <t>f.13v</t>
  </si>
  <si>
    <t>Tufiño Prieto, Toribio</t>
  </si>
  <si>
    <t xml:space="preserve">13 cajones de a dos mil cada cajon </t>
  </si>
  <si>
    <t xml:space="preserve">En el documento estaba quemada la parte en la que se decia el numero de cajones, pero luego del calculo hacen 13 cajones. </t>
  </si>
  <si>
    <t>f. 14</t>
  </si>
  <si>
    <t>Colón, Esteban Ángel</t>
  </si>
  <si>
    <t xml:space="preserve">10 cajones </t>
  </si>
  <si>
    <t>f.14</t>
  </si>
  <si>
    <t>Garma y Puente, Félix de la</t>
  </si>
  <si>
    <t xml:space="preserve">3 cajones </t>
  </si>
  <si>
    <t>Valverde, Esteban de</t>
  </si>
  <si>
    <t xml:space="preserve">4 cajones </t>
  </si>
  <si>
    <t>f. 14v</t>
  </si>
  <si>
    <t>Lártiga y de la Torre, Francisco de</t>
  </si>
  <si>
    <t>Antonio de Monte</t>
  </si>
  <si>
    <t>Pertencen a Juan de Mena Guerrero</t>
  </si>
  <si>
    <t>2 cajones</t>
  </si>
  <si>
    <t>Pertencen a don Pedro de Orna</t>
  </si>
  <si>
    <t>3 cajones</t>
  </si>
  <si>
    <t>f.15</t>
  </si>
  <si>
    <t>Meneses, Joseph de</t>
  </si>
  <si>
    <t>María de Villafranca</t>
  </si>
  <si>
    <t>210 sacas</t>
  </si>
  <si>
    <t>López, Francisco</t>
  </si>
  <si>
    <t>8 sacas</t>
  </si>
  <si>
    <t xml:space="preserve">12 Jarrones </t>
  </si>
  <si>
    <t>f.15v</t>
  </si>
  <si>
    <t>Peña Fajardo, Andrés de la</t>
  </si>
  <si>
    <t>Antonio de Arones</t>
  </si>
  <si>
    <t>10 fardos</t>
  </si>
  <si>
    <t>Muñoz, Pedro</t>
  </si>
  <si>
    <t xml:space="preserve">222 maravedis </t>
  </si>
  <si>
    <t>La petaca pertenece al capitan Domingo de Antepara "La partida de arriba no corre y solo corre la partida como se sigue por estar duplicada. 50 marcos de plata labrada (560 pesos) 225 marcos de plata labrada (1816 pesos) 5% 166 pesos 3 reales</t>
  </si>
  <si>
    <t xml:space="preserve">225 marcos </t>
  </si>
  <si>
    <t xml:space="preserve">50 marcos </t>
  </si>
  <si>
    <t>f. 16</t>
  </si>
  <si>
    <t>Mercado y Oquendo, Ignacio de</t>
  </si>
  <si>
    <t xml:space="preserve">Pedro de Trejo </t>
  </si>
  <si>
    <t>cajones con reales</t>
  </si>
  <si>
    <t>No es posible leer en el documento la cantidad de cajones (quemado)</t>
  </si>
  <si>
    <t>800 pesos en una cama</t>
  </si>
  <si>
    <t>484 marcos</t>
  </si>
  <si>
    <t>13 cajones</t>
  </si>
  <si>
    <t xml:space="preserve">Pertenecen a dos padres de la orden de Santo Domingo para rescate de los religiosos cautivos que estan en poder de turcos y persas. Tiene permiso para no pagar derechos de contratacion. </t>
  </si>
  <si>
    <t>f.16v</t>
  </si>
  <si>
    <t>Blanco Rejón, Joseph</t>
  </si>
  <si>
    <t xml:space="preserve">32 cajones </t>
  </si>
  <si>
    <t>52 marcos</t>
  </si>
  <si>
    <t>Lusa, Simón de</t>
  </si>
  <si>
    <t>23 de enero de 1691</t>
  </si>
  <si>
    <t>Margarita del Molino y Saldivar</t>
  </si>
  <si>
    <t>4 cajones de reales de a 2200</t>
  </si>
  <si>
    <t>36 cajones de a 2000</t>
  </si>
  <si>
    <t>12 cajones</t>
  </si>
  <si>
    <t>1445 castellanos en un pozuelo</t>
  </si>
  <si>
    <t>f.17</t>
  </si>
  <si>
    <t>Salazar, Andrés de</t>
  </si>
  <si>
    <t>Nicolás Solano</t>
  </si>
  <si>
    <t>16 fardos de a tercio</t>
  </si>
  <si>
    <t>Joseph de Vega</t>
  </si>
  <si>
    <t xml:space="preserve">9 sacas </t>
  </si>
  <si>
    <t>f. 17</t>
  </si>
  <si>
    <t>Zevallos, Gaspar de</t>
  </si>
  <si>
    <t>f.17v</t>
  </si>
  <si>
    <t>Baquerizo, Joseph</t>
  </si>
  <si>
    <t>600 castellanos  en polvo</t>
  </si>
  <si>
    <t xml:space="preserve">300 marcos </t>
  </si>
  <si>
    <t>Gonzáles, Pedro</t>
  </si>
  <si>
    <t>f. 17v</t>
  </si>
  <si>
    <t>Rodríguez, Andrés</t>
  </si>
  <si>
    <t>86 marcos</t>
  </si>
  <si>
    <t>f.18</t>
  </si>
  <si>
    <t>136 marcos</t>
  </si>
  <si>
    <t xml:space="preserve">236 marcos </t>
  </si>
  <si>
    <t>330 pesos</t>
  </si>
  <si>
    <t>Hoz, Francisco de la</t>
  </si>
  <si>
    <t xml:space="preserve">320 marcos </t>
  </si>
  <si>
    <t>f.18v</t>
  </si>
  <si>
    <t xml:space="preserve">Antonio de Echeverz </t>
  </si>
  <si>
    <t>Dueño de recual era el alcalde provincial</t>
  </si>
  <si>
    <t>Urdaniz, Pedro de</t>
  </si>
  <si>
    <t>Martínez de Velasco, Pascual</t>
  </si>
  <si>
    <t>350 marcos</t>
  </si>
  <si>
    <t>f.19</t>
  </si>
  <si>
    <t>Gonzáles, Juan</t>
  </si>
  <si>
    <t>285 marcos</t>
  </si>
  <si>
    <t>3400 castellanos</t>
  </si>
  <si>
    <t>f.19v</t>
  </si>
  <si>
    <t>Lorenzo de Cabrera</t>
  </si>
  <si>
    <t>14 cajones</t>
  </si>
  <si>
    <t>Gamarra, Joseph de</t>
  </si>
  <si>
    <t>Lorenzo de Cabreraen</t>
  </si>
  <si>
    <t xml:space="preserve">16 cajones </t>
  </si>
  <si>
    <t>Bustamante, Bartolomé de</t>
  </si>
  <si>
    <t>Antonio de Arenas</t>
  </si>
  <si>
    <t>El dueño de la recua era alferez</t>
  </si>
  <si>
    <t>353 marcos en tres petacas</t>
  </si>
  <si>
    <t>f.20</t>
  </si>
  <si>
    <t>Eugenio Hernández</t>
  </si>
  <si>
    <t>2 jarrones</t>
  </si>
  <si>
    <t>439 pesos</t>
  </si>
  <si>
    <t>Vicente Gonzáles</t>
  </si>
  <si>
    <t>2200 pesos en una petaca</t>
  </si>
  <si>
    <t xml:space="preserve">112 marcos </t>
  </si>
  <si>
    <t>f.20v</t>
  </si>
  <si>
    <t>Prada, Francisco de la</t>
  </si>
  <si>
    <t>Arancibar, Juan Antonio de</t>
  </si>
  <si>
    <t>Amaviscar, Lorenzo de</t>
  </si>
  <si>
    <t>Azcarsa, Joseph de</t>
  </si>
  <si>
    <t>2500 pesos</t>
  </si>
  <si>
    <t>f.21</t>
  </si>
  <si>
    <t>Marmolejo, Francisco</t>
  </si>
  <si>
    <t>550 pesos</t>
  </si>
  <si>
    <t>12 marcos</t>
  </si>
  <si>
    <t>Lorenzo Hernández</t>
  </si>
  <si>
    <t>34 sacas</t>
  </si>
  <si>
    <t>24 de enero de 1691</t>
  </si>
  <si>
    <t xml:space="preserve">16 marcos </t>
  </si>
  <si>
    <t>f.21v</t>
  </si>
  <si>
    <t>Salmon y de la Torre, Ignacio</t>
  </si>
  <si>
    <t xml:space="preserve">29 cajones </t>
  </si>
  <si>
    <t>Castillo, Francisco del</t>
  </si>
  <si>
    <t>265 marcos</t>
  </si>
  <si>
    <t>10913 castellanos</t>
  </si>
  <si>
    <t>542 marcos</t>
  </si>
  <si>
    <t>f.22</t>
  </si>
  <si>
    <t>Oreña y Pontejos, Justo de</t>
  </si>
  <si>
    <t xml:space="preserve">396 marcos </t>
  </si>
  <si>
    <t>500 pesos en reales en una petaca</t>
  </si>
  <si>
    <t>Pérez de Rivera, Gabriel</t>
  </si>
  <si>
    <t>María de Guzmán</t>
  </si>
  <si>
    <t xml:space="preserve">25 cajones </t>
  </si>
  <si>
    <t>23 cajones</t>
  </si>
  <si>
    <t>Pertenecientes a Marcos de Soto. Cajones de a 2000 pesos</t>
  </si>
  <si>
    <t>García de Alfaro, Francisco</t>
  </si>
  <si>
    <t>Pedro Enríquez</t>
  </si>
  <si>
    <t>19 sacas</t>
  </si>
  <si>
    <t>f.22v</t>
  </si>
  <si>
    <t>Ferrer, Pedro</t>
  </si>
  <si>
    <t>Juan de Vergara</t>
  </si>
  <si>
    <t>7 cajones</t>
  </si>
  <si>
    <t>696 marcos y una batea que pesa 48 marcos</t>
  </si>
  <si>
    <t>Buruaga, Juan de</t>
  </si>
  <si>
    <t>54 marcos</t>
  </si>
  <si>
    <t>Fuentes, Alonso de</t>
  </si>
  <si>
    <t>Pablo de Lizama</t>
  </si>
  <si>
    <t>f.23</t>
  </si>
  <si>
    <t>Fernández, Juan Gregorio</t>
  </si>
  <si>
    <t>1600 pesos en reales en dos petacas</t>
  </si>
  <si>
    <t xml:space="preserve">25 marcos </t>
  </si>
  <si>
    <t>Roa, Joseph de</t>
  </si>
  <si>
    <t>835 marcos</t>
  </si>
  <si>
    <r>
      <t>6739</t>
    </r>
    <r>
      <rPr>
        <sz val="11"/>
        <color rgb="FFFF0000"/>
        <rFont val="Calibri"/>
        <family val="2"/>
        <scheme val="minor"/>
      </rPr>
      <t xml:space="preserve"> castellanos</t>
    </r>
  </si>
  <si>
    <t>f.23v</t>
  </si>
  <si>
    <t>Maestre de campo</t>
  </si>
  <si>
    <t>Gutiérrez de la Portilla, Benito</t>
  </si>
  <si>
    <t>245 marcos</t>
  </si>
  <si>
    <t>13100 castellanos en un cajon</t>
  </si>
  <si>
    <t>Aguilar, Bartolomé de</t>
  </si>
  <si>
    <t>235 marcos</t>
  </si>
  <si>
    <t>f.24</t>
  </si>
  <si>
    <t>Gonzáles Ventea, Sebastián</t>
  </si>
  <si>
    <t>9 cajones</t>
  </si>
  <si>
    <t>512 marcos</t>
  </si>
  <si>
    <t xml:space="preserve">24 de enero de 1691 </t>
  </si>
  <si>
    <t xml:space="preserve">María de Guzmán </t>
  </si>
  <si>
    <t xml:space="preserve">Pertenecientes a Marcos de Soto. Se señala que esta en ese libro en el folio 22. </t>
  </si>
  <si>
    <t>f.24v</t>
  </si>
  <si>
    <t>Miguel Rodríguez</t>
  </si>
  <si>
    <t>24 cajones en reales de a 2000 pesos</t>
  </si>
  <si>
    <t>175 marcos</t>
  </si>
  <si>
    <t>Aguilar y Leyva, Blas de</t>
  </si>
  <si>
    <t>Nicolás Centeno</t>
  </si>
  <si>
    <t xml:space="preserve">11 cajones </t>
  </si>
  <si>
    <t>Calderón de la Barca, Gregorio</t>
  </si>
  <si>
    <t>Juan de Bolaoes</t>
  </si>
  <si>
    <t>f.25</t>
  </si>
  <si>
    <t>Fray</t>
  </si>
  <si>
    <t>Santillana, Alonso de</t>
  </si>
  <si>
    <t>1050 pesos</t>
  </si>
  <si>
    <t xml:space="preserve">De la orden de San Francisco. Paso a America a juntar la limosna para la canonizacion del santo fray Pedro Regalado. Por esa cuenta lleva la cantidad de pesos (libre de contribucion) </t>
  </si>
  <si>
    <t>f. 25</t>
  </si>
  <si>
    <t>Parma y Priente, Félix de</t>
  </si>
  <si>
    <t>25 de enero de 1691</t>
  </si>
  <si>
    <t>Francisco Suarez</t>
  </si>
  <si>
    <t>3 sacas</t>
  </si>
  <si>
    <t xml:space="preserve">100 marcos </t>
  </si>
  <si>
    <t>f.25v</t>
  </si>
  <si>
    <t>Barraza, Manuel</t>
  </si>
  <si>
    <t>Luján y Acuña, Diego</t>
  </si>
  <si>
    <t>2905 castellanos y 2 tomines</t>
  </si>
  <si>
    <t>f.26</t>
  </si>
  <si>
    <t>Bécquer, Guillermo</t>
  </si>
  <si>
    <t xml:space="preserve">Juan Antonio de Rojas </t>
  </si>
  <si>
    <t xml:space="preserve">21 cajones </t>
  </si>
  <si>
    <t>620 marcos</t>
  </si>
  <si>
    <t xml:space="preserve">f. 26 </t>
  </si>
  <si>
    <t>Muñoz y Rivero, Diego</t>
  </si>
  <si>
    <t>Antonio Cortez</t>
  </si>
  <si>
    <t>Timudo de los Reyes, Gaspar</t>
  </si>
  <si>
    <t>f.26v</t>
  </si>
  <si>
    <t>Fernández Montejo, Gaspar</t>
  </si>
  <si>
    <t>Diego Alonso Sánchez</t>
  </si>
  <si>
    <t>3 cajones de reales de a 1950 pesos</t>
  </si>
  <si>
    <t xml:space="preserve">18 cajones de a 2000 pesos </t>
  </si>
  <si>
    <t>Bravo de Rivero, Juan</t>
  </si>
  <si>
    <t>Merino Miguel, Juan</t>
  </si>
  <si>
    <t>f.27</t>
  </si>
  <si>
    <t>Díaz de Acuña, Joaquín</t>
  </si>
  <si>
    <t>2 o 4 marcos en una petaca</t>
  </si>
  <si>
    <t xml:space="preserve">f.27 </t>
  </si>
  <si>
    <t>Marceliano, Joseph de</t>
  </si>
  <si>
    <t xml:space="preserve">Andrés Rodríguez  y Antonio Cortez </t>
  </si>
  <si>
    <t>33 cajones</t>
  </si>
  <si>
    <t>460 marcos</t>
  </si>
  <si>
    <t>10795 castellanos</t>
  </si>
  <si>
    <t>f.27v</t>
  </si>
  <si>
    <t>250 libras</t>
  </si>
  <si>
    <t>2 tercios</t>
  </si>
  <si>
    <t>164 pesos</t>
  </si>
  <si>
    <t xml:space="preserve">"En esta guía no fue mas de los 48100 pesos porque las otras dos partes, la una de 164 pesos y la otra de 132 pesos no corren por estar inclusos en la partida y cuenta desde 31 de este", </t>
  </si>
  <si>
    <t>24 cajones</t>
  </si>
  <si>
    <t>3365 pesos (5%)</t>
  </si>
  <si>
    <t xml:space="preserve">154 marcos </t>
  </si>
  <si>
    <t>f.28</t>
  </si>
  <si>
    <t>f. 28</t>
  </si>
  <si>
    <t>Sargento</t>
  </si>
  <si>
    <t>Juan de Guevara</t>
  </si>
  <si>
    <t>11 cajones</t>
  </si>
  <si>
    <t xml:space="preserve">186 marcos </t>
  </si>
  <si>
    <t>332 pesos</t>
  </si>
  <si>
    <t>Martínez, Manuel</t>
  </si>
  <si>
    <t>f.28v</t>
  </si>
  <si>
    <t>Narea, Ignacio de</t>
  </si>
  <si>
    <t>26 de enero de 1691</t>
  </si>
  <si>
    <t>Juan Collado</t>
  </si>
  <si>
    <t>78 cajones</t>
  </si>
  <si>
    <t>3500 pesos</t>
  </si>
  <si>
    <t>Se restan de los 158400. Fueron enviados por los señores prior y consules. Pasan libres los 3000 y para las medicinas del hospital de San Bartolomé de Lima y los 500 pesos para "cera" de la cofradia de la humildad y paciencia de nuestro señor del Callao. Total 154900 pesos.</t>
  </si>
  <si>
    <t>f.29</t>
  </si>
  <si>
    <t xml:space="preserve">Juan Collado </t>
  </si>
  <si>
    <t>13469 castellanos</t>
  </si>
  <si>
    <t xml:space="preserve">31 cajones </t>
  </si>
  <si>
    <t>Gómez, Francisco Luis</t>
  </si>
  <si>
    <t>Pascual Martel</t>
  </si>
  <si>
    <t xml:space="preserve">9 cajones </t>
  </si>
  <si>
    <t>600 pesos</t>
  </si>
  <si>
    <t>125 marcos</t>
  </si>
  <si>
    <t>400 pesos</t>
  </si>
  <si>
    <t>f.29v</t>
  </si>
  <si>
    <t>Antepara, Domingo de</t>
  </si>
  <si>
    <t xml:space="preserve">26 de enero de 1691 </t>
  </si>
  <si>
    <t xml:space="preserve">Francisco Patiño </t>
  </si>
  <si>
    <t xml:space="preserve">28 sacas </t>
  </si>
  <si>
    <t>Soto, Antonio de</t>
  </si>
  <si>
    <t xml:space="preserve">17 cajones </t>
  </si>
  <si>
    <t xml:space="preserve">60 marcos </t>
  </si>
  <si>
    <t>Por cuenta y riesgo de Francisco Ramírez que esta en Puerto Viejo</t>
  </si>
  <si>
    <t xml:space="preserve">114 marcos </t>
  </si>
  <si>
    <t>f.30</t>
  </si>
  <si>
    <t>Arostegui, Mateo de</t>
  </si>
  <si>
    <t>300 pesos</t>
  </si>
  <si>
    <t>"en las petaquillas de una mula de caballeria"</t>
  </si>
  <si>
    <t>f.30v</t>
  </si>
  <si>
    <t>Martínez Suarez, Sebastián</t>
  </si>
  <si>
    <t>Andrés Tamayo</t>
  </si>
  <si>
    <t>El dueño de recua era alferez</t>
  </si>
  <si>
    <t>Fernández, Juan Francisco</t>
  </si>
  <si>
    <t>Villar, Pedro del</t>
  </si>
  <si>
    <t xml:space="preserve">13 cajones </t>
  </si>
  <si>
    <t>f.31</t>
  </si>
  <si>
    <t>313 pesos</t>
  </si>
  <si>
    <t xml:space="preserve">54 marcos </t>
  </si>
  <si>
    <t>Ambolodi, Miguel de</t>
  </si>
  <si>
    <t xml:space="preserve">Francisco Arana </t>
  </si>
  <si>
    <t>f.31v</t>
  </si>
  <si>
    <t>Hernández, Juan Evangelista</t>
  </si>
  <si>
    <t>234 marcos</t>
  </si>
  <si>
    <t>800 pesos</t>
  </si>
  <si>
    <t>Ondona, Basilio de</t>
  </si>
  <si>
    <t>26 cajones</t>
  </si>
  <si>
    <t>Rado, Agustín de</t>
  </si>
  <si>
    <t>Lorenzo Enríquez</t>
  </si>
  <si>
    <t>50 sacas</t>
  </si>
  <si>
    <t>f.32</t>
  </si>
  <si>
    <t>39 cajones</t>
  </si>
  <si>
    <t>228 marcos</t>
  </si>
  <si>
    <t>Fernández de Sandoval, Francisco</t>
  </si>
  <si>
    <t xml:space="preserve">340 marcos </t>
  </si>
  <si>
    <t>Miguel Angulo</t>
  </si>
  <si>
    <t>97 sacas</t>
  </si>
  <si>
    <t>f.32v</t>
  </si>
  <si>
    <t>Delgado Carbajal, Antonio</t>
  </si>
  <si>
    <t>290 marcos</t>
  </si>
  <si>
    <t xml:space="preserve">1500 castellanos </t>
  </si>
  <si>
    <t xml:space="preserve">f.32v </t>
  </si>
  <si>
    <t>Guerra de Biedma, Juan</t>
  </si>
  <si>
    <t>27 de enero de 1691</t>
  </si>
  <si>
    <t>Manuel de Pineda</t>
  </si>
  <si>
    <t>1200 pesos</t>
  </si>
  <si>
    <t>f.33</t>
  </si>
  <si>
    <t>Diego Sánchez</t>
  </si>
  <si>
    <t>Sáenz, Juan</t>
  </si>
  <si>
    <t>Margarita Molino</t>
  </si>
  <si>
    <t>19 cajones de a 1950</t>
  </si>
  <si>
    <t>2 cajones de a 2200</t>
  </si>
  <si>
    <t>En una cama en reales</t>
  </si>
  <si>
    <t>f.33v</t>
  </si>
  <si>
    <t>López de Sedano, Juan</t>
  </si>
  <si>
    <t>27 de enero de 1691 e</t>
  </si>
  <si>
    <t>Plata en barra</t>
  </si>
  <si>
    <t>6 barras. 999 marcos, 38</t>
  </si>
  <si>
    <t>En 6 barras de plata marcadas con la real de su magestad.</t>
  </si>
  <si>
    <t>María de Vergara</t>
  </si>
  <si>
    <t>Gonzáles, Sebastián</t>
  </si>
  <si>
    <t xml:space="preserve">15 cajones </t>
  </si>
  <si>
    <t xml:space="preserve">145 marcos </t>
  </si>
  <si>
    <t>f.34</t>
  </si>
  <si>
    <t xml:space="preserve">53 marcos </t>
  </si>
  <si>
    <t>Alguacil mayor</t>
  </si>
  <si>
    <t>Calderón Hurtado, Rodrigo</t>
  </si>
  <si>
    <t xml:space="preserve">9 piezas con 1586 castellanos </t>
  </si>
  <si>
    <t>Reverendo padre letor, fray</t>
  </si>
  <si>
    <t>Marín, Marcos</t>
  </si>
  <si>
    <t xml:space="preserve">"Plata vieja de la sacristía del convento de San Francisco para convertir en ornamentos y vestuario de los religiosos de su convento que pasan libres de contribucion en dos petacas". </t>
  </si>
  <si>
    <t>f. 34v</t>
  </si>
  <si>
    <t>Andrés Trujillo de Mena</t>
  </si>
  <si>
    <t>66 cajones</t>
  </si>
  <si>
    <t xml:space="preserve">2166 marcos </t>
  </si>
  <si>
    <t>8440 pesos</t>
  </si>
  <si>
    <t>500 marcos</t>
  </si>
  <si>
    <t>f.34v</t>
  </si>
  <si>
    <t xml:space="preserve">Juan Joseph Franco </t>
  </si>
  <si>
    <t xml:space="preserve">44 cajones </t>
  </si>
  <si>
    <t>1834 marcos</t>
  </si>
  <si>
    <t>680 pesos</t>
  </si>
  <si>
    <t>f.35</t>
  </si>
  <si>
    <t>Oteiza, Esteban de</t>
  </si>
  <si>
    <t>Joseph Bautista</t>
  </si>
  <si>
    <t>24 sacas</t>
  </si>
  <si>
    <t>f.35v</t>
  </si>
  <si>
    <t>Joseph de Peñaloza</t>
  </si>
  <si>
    <t xml:space="preserve">259 marcos, 5 reales </t>
  </si>
  <si>
    <t>1223 pesos en reales</t>
  </si>
  <si>
    <t>De cuenta de Francisco Romero</t>
  </si>
  <si>
    <t>2 cajones de reales</t>
  </si>
  <si>
    <t>Diego Bernal</t>
  </si>
  <si>
    <t>150 marcos, 6 reales</t>
  </si>
  <si>
    <t>f.36</t>
  </si>
  <si>
    <t>6 cajones de a 2 mil pesos</t>
  </si>
  <si>
    <t>Ortiz Martínez, Antonio</t>
  </si>
  <si>
    <t>33 cajones de reales de a 2 mil pesos</t>
  </si>
  <si>
    <t>3 cajones de reales de a 2200</t>
  </si>
  <si>
    <t>280 marcos</t>
  </si>
  <si>
    <t>García, Blas</t>
  </si>
  <si>
    <t>Joseph Novoa</t>
  </si>
  <si>
    <t>7 cajones de  2 mil pesos</t>
  </si>
  <si>
    <t xml:space="preserve">Caballero del orden de Calatrava </t>
  </si>
  <si>
    <t>Antonio de Lara</t>
  </si>
  <si>
    <t xml:space="preserve">25 sacas </t>
  </si>
  <si>
    <t>f.36v</t>
  </si>
  <si>
    <t>Torquemada, Joseph de</t>
  </si>
  <si>
    <t>Luis Ramos</t>
  </si>
  <si>
    <t>Cid y Salazar, Agustín del</t>
  </si>
  <si>
    <t>28 de enero de 1691</t>
  </si>
  <si>
    <t>Juan de Collado</t>
  </si>
  <si>
    <t>f. 36v</t>
  </si>
  <si>
    <t>Capitan</t>
  </si>
  <si>
    <t>Hiha, Juan Antonio de</t>
  </si>
  <si>
    <t>Nicolás Romero</t>
  </si>
  <si>
    <t>2578 pesos</t>
  </si>
  <si>
    <t>187 marcos</t>
  </si>
  <si>
    <t>40 libras</t>
  </si>
  <si>
    <t>f.37</t>
  </si>
  <si>
    <t>Chamorro, Antonio</t>
  </si>
  <si>
    <t>2860 pesos</t>
  </si>
  <si>
    <t>de Caballeria</t>
  </si>
  <si>
    <t>19 pesos de oro quintado con 2033 castellanos, 6 tomines, 6 gramos</t>
  </si>
  <si>
    <t>Pérez Sarmiento, Juan</t>
  </si>
  <si>
    <t>Joseph Correa</t>
  </si>
  <si>
    <t>72 cajones de a 2 mil</t>
  </si>
  <si>
    <t>f.37v</t>
  </si>
  <si>
    <t>Medrano, Nicolás</t>
  </si>
  <si>
    <t>Marcos de Arcos</t>
  </si>
  <si>
    <t>Dueño de recua, teniente</t>
  </si>
  <si>
    <t xml:space="preserve">20 marcos </t>
  </si>
  <si>
    <t>Fernández Izquierdo, Francisco</t>
  </si>
  <si>
    <t>Joseph de Novoa</t>
  </si>
  <si>
    <t xml:space="preserve">5 cajones </t>
  </si>
  <si>
    <t xml:space="preserve">150 marcos </t>
  </si>
  <si>
    <t>Leal, Francisco</t>
  </si>
  <si>
    <t>f.38</t>
  </si>
  <si>
    <t>Montalbán, Baltazar de</t>
  </si>
  <si>
    <t>Juan de Acevedo</t>
  </si>
  <si>
    <t>Solares, Andrés de</t>
  </si>
  <si>
    <t>29 de enero de 1691</t>
  </si>
  <si>
    <t>34 cajones</t>
  </si>
  <si>
    <t>Vizcargana, Pedro de</t>
  </si>
  <si>
    <t>10 sacas</t>
  </si>
  <si>
    <t>f.38v</t>
  </si>
  <si>
    <t>Ramírez de Arellano, Fernando</t>
  </si>
  <si>
    <t>Pérez de Eguiguren, Juan</t>
  </si>
  <si>
    <t>De don Joseph de Quijada</t>
  </si>
  <si>
    <t>f. 38v</t>
  </si>
  <si>
    <t>Laínez, Diego</t>
  </si>
  <si>
    <t>Diego de Trejo</t>
  </si>
  <si>
    <t>74 tercios de lana</t>
  </si>
  <si>
    <t>f. 39</t>
  </si>
  <si>
    <t>López Martínez, Pablo</t>
  </si>
  <si>
    <t>Juan Patricio</t>
  </si>
  <si>
    <t>90 marcos</t>
  </si>
  <si>
    <t>De cuenta de Francisco Pérez</t>
  </si>
  <si>
    <t>70 marcos</t>
  </si>
  <si>
    <t>" que va dedicado todo para la iglesia de San de Sabricedo de obispado de Orense en el reino de Galicia"</t>
  </si>
  <si>
    <t>f.39</t>
  </si>
  <si>
    <t>Arozamena, Juan Antonio de</t>
  </si>
  <si>
    <t>Juan Esteban Bautista Moreno</t>
  </si>
  <si>
    <t>f.39v</t>
  </si>
  <si>
    <t>10159 castellanos de oro</t>
  </si>
  <si>
    <t>f. 39v</t>
  </si>
  <si>
    <t>Cueto, Domingo de</t>
  </si>
  <si>
    <t>Escolano, Pedro</t>
  </si>
  <si>
    <t>Manuel Centeno</t>
  </si>
  <si>
    <t>30 marcos de plata</t>
  </si>
  <si>
    <t>f.40</t>
  </si>
  <si>
    <t>25 cajones</t>
  </si>
  <si>
    <t>36 marcos</t>
  </si>
  <si>
    <t>483 pesos</t>
  </si>
  <si>
    <t>752 marcos</t>
  </si>
  <si>
    <t>"752 marcos de plata labrada que van en un porzuelo y dos petacas con advertencia que han con cierta diferenciade firma que siguiere contra la administracion se pagara el 5 por ciento, y si oviere algo menos se deshara el hierro volviendo lo que fuere menos".</t>
  </si>
  <si>
    <t>Ortega, Juan Francisco de</t>
  </si>
  <si>
    <t>1800 pesos</t>
  </si>
  <si>
    <t>f.40v</t>
  </si>
  <si>
    <t>Pacheco, Esteban</t>
  </si>
  <si>
    <t>6 cajones</t>
  </si>
  <si>
    <t>Curiel, Joseph</t>
  </si>
  <si>
    <t>Jiménez de Aguilar, Francisco</t>
  </si>
  <si>
    <t>Higuereta, Juan de</t>
  </si>
  <si>
    <t>71 marcos</t>
  </si>
  <si>
    <t>f. 41</t>
  </si>
  <si>
    <t>Rioseco, Felipe de</t>
  </si>
  <si>
    <t>Antonio de Aguilar</t>
  </si>
  <si>
    <t>154 marcos</t>
  </si>
  <si>
    <t>De cuenta de don Joseph de Herrera</t>
  </si>
  <si>
    <t>f.41</t>
  </si>
  <si>
    <t>Fernández de Valdivieso, Juan</t>
  </si>
  <si>
    <t>30 de enero de 1691</t>
  </si>
  <si>
    <t>12 sacas</t>
  </si>
  <si>
    <t>1953 pesos</t>
  </si>
  <si>
    <t>248 marcos</t>
  </si>
  <si>
    <t>218 marcos</t>
  </si>
  <si>
    <t>f.41v</t>
  </si>
  <si>
    <t>Reverendos padres</t>
  </si>
  <si>
    <t>Fray Esteban</t>
  </si>
  <si>
    <t>Fray Benito</t>
  </si>
  <si>
    <t>"Pasan religiosos de la orden de nuestro Padre Santo Domingo, hijos de las provincias de Armenia, que estan debajo del dominio de los persas que son turcos mahometanos que vinieron a las provincias del Perú a juntar limosna para sus rescates con licencia del general (del prior de la orden) y cedula de su magestad"</t>
  </si>
  <si>
    <t>f.42</t>
  </si>
  <si>
    <t>Villa, Domingo de la</t>
  </si>
  <si>
    <t xml:space="preserve">Francisco Suárez </t>
  </si>
  <si>
    <t>44 sacas</t>
  </si>
  <si>
    <t>200 marcos (dos barretones)</t>
  </si>
  <si>
    <t>Cueva y Olea, Joseph de la</t>
  </si>
  <si>
    <t>Manuel de Sanabria</t>
  </si>
  <si>
    <t>187 libras</t>
  </si>
  <si>
    <t>f.42v</t>
  </si>
  <si>
    <t>Rivas, Claudio de</t>
  </si>
  <si>
    <t>185 marcos</t>
  </si>
  <si>
    <t>1500 pesos</t>
  </si>
  <si>
    <t>Juan de Arauz</t>
  </si>
  <si>
    <t>Balarejo, Andrés</t>
  </si>
  <si>
    <t>f.43</t>
  </si>
  <si>
    <t>Veinza, Andrés de</t>
  </si>
  <si>
    <t>56 marcos</t>
  </si>
  <si>
    <t>Rodríguez, Salvador</t>
  </si>
  <si>
    <t>Joseph Varga</t>
  </si>
  <si>
    <t>35 sacas</t>
  </si>
  <si>
    <t>Chinchillas</t>
  </si>
  <si>
    <t>1 saca</t>
  </si>
  <si>
    <t>Lagarma, Feliz de</t>
  </si>
  <si>
    <t>34 marcos</t>
  </si>
  <si>
    <t>f.43v</t>
  </si>
  <si>
    <t>Sánchez de Aznar, Miguel</t>
  </si>
  <si>
    <t>Juan de la Mar</t>
  </si>
  <si>
    <t>Beitia Aguirre, Juan de</t>
  </si>
  <si>
    <t>f.44</t>
  </si>
  <si>
    <t>Martínez del Valle, Miguel</t>
  </si>
  <si>
    <t xml:space="preserve">30 de enero de 1691 </t>
  </si>
  <si>
    <t>619 marcos</t>
  </si>
  <si>
    <t>¿Sarmiento?</t>
  </si>
  <si>
    <t>10800 pesos</t>
  </si>
  <si>
    <t>10400 pesos</t>
  </si>
  <si>
    <t>f.44v</t>
  </si>
  <si>
    <t>Quijada, Joseph</t>
  </si>
  <si>
    <t>30 marcos</t>
  </si>
  <si>
    <t xml:space="preserve">De Juan Pérez de Eguiguren </t>
  </si>
  <si>
    <t>f. 44v</t>
  </si>
  <si>
    <t>Lamilla, Pedro de</t>
  </si>
  <si>
    <t>Joseph de Olmedo</t>
  </si>
  <si>
    <t>f.45</t>
  </si>
  <si>
    <t>Aguirre, Juan de</t>
  </si>
  <si>
    <t xml:space="preserve">Juan Lorenzo </t>
  </si>
  <si>
    <t>Malerva, Pedro Alejandro</t>
  </si>
  <si>
    <t>Domingo Salinas</t>
  </si>
  <si>
    <t>Tena Calderón, Gonzalo de</t>
  </si>
  <si>
    <t>Andrés de Muñoz de Rivera</t>
  </si>
  <si>
    <t>43 marcos</t>
  </si>
  <si>
    <t>f.45v</t>
  </si>
  <si>
    <t>31 de enero de 1691</t>
  </si>
  <si>
    <t>750 marcos</t>
  </si>
  <si>
    <t>f.46</t>
  </si>
  <si>
    <t>Liseras, Félix de</t>
  </si>
  <si>
    <t>Orellana, Clemente de</t>
  </si>
  <si>
    <t>340 marcos</t>
  </si>
  <si>
    <t>f.46v</t>
  </si>
  <si>
    <t xml:space="preserve">238 marcos </t>
  </si>
  <si>
    <t>59 pesos</t>
  </si>
  <si>
    <t>f. 46v</t>
  </si>
  <si>
    <t>Madariaga, Antonio de</t>
  </si>
  <si>
    <t>1300 pesos</t>
  </si>
  <si>
    <t>Medina y Zarate, Felipe de</t>
  </si>
  <si>
    <t>Baltazar de Montalvo</t>
  </si>
  <si>
    <t>f. 47</t>
  </si>
  <si>
    <t>cacao</t>
  </si>
  <si>
    <t>2 zurrones</t>
  </si>
  <si>
    <t>f.47</t>
  </si>
  <si>
    <t>8000 pesos</t>
  </si>
  <si>
    <t>Mendía, Gerónimo de</t>
  </si>
  <si>
    <t>Alonso Gonzáles de Valencia</t>
  </si>
  <si>
    <t>Michaur, Francisco de</t>
  </si>
  <si>
    <t>f.47v</t>
  </si>
  <si>
    <t>Romero, Julián</t>
  </si>
  <si>
    <t>f. 47v</t>
  </si>
  <si>
    <t>Faraón, Pedro Juan</t>
  </si>
  <si>
    <t>350 pesos</t>
  </si>
  <si>
    <t>Bastida, Juan de la</t>
  </si>
  <si>
    <t>Jorge de Andrade</t>
  </si>
  <si>
    <t>f.48</t>
  </si>
  <si>
    <t>Hurtado, Juan de</t>
  </si>
  <si>
    <t>Alonso de Robles</t>
  </si>
  <si>
    <t xml:space="preserve">María Ramon </t>
  </si>
  <si>
    <t>32 sacas</t>
  </si>
  <si>
    <t>Guerrero, Gregorio</t>
  </si>
  <si>
    <t>26 fardos</t>
  </si>
  <si>
    <t>f.48v</t>
  </si>
  <si>
    <t>"Estan inclusos 1500 pesos que va por via de limosna del beaterio de María y Joseph de la ciudad de Lima y lleva las informaciones venerable hermano Nicolás de Dios el capitan don Joseph de la Rocha (...) y por ser obra tan pia pasan libres de contribuciones" Quedan 16840 y a esta cantidad se le cobra el 7%, que es 1178 pesos 7 reales</t>
  </si>
  <si>
    <t>85 libras</t>
  </si>
  <si>
    <t>f.49</t>
  </si>
  <si>
    <t>Iriarte, Gabriel de</t>
  </si>
  <si>
    <t>Juan García de Ortega</t>
  </si>
  <si>
    <t>12 zurrones</t>
  </si>
  <si>
    <t>f. 49</t>
  </si>
  <si>
    <t>Moral, Domingo</t>
  </si>
  <si>
    <t>Gonzáles Carrasco, Francisco</t>
  </si>
  <si>
    <t>1154 marcos</t>
  </si>
  <si>
    <t>43 piezas con 5625 castellanos</t>
  </si>
  <si>
    <t>f.49v</t>
  </si>
  <si>
    <t>20 cajones</t>
  </si>
  <si>
    <t>pasa en nombre de don Francisco de Barrena</t>
  </si>
  <si>
    <t>3 y 500 marcos</t>
  </si>
  <si>
    <t>En nombre de Alonso Gonzáles Carrasco</t>
  </si>
  <si>
    <t>144 marcos</t>
  </si>
  <si>
    <t>f. 49v</t>
  </si>
  <si>
    <t>Juan Antonio</t>
  </si>
  <si>
    <t>f.50</t>
  </si>
  <si>
    <t>Fernández Barua, Diego</t>
  </si>
  <si>
    <t>De cuenta de francisco de Herrera</t>
  </si>
  <si>
    <t>29 cajones</t>
  </si>
  <si>
    <t>160 marcos</t>
  </si>
  <si>
    <t>f. 50v</t>
  </si>
  <si>
    <t>Maestre de Campo</t>
  </si>
  <si>
    <t>Zornoza, Joseph de</t>
  </si>
  <si>
    <t>Joseph de Méndez</t>
  </si>
  <si>
    <t>27 cajones</t>
  </si>
  <si>
    <t>f.50v</t>
  </si>
  <si>
    <t>Juan del Mar</t>
  </si>
  <si>
    <t>420 marcos</t>
  </si>
  <si>
    <t>f. 51</t>
  </si>
  <si>
    <t>Juan de Santa María</t>
  </si>
  <si>
    <t>84 cajones</t>
  </si>
  <si>
    <t>955 marcos</t>
  </si>
  <si>
    <t>25290 castellanos</t>
  </si>
  <si>
    <t>f.51</t>
  </si>
  <si>
    <t>Rodríguez Rivadeneira, Francisco</t>
  </si>
  <si>
    <t>1 de febrero de 1691</t>
  </si>
  <si>
    <t>Pedro de Espinales</t>
  </si>
  <si>
    <t>31 cajones</t>
  </si>
  <si>
    <t>Marcos de la Mata</t>
  </si>
  <si>
    <t>80 marcos</t>
  </si>
  <si>
    <t>f.51v</t>
  </si>
  <si>
    <t>Santiago Concha, Joseph de</t>
  </si>
  <si>
    <t>Pedro de Espinales/ Marcos de la Mata</t>
  </si>
  <si>
    <t>Ocerín Jáuregui, Pedro de</t>
  </si>
  <si>
    <t>Pase libre. "un cajon mediano rotulado para la iglesia de San Pedro de Murrieta en el señorio de Vizcaya que remite el capitan Pedro de Urrutia y viene ordenado por los señores priores y consules"</t>
  </si>
  <si>
    <t>López Morato, Gregorio</t>
  </si>
  <si>
    <t>f.52</t>
  </si>
  <si>
    <t>Ercilla, Joseph de</t>
  </si>
  <si>
    <t>Trinidad, Diego de la</t>
  </si>
  <si>
    <t>f.52v</t>
  </si>
  <si>
    <t>Tesorero, juez oficial de su magestad de la Real Hacienda</t>
  </si>
  <si>
    <t>Romero Parrilla, Lucas</t>
  </si>
  <si>
    <t>10 zurrones</t>
  </si>
  <si>
    <t>4 zurrones</t>
  </si>
  <si>
    <t>Francisco Patiño</t>
  </si>
  <si>
    <t>28 sacas</t>
  </si>
  <si>
    <t>Gómez, Juan</t>
  </si>
  <si>
    <t>186 marcos</t>
  </si>
  <si>
    <t>f.53</t>
  </si>
  <si>
    <t>Cien pesos cada cajon</t>
  </si>
  <si>
    <t>2050 castellanos</t>
  </si>
  <si>
    <t>Antonio de Echeverz</t>
  </si>
  <si>
    <t>reales en una cama</t>
  </si>
  <si>
    <t>f.53v</t>
  </si>
  <si>
    <t>Miguel de Angulo</t>
  </si>
  <si>
    <t>Dávila, Florián</t>
  </si>
  <si>
    <t>22 sacas</t>
  </si>
  <si>
    <t>Olaortua, Pedro de</t>
  </si>
  <si>
    <t xml:space="preserve">1 de febrero de 1691 </t>
  </si>
  <si>
    <t>f.54</t>
  </si>
  <si>
    <t>Serrano, Juan</t>
  </si>
  <si>
    <t xml:space="preserve">Juan Esteban Bautista </t>
  </si>
  <si>
    <t>441 marcos</t>
  </si>
  <si>
    <t>en reales</t>
  </si>
  <si>
    <t>3811 castellanos</t>
  </si>
  <si>
    <t>Sebastián Vélez</t>
  </si>
  <si>
    <t>92 sacas</t>
  </si>
  <si>
    <t>"declaro que las 82 sacas pertenecen a Antonio de Echabarria,vecino de la villa de Huancavelica y los restantes a Juan de Abezartuni, vecino de Quito"</t>
  </si>
  <si>
    <t>f.54v</t>
  </si>
  <si>
    <t>Guardia, Manuel de</t>
  </si>
  <si>
    <t>Prudente López</t>
  </si>
  <si>
    <t>380 marcos</t>
  </si>
  <si>
    <t>Díaz del Rincón, Felipe</t>
  </si>
  <si>
    <t>2 de febrero de 1691</t>
  </si>
  <si>
    <t>16 cajones</t>
  </si>
  <si>
    <t>Del total se restan 4000 "que son de la sacritia del convento grande de la Merced de Lima" El porcentaje se paga a partir 32800</t>
  </si>
  <si>
    <t>600 marcos</t>
  </si>
  <si>
    <t>f.55</t>
  </si>
  <si>
    <t>Orozco Mogollón, Juan de</t>
  </si>
  <si>
    <t xml:space="preserve">2 de febrero de 1691 </t>
  </si>
  <si>
    <t>Ramon Márquez</t>
  </si>
  <si>
    <t xml:space="preserve"> 5 cajones</t>
  </si>
  <si>
    <t>263 marcos</t>
  </si>
  <si>
    <t>2000 pesos</t>
  </si>
  <si>
    <t>Narváez, Pedro de</t>
  </si>
  <si>
    <t>2 de febrero de 1961</t>
  </si>
  <si>
    <t>38 sacas</t>
  </si>
  <si>
    <t xml:space="preserve">51 marcos </t>
  </si>
  <si>
    <t>f.55v</t>
  </si>
  <si>
    <t>Ramon de Villalobos</t>
  </si>
  <si>
    <t xml:space="preserve">Marcos </t>
  </si>
  <si>
    <t>Silva, Manuel de</t>
  </si>
  <si>
    <t>28 cajones</t>
  </si>
  <si>
    <t>Joseph Gonzáles Rejón</t>
  </si>
  <si>
    <t>550 marcos</t>
  </si>
  <si>
    <t>f.56</t>
  </si>
  <si>
    <t>Con declaracion que pertenecen 3000 pesos a Juan de la Cueva y Mendoza, caballero de la orden de Calatrava.</t>
  </si>
  <si>
    <t>Marcos en una cama</t>
  </si>
  <si>
    <t>García de la Puente, Juan</t>
  </si>
  <si>
    <t>Mablerva, Juan de</t>
  </si>
  <si>
    <t>María Rodríguez Blandon</t>
  </si>
  <si>
    <t>f.56v</t>
  </si>
  <si>
    <t>Díaz de Remolino, Pedro</t>
  </si>
  <si>
    <t>1044 marcos</t>
  </si>
  <si>
    <t>8 cajones de reales</t>
  </si>
  <si>
    <t>"van dos cajoncitos rotulados al capitan Francisco López de Linares que por no saber lo que va dentro , no se recuenta. Y los señores compañeros, guardias de puerto no lo podran hacer. Y si llevaren cosa que deva derechos los podran cobrar"</t>
  </si>
  <si>
    <t>Balmaceda, Simón de</t>
  </si>
  <si>
    <t>f.57</t>
  </si>
  <si>
    <t>30 marcos y 800 pesos en reales</t>
  </si>
  <si>
    <t>Domingo el Portugues</t>
  </si>
  <si>
    <t>6800 pesos</t>
  </si>
  <si>
    <t>"que se ajuntaron con la que se le dio a 25 de enero"</t>
  </si>
  <si>
    <t>f. 57</t>
  </si>
  <si>
    <t>146 marcos</t>
  </si>
  <si>
    <t>1160 pesos</t>
  </si>
  <si>
    <t>f. 57v</t>
  </si>
  <si>
    <t xml:space="preserve">250 marcos </t>
  </si>
  <si>
    <t>f.57v</t>
  </si>
  <si>
    <t>Margarita de Molino</t>
  </si>
  <si>
    <t>f.58</t>
  </si>
  <si>
    <t>Alarcón, Andrés de</t>
  </si>
  <si>
    <t>Mier y Barreda, Juan de</t>
  </si>
  <si>
    <t>Juan Joseph Barba</t>
  </si>
  <si>
    <t>22 de cajones</t>
  </si>
  <si>
    <t>1387 marcos</t>
  </si>
  <si>
    <t>1280 libras</t>
  </si>
  <si>
    <t>f. 58</t>
  </si>
  <si>
    <t>3 de febrero de 1691</t>
  </si>
  <si>
    <t>Gaspar de Sosa Pinto</t>
  </si>
  <si>
    <t>70 cajones</t>
  </si>
  <si>
    <t>f.58v</t>
  </si>
  <si>
    <t>Vergara y Pardo, Lucas de</t>
  </si>
  <si>
    <t>43 cajones</t>
  </si>
  <si>
    <t>165 marcos</t>
  </si>
  <si>
    <t>Soraluce, Miguel de</t>
  </si>
  <si>
    <t>f.59</t>
  </si>
  <si>
    <t>700 pesos</t>
  </si>
  <si>
    <t>Mei, Gabriel de</t>
  </si>
  <si>
    <t xml:space="preserve">3 de febrero de 1691 </t>
  </si>
  <si>
    <t>Monasterio Guren, Antonio de</t>
  </si>
  <si>
    <t>Pedro de Trejo</t>
  </si>
  <si>
    <t>50 cajones</t>
  </si>
  <si>
    <t>Barrenechea, Gabriel de</t>
  </si>
  <si>
    <t>f.59v</t>
  </si>
  <si>
    <t>Laínez, Gregorio</t>
  </si>
  <si>
    <t>100 marcos</t>
  </si>
  <si>
    <t>955 pesos</t>
  </si>
  <si>
    <t>85 marcos</t>
  </si>
  <si>
    <t>Por cuenta de Antonio de Ibarra</t>
  </si>
  <si>
    <t>900 pesos</t>
  </si>
  <si>
    <t>Cartagena, Joseph de</t>
  </si>
  <si>
    <t>15 sacas</t>
  </si>
  <si>
    <t>Alcalde provincial</t>
  </si>
  <si>
    <t>f. 60</t>
  </si>
  <si>
    <t>María Ramon</t>
  </si>
  <si>
    <t>f.60</t>
  </si>
  <si>
    <t>Cabrera, Juan Antonio de</t>
  </si>
  <si>
    <t>Juan García de Arauz</t>
  </si>
  <si>
    <t>9 sacas</t>
  </si>
  <si>
    <t>750 pesos</t>
  </si>
  <si>
    <t>Salguero, Antonio</t>
  </si>
  <si>
    <t>230 marcos</t>
  </si>
  <si>
    <t>50 libras</t>
  </si>
  <si>
    <t>f.60v</t>
  </si>
  <si>
    <t>Rosillo Palacio, Domingo</t>
  </si>
  <si>
    <t>plata labrada</t>
  </si>
  <si>
    <t>f.61</t>
  </si>
  <si>
    <t>Navarro, Manuel</t>
  </si>
  <si>
    <t>Juan Bautista Moreno</t>
  </si>
  <si>
    <t>Por cuenta de Andrés de la Peña</t>
  </si>
  <si>
    <t>Mestre de campo</t>
  </si>
  <si>
    <t>Saga, Ambrosio de la</t>
  </si>
  <si>
    <t>El maestre de recua era alférez</t>
  </si>
  <si>
    <t>Luján, Luis Antonio</t>
  </si>
  <si>
    <t>f.61v</t>
  </si>
  <si>
    <t>21 sacas</t>
  </si>
  <si>
    <t>4 de febrero de 1691</t>
  </si>
  <si>
    <t>4 barras con 535 marcos</t>
  </si>
  <si>
    <t>475 marcos</t>
  </si>
  <si>
    <t>f. 62</t>
  </si>
  <si>
    <t>María Rodríguez de Blandon</t>
  </si>
  <si>
    <t>f.62</t>
  </si>
  <si>
    <t>Ascasva, Francisco de</t>
  </si>
  <si>
    <t>5915 Castellanos</t>
  </si>
  <si>
    <t>Henares y Gallegos, Bartolomé de</t>
  </si>
  <si>
    <t>f.62v</t>
  </si>
  <si>
    <t>Venegas, Joseph</t>
  </si>
  <si>
    <t>Cantos, Sebastián de</t>
  </si>
  <si>
    <t>f.63</t>
  </si>
  <si>
    <t>f. 63</t>
  </si>
  <si>
    <t>692 pesos</t>
  </si>
  <si>
    <t>137 marcos</t>
  </si>
  <si>
    <t>f. 63v</t>
  </si>
  <si>
    <t>f.63v</t>
  </si>
  <si>
    <t>Miguel de Quiñones</t>
  </si>
  <si>
    <t xml:space="preserve">General </t>
  </si>
  <si>
    <t>13 marcos</t>
  </si>
  <si>
    <t>1250 castellanos</t>
  </si>
  <si>
    <t>f.64</t>
  </si>
  <si>
    <t>5 de febrero de 1691</t>
  </si>
  <si>
    <t>f. 64</t>
  </si>
  <si>
    <t>Ortega, Andrés de</t>
  </si>
  <si>
    <t xml:space="preserve">Limosna para ayuda o rescate de Luis Calderón y Ortega, su hijo, cautivo en poder de los moros. </t>
  </si>
  <si>
    <t>64v</t>
  </si>
  <si>
    <t>Ayala, Joseph de</t>
  </si>
  <si>
    <t>María Rodríguez y Blandon</t>
  </si>
  <si>
    <t>15 marcos y 4 onzas</t>
  </si>
  <si>
    <t>220 marcos</t>
  </si>
  <si>
    <t>f. 64v</t>
  </si>
  <si>
    <t>f.64v</t>
  </si>
  <si>
    <t>Goicochea, Bartolomé de</t>
  </si>
  <si>
    <t>400 marcos</t>
  </si>
  <si>
    <t>f.65</t>
  </si>
  <si>
    <t>Ubinza, Miguel de</t>
  </si>
  <si>
    <t>Tello, Mateo Joseph</t>
  </si>
  <si>
    <t>Diego Moreno</t>
  </si>
  <si>
    <t>Sánchez de Tena, Miguel</t>
  </si>
  <si>
    <t>Blas de Aguilar</t>
  </si>
  <si>
    <t>f.65v</t>
  </si>
  <si>
    <t>Delgado Rico, Juan</t>
  </si>
  <si>
    <t>Por cuenta de Antonio Pérez de Velasco</t>
  </si>
  <si>
    <t>Por cuenta de Leonardo de Costa</t>
  </si>
  <si>
    <t>Por cuenta de Francisco Martínez</t>
  </si>
  <si>
    <t>444 marcos</t>
  </si>
  <si>
    <t>Valladares, Juan de</t>
  </si>
  <si>
    <t>Joseph Enríquez</t>
  </si>
  <si>
    <t>f.66</t>
  </si>
  <si>
    <t>21 cajones</t>
  </si>
  <si>
    <t>Pérez Marchan, Alonso</t>
  </si>
  <si>
    <t>f.66v</t>
  </si>
  <si>
    <t>Olivares, Francisco de</t>
  </si>
  <si>
    <t>"Lleva el cajon del permiso n°36 de la memoria de los oficiales y asimismo 2 cajones de la memoria n°52 rotulados al R. Luis Cerdeño del Consejo de Indias"</t>
  </si>
  <si>
    <t>Naeda, Marcelo de</t>
  </si>
  <si>
    <t>Por cuenta de Mateo de la Rivilla</t>
  </si>
  <si>
    <t>560 pesos</t>
  </si>
  <si>
    <t>Por cuenta de Antonio de la Puente</t>
  </si>
  <si>
    <t>f.67</t>
  </si>
  <si>
    <t>Ramírez de Arellano, Sebastián</t>
  </si>
  <si>
    <t>5 de ferbero de 1691</t>
  </si>
  <si>
    <t>440 marcos</t>
  </si>
  <si>
    <t>164 marcos</t>
  </si>
  <si>
    <t>21 marcos</t>
  </si>
  <si>
    <t>243 pesos</t>
  </si>
  <si>
    <t>De las hermanas beatas de la Santa Rosa</t>
  </si>
  <si>
    <t>f.67v</t>
  </si>
  <si>
    <t>Joseph Barba</t>
  </si>
  <si>
    <t>Por cuenta de Juan Antonio de Badiola</t>
  </si>
  <si>
    <t>Por cuenta de L710Nicolás de León</t>
  </si>
  <si>
    <t>Por cuenta de Pedro de Revilla</t>
  </si>
  <si>
    <t>Ramos Carrasco, Pedro</t>
  </si>
  <si>
    <t>f.68</t>
  </si>
  <si>
    <t>Venegas de Guevara, Francisco de</t>
  </si>
  <si>
    <t>6 de febrero de 1691</t>
  </si>
  <si>
    <t>Joseph Ramírez Corejo</t>
  </si>
  <si>
    <t xml:space="preserve">Juan Bolado </t>
  </si>
  <si>
    <t>f.68v</t>
  </si>
  <si>
    <t>Loyola, Ignacio de</t>
  </si>
  <si>
    <t>Juan de Roca</t>
  </si>
  <si>
    <t>97 marcos</t>
  </si>
  <si>
    <t>1250 pesos</t>
  </si>
  <si>
    <t>f.69</t>
  </si>
  <si>
    <t>Laínez, Antonio</t>
  </si>
  <si>
    <t>Gómez, Pedro</t>
  </si>
  <si>
    <t>Joseph de Zarate</t>
  </si>
  <si>
    <t>Quevedo, Baltazar</t>
  </si>
  <si>
    <t>Juan José Barba</t>
  </si>
  <si>
    <t>f.69v</t>
  </si>
  <si>
    <t>Barba, Gabriel de</t>
  </si>
  <si>
    <t>Dueño de la recua era alcalde provincial</t>
  </si>
  <si>
    <t>4 sacas</t>
  </si>
  <si>
    <t>Borda, Juan de</t>
  </si>
  <si>
    <t>Murga, Juan Javier de</t>
  </si>
  <si>
    <t xml:space="preserve">19 cajones </t>
  </si>
  <si>
    <t>75 marcos</t>
  </si>
  <si>
    <t>f.70</t>
  </si>
  <si>
    <t>Querejazu Uribe, Antonio de</t>
  </si>
  <si>
    <t>1200 castellanos</t>
  </si>
  <si>
    <t>28 fardos</t>
  </si>
  <si>
    <t>De cuenta de Francisco de Barreda</t>
  </si>
  <si>
    <t>Pintelo, Francisco</t>
  </si>
  <si>
    <t>f.70v</t>
  </si>
  <si>
    <t>Estaño</t>
  </si>
  <si>
    <t>28 planchas</t>
  </si>
  <si>
    <t>Gueto, Pascual Joseph del</t>
  </si>
  <si>
    <t>101 marcos</t>
  </si>
  <si>
    <t>750 pess</t>
  </si>
  <si>
    <t>f.71</t>
  </si>
  <si>
    <t>Sáenz de Vitoria, Andrés</t>
  </si>
  <si>
    <t>Liseras, Blas Martín de</t>
  </si>
  <si>
    <t>135 marcos</t>
  </si>
  <si>
    <t>1560 pesos</t>
  </si>
  <si>
    <t>Pando, Agustín de</t>
  </si>
  <si>
    <t>153 marcos</t>
  </si>
  <si>
    <t>f.71v</t>
  </si>
  <si>
    <t>Herboso, Francisco de</t>
  </si>
  <si>
    <t>Alejo Cavero</t>
  </si>
  <si>
    <t>40 cajones</t>
  </si>
  <si>
    <t>Tejeda, Roque</t>
  </si>
  <si>
    <t>Moya y Loarte, Joseph de</t>
  </si>
  <si>
    <t>900 marcos</t>
  </si>
  <si>
    <t>878 castellanos</t>
  </si>
  <si>
    <t>f.72</t>
  </si>
  <si>
    <t>Sargento mayor</t>
  </si>
  <si>
    <t>Oyague, Francisco de</t>
  </si>
  <si>
    <t>7 de febrero de 1691</t>
  </si>
  <si>
    <t>Cereceda, Bartolomé de</t>
  </si>
  <si>
    <t>Juana de la Vega</t>
  </si>
  <si>
    <t>"En los 6 cajones primeros de esta padece un hierro de 6 mil pesos que importan 420 pesos que se advirtió se han de cobrar y se hace cargo el capitán Juan de Aguilar por haber cobrado lo que importa"</t>
  </si>
  <si>
    <t>36 cajones</t>
  </si>
  <si>
    <t>f. 72v</t>
  </si>
  <si>
    <t>Ruiz de la Escalera, Antonio</t>
  </si>
  <si>
    <t>Andrés de Trujillo de Mena</t>
  </si>
  <si>
    <t>f.72v</t>
  </si>
  <si>
    <t>Hermosilla, Francisco de</t>
  </si>
  <si>
    <t>1450 pesos</t>
  </si>
  <si>
    <t>62 marcos</t>
  </si>
  <si>
    <t>f.73</t>
  </si>
  <si>
    <t>"Los dichos 36330 pesos va heredando Diego Pérez de Carayo vecino de la ciudad de Cádiz"</t>
  </si>
  <si>
    <t>635 marcos</t>
  </si>
  <si>
    <t>Álvarez de la Alzada, Domingo</t>
  </si>
  <si>
    <t>116 marcos</t>
  </si>
  <si>
    <t>f.73v</t>
  </si>
  <si>
    <t>32 marcos</t>
  </si>
  <si>
    <t>Oliva, Joseph de la</t>
  </si>
  <si>
    <t xml:space="preserve">En nombre del capitan Diego de Sevilla. Uno de los cajones pertenece a Joseph Bastardo. </t>
  </si>
  <si>
    <t>126 marcos</t>
  </si>
  <si>
    <t>f.74</t>
  </si>
  <si>
    <t>Torres y Portugal, Agustín de</t>
  </si>
  <si>
    <t>1255 pesos</t>
  </si>
  <si>
    <t>225 pesos</t>
  </si>
  <si>
    <t>Jueces y oficiales de la real hacienda</t>
  </si>
  <si>
    <t>32000 pesos</t>
  </si>
  <si>
    <t>"Por cuenta de los salarios del real consejo que bajaren en la real caja de Lima".</t>
  </si>
  <si>
    <t>Lamas y Sandi, Andrés de</t>
  </si>
  <si>
    <t>f.74v</t>
  </si>
  <si>
    <t>Miguel Meléndez</t>
  </si>
  <si>
    <t>Manuel</t>
  </si>
  <si>
    <t>45 marcos</t>
  </si>
  <si>
    <t>f.75</t>
  </si>
  <si>
    <t>Miguel Sánchez</t>
  </si>
  <si>
    <t>Por cuenta del dicho Gaspar</t>
  </si>
  <si>
    <t>Por cuenta de Antonio Carrera</t>
  </si>
  <si>
    <t>12000 pesos</t>
  </si>
  <si>
    <t>Por cuenta de Sebastián de Lara</t>
  </si>
  <si>
    <t>776 marcos</t>
  </si>
  <si>
    <t>335 marcos</t>
  </si>
  <si>
    <t>Por cuenta de Antonio Correa</t>
  </si>
  <si>
    <t>1928 castellanos</t>
  </si>
  <si>
    <t>142 marcos</t>
  </si>
  <si>
    <t>f.75v</t>
  </si>
  <si>
    <t>Mendoza, Agustín de</t>
  </si>
  <si>
    <t>José Sánchez</t>
  </si>
  <si>
    <t>8 de febrero de 1691</t>
  </si>
  <si>
    <t>100 pesos</t>
  </si>
  <si>
    <t>58 cajones</t>
  </si>
  <si>
    <t>f.76</t>
  </si>
  <si>
    <t>Doctor</t>
  </si>
  <si>
    <t>Paredes, Andrés de</t>
  </si>
  <si>
    <t>Justo Pérez</t>
  </si>
  <si>
    <t>150 libras</t>
  </si>
  <si>
    <t>1 fardo</t>
  </si>
  <si>
    <t>López de Vargas, Manuel</t>
  </si>
  <si>
    <t>252 marcos</t>
  </si>
  <si>
    <t>Tena, Alonso de</t>
  </si>
  <si>
    <t>451 marcos</t>
  </si>
  <si>
    <t>f.76v</t>
  </si>
  <si>
    <t>Pérez de Mira, Benito</t>
  </si>
  <si>
    <t>f.77</t>
  </si>
  <si>
    <t>"Va heredando en la dicha cantidad Juan de Abesteni, vecino de Quito, 20 mil pesos"</t>
  </si>
  <si>
    <t>Rueda, Matías de</t>
  </si>
  <si>
    <t>Juan Tamayo</t>
  </si>
  <si>
    <t>103 marcos</t>
  </si>
  <si>
    <t>f.77v</t>
  </si>
  <si>
    <t>Gamuciaga, Santiago de</t>
  </si>
  <si>
    <t>Zainaga, Juan de</t>
  </si>
  <si>
    <t>1260 pesos</t>
  </si>
  <si>
    <t>Zambrano, Miguel</t>
  </si>
  <si>
    <t xml:space="preserve"> 6 marcos</t>
  </si>
  <si>
    <t>f.78</t>
  </si>
  <si>
    <t>Real Consejo</t>
  </si>
  <si>
    <t>40000 pesos</t>
  </si>
  <si>
    <t>"De cuenta de los salarios del Real Consejo de las Indias que bajaron de las reales cajas de Lima"</t>
  </si>
  <si>
    <t>6000 pesos</t>
  </si>
  <si>
    <t>Soriano, Juan</t>
  </si>
  <si>
    <t>Espíndola, Jacinto de</t>
  </si>
  <si>
    <t>f.78v</t>
  </si>
  <si>
    <t>Melo, Francisco de</t>
  </si>
  <si>
    <t>339 marcos</t>
  </si>
  <si>
    <t>29 marcos</t>
  </si>
  <si>
    <t>14 marcos</t>
  </si>
  <si>
    <t>f.79</t>
  </si>
  <si>
    <t>6 sacas</t>
  </si>
  <si>
    <t>Por cuenta de Agustín de Buitrón</t>
  </si>
  <si>
    <t>Juan Fernández</t>
  </si>
  <si>
    <t>41 marcos</t>
  </si>
  <si>
    <t>Sánchez de Valdivieso, Juan</t>
  </si>
  <si>
    <t>2550 castellanos</t>
  </si>
  <si>
    <t>f.79v</t>
  </si>
  <si>
    <t>Antonio Rodríguez</t>
  </si>
  <si>
    <t>Diego Carrillo</t>
  </si>
  <si>
    <t>64 marcos</t>
  </si>
  <si>
    <t>f.80</t>
  </si>
  <si>
    <t>Aya, Diego del</t>
  </si>
  <si>
    <t>413 marcos</t>
  </si>
  <si>
    <t>f.80 - f. 80v</t>
  </si>
  <si>
    <t>59 barras</t>
  </si>
  <si>
    <t>"que son y pertenecen a redencion de cautivos"</t>
  </si>
  <si>
    <t>75 cajones</t>
  </si>
  <si>
    <t>De su cuenta</t>
  </si>
  <si>
    <t>34322 castellanos</t>
  </si>
  <si>
    <t>f.80v</t>
  </si>
  <si>
    <t>9 de febrero de 1691</t>
  </si>
  <si>
    <t>24000 pesos</t>
  </si>
  <si>
    <t>"De cuenta de salarios de los del real consejo que bajaron de la real caja de Lima"</t>
  </si>
  <si>
    <t>f.81</t>
  </si>
  <si>
    <t xml:space="preserve">" de los cuales se rebajan 2000 pesos que proceden de los 4000 que se hurtaron en el camino de Portobelo pertenecientes al dicho don Pedro y a Antonio de Ilagar y no haver pasado por el boquearon a Portobelo como consta de la certificacion del señor comisario Juan de Aguilar de 3 de febrero de 1691. </t>
  </si>
  <si>
    <t>259 marcos</t>
  </si>
  <si>
    <t>"que aunque son 13 cajones se rebaja uno por la misma razon que la partida antecedente"</t>
  </si>
  <si>
    <t>f.81v</t>
  </si>
  <si>
    <t>Del capitan Pedro de Ortegal Arrozave</t>
  </si>
  <si>
    <t>f.82</t>
  </si>
  <si>
    <t>Antonio del Medio</t>
  </si>
  <si>
    <t>Por cuenta de Gaspar Joseph del Cueto</t>
  </si>
  <si>
    <t>30 sacas</t>
  </si>
  <si>
    <t>f.82v</t>
  </si>
  <si>
    <t>Murrieta, Francisco de</t>
  </si>
  <si>
    <t>Toribio del Medio</t>
  </si>
  <si>
    <t>158 marcos</t>
  </si>
  <si>
    <t>Alua, Juan Antonio de</t>
  </si>
  <si>
    <t>Domingo Crespo</t>
  </si>
  <si>
    <t>3340 pesos</t>
  </si>
  <si>
    <t>Aguirre, Francisco de</t>
  </si>
  <si>
    <t>Agustín de Pedrezo</t>
  </si>
  <si>
    <t xml:space="preserve">No van en esta ocasión y quedan para otro despacho. </t>
  </si>
  <si>
    <t>Y de la cual se rebajan 900 pesos que se dieron de permiso en 11 y 19 de la memoria de los señores priores y consules y que dan 43100 pesos</t>
  </si>
  <si>
    <t>f.83</t>
  </si>
  <si>
    <t>Viuda de Lope Sánchez</t>
  </si>
  <si>
    <t>279 marcos</t>
  </si>
  <si>
    <t>Dos cajones pertenecen a Juan Manuel de Frías y otros dos a Nicolás Fernández Ayllón  y los 6 restantes son ded dicho Andrés de Alarcón</t>
  </si>
  <si>
    <t>Agustín  Pedrezo</t>
  </si>
  <si>
    <t>119 marcos</t>
  </si>
  <si>
    <t>En una cama que pertenece a Pedro de Zumaeta</t>
  </si>
  <si>
    <t>f.83v</t>
  </si>
  <si>
    <t>Padre</t>
  </si>
  <si>
    <t>Rodas, Gerónimo de</t>
  </si>
  <si>
    <t>18 marcos</t>
  </si>
  <si>
    <t>6 libras</t>
  </si>
  <si>
    <t>1533 castellanos, 3 tomines</t>
  </si>
  <si>
    <t>Ten y Villanueva, Diego Adrián</t>
  </si>
  <si>
    <t>f.84</t>
  </si>
  <si>
    <t>Marín, Juan</t>
  </si>
  <si>
    <t>"son para los santos lugares por lo cual no pagaron derechos de contratacion por concesión de los señores priores y consules del consulado de Lima"</t>
  </si>
  <si>
    <t>Santa Cruz, Diego de</t>
  </si>
  <si>
    <t>5485 castellanos</t>
  </si>
  <si>
    <t>Garavito, Juan</t>
  </si>
  <si>
    <t>f.84v</t>
  </si>
  <si>
    <t>1 petaca</t>
  </si>
  <si>
    <t>Urquizu, Juan de</t>
  </si>
  <si>
    <t>Cajones</t>
  </si>
  <si>
    <t>f.85</t>
  </si>
  <si>
    <t xml:space="preserve">Juan Joseph Francisco </t>
  </si>
  <si>
    <t>30 cajones</t>
  </si>
  <si>
    <t>Medina, Juan de</t>
  </si>
  <si>
    <t>11 de febrero de 1691</t>
  </si>
  <si>
    <t>15 marcos</t>
  </si>
  <si>
    <t>"de la iglesia de San Sanvadorde Sevilla"</t>
  </si>
  <si>
    <t>f.85v</t>
  </si>
  <si>
    <t>Bustamante, Joseph de</t>
  </si>
  <si>
    <t>10 de febrero de 1691</t>
  </si>
  <si>
    <t>65 marcos</t>
  </si>
  <si>
    <t>Martínez del Pino, Andrés</t>
  </si>
  <si>
    <t>f.86</t>
  </si>
  <si>
    <t>Fernández de la Sota, Juan</t>
  </si>
  <si>
    <t>"de los dichos 30000 va heredando 14000, los  8000 pesos Joseph de Arroyo y los 6000 don Pedro de Torres"</t>
  </si>
  <si>
    <t>Hidalgo, Gregorio</t>
  </si>
  <si>
    <t>1180 pesos</t>
  </si>
  <si>
    <t>f.86v</t>
  </si>
  <si>
    <t>Unsain, Gabriel de</t>
  </si>
  <si>
    <t>Luján, Juan</t>
  </si>
  <si>
    <t>f.87</t>
  </si>
  <si>
    <t>Escalera, Antonio de la</t>
  </si>
  <si>
    <t>2 petacas</t>
  </si>
  <si>
    <t>Torre, Joseph de la</t>
  </si>
  <si>
    <t>Borbolla, Juan de</t>
  </si>
  <si>
    <t>1445 marcos</t>
  </si>
  <si>
    <t>845 marcos</t>
  </si>
  <si>
    <t>f.87v</t>
  </si>
  <si>
    <t>Panes, Jonás</t>
  </si>
  <si>
    <t>Luis de Andrada</t>
  </si>
  <si>
    <t>23 sacas</t>
  </si>
  <si>
    <t>libras</t>
  </si>
  <si>
    <t>Villa, Miguel de la</t>
  </si>
  <si>
    <t>cajones</t>
  </si>
  <si>
    <t>Sanud, Pedro</t>
  </si>
  <si>
    <t>De los 38 mil pesos se rebajan 2 mil pesos del permiso 13</t>
  </si>
  <si>
    <t>De cuenta de Juan Gómez Martínez</t>
  </si>
  <si>
    <t>De cuenta de Gaspar de Mier</t>
  </si>
  <si>
    <t>f.88</t>
  </si>
  <si>
    <t>Vargas, Cristóbal de</t>
  </si>
  <si>
    <t>Gregorio</t>
  </si>
  <si>
    <t>Fernández de Celis, Sebastián</t>
  </si>
  <si>
    <t>f.88v</t>
  </si>
  <si>
    <t>Alonso Gonzáles</t>
  </si>
  <si>
    <t>7 marcos</t>
  </si>
  <si>
    <t>Alonso Macias Valenciano</t>
  </si>
  <si>
    <t>16000 pesos</t>
  </si>
  <si>
    <t xml:space="preserve">Por cuenta de Francisco Fernández </t>
  </si>
  <si>
    <t>120 marcos</t>
  </si>
  <si>
    <t>Por cuenta de Francisco Fernández de Paz</t>
  </si>
  <si>
    <t>f.89</t>
  </si>
  <si>
    <t>Fernández, Gerónimo</t>
  </si>
  <si>
    <t>López de Ezeiza, Domingo</t>
  </si>
  <si>
    <t>Esteban Canelas</t>
  </si>
  <si>
    <t>4693 marcos</t>
  </si>
  <si>
    <t>Vela Patiño, Diego</t>
  </si>
  <si>
    <t>143 marcos</t>
  </si>
  <si>
    <t>Alguacil mayor del Santo Oficio</t>
  </si>
  <si>
    <t>Antonio deL Monte</t>
  </si>
  <si>
    <t>f.89v</t>
  </si>
  <si>
    <t>Vega, Mateo de</t>
  </si>
  <si>
    <t>9 marcos</t>
  </si>
  <si>
    <t>Ignacio Manuel</t>
  </si>
  <si>
    <t>f.90</t>
  </si>
  <si>
    <t>20000 pesos</t>
  </si>
  <si>
    <t>" de cuenta de posadas del Consejo real de indias traidos de la caja real de Lima, Panamá 1691"</t>
  </si>
  <si>
    <t>"de cuenta de la capilla real de Madrid traidos de la caja de Lima"</t>
  </si>
  <si>
    <t>Orozco, Joseph de</t>
  </si>
  <si>
    <t>Juan Antonio de Rojas y Guzmán</t>
  </si>
  <si>
    <t>f.90v</t>
  </si>
  <si>
    <t>Gardo de Figueroa, Bernardo</t>
  </si>
  <si>
    <t>Antonio del Monte</t>
  </si>
  <si>
    <t xml:space="preserve">14 mil pesos van por cuenta de Pedro de Ampuero  caballero de la orden de santiago </t>
  </si>
  <si>
    <t xml:space="preserve">Va con corta diferencia de 10 marcos mas o menos </t>
  </si>
  <si>
    <t>A cuenta de Antonio Verastegui</t>
  </si>
  <si>
    <t>f.91</t>
  </si>
  <si>
    <t xml:space="preserve">1 cajon </t>
  </si>
  <si>
    <t xml:space="preserve">5571 marcos </t>
  </si>
  <si>
    <t>695 pesos</t>
  </si>
  <si>
    <t>254 marcos</t>
  </si>
  <si>
    <t>25 marcos</t>
  </si>
  <si>
    <t>9097 castellanos</t>
  </si>
  <si>
    <t>f.91v</t>
  </si>
  <si>
    <t>880 pesos</t>
  </si>
  <si>
    <t xml:space="preserve">Pertenecen a Francisco Ramírez, vecino de Lima. </t>
  </si>
  <si>
    <t>Por cuenta de Fernando Salomón</t>
  </si>
  <si>
    <t>Requena, Miguel de</t>
  </si>
  <si>
    <t>Antonio de Ochereli</t>
  </si>
  <si>
    <t>Tenorio, Pedro</t>
  </si>
  <si>
    <t>f.92</t>
  </si>
  <si>
    <t>Mendoza, Luis de</t>
  </si>
  <si>
    <t>12 de febrero de 1691</t>
  </si>
  <si>
    <t>revajense 24020 pesos de los permisos y quedan 81778</t>
  </si>
  <si>
    <t>825 marcos</t>
  </si>
  <si>
    <t>f.92v</t>
  </si>
  <si>
    <t>18 barras de plata con 2526 marcos</t>
  </si>
  <si>
    <t>Rodríguez, Diego</t>
  </si>
  <si>
    <t>1070 pesos</t>
  </si>
  <si>
    <t>Atanasio de la Cruz</t>
  </si>
  <si>
    <t>f.93</t>
  </si>
  <si>
    <t>Juárez, Benito</t>
  </si>
  <si>
    <t>Lorenzo Álvarez</t>
  </si>
  <si>
    <t>26 sacas</t>
  </si>
  <si>
    <t>Pérez, Francisco</t>
  </si>
  <si>
    <t>Gerónimo Rojo</t>
  </si>
  <si>
    <t>Urrutia, Juan de</t>
  </si>
  <si>
    <t>Francisco Joseph de Mier y Zevallos</t>
  </si>
  <si>
    <t>35 cajones</t>
  </si>
  <si>
    <t>f.93v</t>
  </si>
  <si>
    <t>Orejuela, Julián Patricio de</t>
  </si>
  <si>
    <t>Alcalde de la hermandad</t>
  </si>
  <si>
    <t>208 marcos</t>
  </si>
  <si>
    <t>Mendieta, Juan de</t>
  </si>
  <si>
    <t>Los 5000 pesos de estos pertenecen a Juan Bautista, Jacome Alvares a quie se le rebajan en los 80 pesos de la averia del navio y los 3300 pesos al dicho capitan Juan de Mendieta</t>
  </si>
  <si>
    <t>Cuesta, Martín de la</t>
  </si>
  <si>
    <t>f.94</t>
  </si>
  <si>
    <t>Gonzáles de Miñano, Esteban</t>
  </si>
  <si>
    <t>Juan Pérez del Monte</t>
  </si>
  <si>
    <t>1888 pesos</t>
  </si>
  <si>
    <t>Por cuenta de Gaspar de Corcuera</t>
  </si>
  <si>
    <t>170 pesos</t>
  </si>
  <si>
    <t>Quintana, Miguel de</t>
  </si>
  <si>
    <t>f.94v</t>
  </si>
  <si>
    <t>Certeza, Antonio de la</t>
  </si>
  <si>
    <t>En nombre de Miguel de Castillejo</t>
  </si>
  <si>
    <t>13 de febrero de 1691</t>
  </si>
  <si>
    <t>f.95</t>
  </si>
  <si>
    <t>De cuenta de Lope de Cueto</t>
  </si>
  <si>
    <t>De cuenta de Gregorio Laínez</t>
  </si>
  <si>
    <t>De cuenta de Antonio Ribadeneira</t>
  </si>
  <si>
    <t xml:space="preserve">De cuenta de Antonio de Ibarra </t>
  </si>
  <si>
    <t>Manuel Eugenio</t>
  </si>
  <si>
    <t>Juan Díaz</t>
  </si>
  <si>
    <t>14 sacas</t>
  </si>
  <si>
    <t>1969 pesos</t>
  </si>
  <si>
    <t>6479 castellanos</t>
  </si>
  <si>
    <t>f.95v</t>
  </si>
  <si>
    <t>Guerrero Navarro, Juan</t>
  </si>
  <si>
    <t>Francisco de Mier y Zevallos</t>
  </si>
  <si>
    <t>4800 pesos</t>
  </si>
  <si>
    <t>Prado, Juan de</t>
  </si>
  <si>
    <t>Pedro de Araujo</t>
  </si>
  <si>
    <t>Díaz Salmon, Juan</t>
  </si>
  <si>
    <t xml:space="preserve">Joseph de </t>
  </si>
  <si>
    <t>Venegas, Joseph de</t>
  </si>
  <si>
    <t>Coca</t>
  </si>
  <si>
    <t>1 zurron</t>
  </si>
  <si>
    <t>f.96</t>
  </si>
  <si>
    <t>Cerna, Rodrigo de la</t>
  </si>
  <si>
    <t>Miranda, Francisco de</t>
  </si>
  <si>
    <t>38 marcos</t>
  </si>
  <si>
    <t>Con declaracion que 980 pesos pertenecen a Nicolás Fernández.</t>
  </si>
  <si>
    <t>31 marcos</t>
  </si>
  <si>
    <t>980 pesos</t>
  </si>
  <si>
    <t>f.96v</t>
  </si>
  <si>
    <t>Manuel Pérez</t>
  </si>
  <si>
    <t>211 marcos</t>
  </si>
  <si>
    <t>1584 pesos</t>
  </si>
  <si>
    <t>Eliso, Pedro de</t>
  </si>
  <si>
    <t>Valverde y Mercado, Bernandino de</t>
  </si>
  <si>
    <t>Félix de Velasco</t>
  </si>
  <si>
    <t>f.97</t>
  </si>
  <si>
    <t>Torres, Juan Simón de</t>
  </si>
  <si>
    <t>179 marcos</t>
  </si>
  <si>
    <t>Cárdenas, Nicolás de</t>
  </si>
  <si>
    <t xml:space="preserve">Rebajan de esta (53200 pesos), 4 mil que se concedieron en la memoria de permiso por el hospial real de san Andrés y quedan 49200 pesos. </t>
  </si>
  <si>
    <t xml:space="preserve">1300 castellanos </t>
  </si>
  <si>
    <t>Esta partida pertenece a don Iñigo Vásquez de Acuña, marquez de Escalona.</t>
  </si>
  <si>
    <t>Vera, Joseph de</t>
  </si>
  <si>
    <t>250 pesos</t>
  </si>
  <si>
    <t>f.97v</t>
  </si>
  <si>
    <t>Centeno de Chavez, Joseph</t>
  </si>
  <si>
    <t>24 marcos</t>
  </si>
  <si>
    <t>300 marcos</t>
  </si>
  <si>
    <t>Collantes, Salvador de</t>
  </si>
  <si>
    <t xml:space="preserve">Joseph Zuñon </t>
  </si>
  <si>
    <t>202 marcos</t>
  </si>
  <si>
    <t>378 pesos</t>
  </si>
  <si>
    <t>195 marcos</t>
  </si>
  <si>
    <t>440 pesos</t>
  </si>
  <si>
    <t>Por cuenta de Joseph de Irujo</t>
  </si>
  <si>
    <t>Ercilla, Marcos de</t>
  </si>
  <si>
    <t xml:space="preserve">No paga derechos porque va por cuenta de los religiosos del convento grande de Lima </t>
  </si>
  <si>
    <t>f.98</t>
  </si>
  <si>
    <t>Aumente, Joseph de</t>
  </si>
  <si>
    <t>42 cajones</t>
  </si>
  <si>
    <t>Sánchez de Bustamante, Joseph</t>
  </si>
  <si>
    <t>Manuel Martínez de Silva</t>
  </si>
  <si>
    <t>Padre comisario general</t>
  </si>
  <si>
    <t>Ponce de León, Basilio</t>
  </si>
  <si>
    <t>14 de febrero de 1691</t>
  </si>
  <si>
    <t xml:space="preserve">para su gasto y el de seis religiosos de su orden (San Francisco). No pago derecho de contribucion. </t>
  </si>
  <si>
    <t>Maret, Joseph</t>
  </si>
  <si>
    <t>46 marcos</t>
  </si>
  <si>
    <t>f.98v</t>
  </si>
  <si>
    <t>Pérez, Pablo</t>
  </si>
  <si>
    <t>11 marcos</t>
  </si>
  <si>
    <t>315 marcos</t>
  </si>
  <si>
    <t>1377 castellanos</t>
  </si>
  <si>
    <t>Merlo, Francisco</t>
  </si>
  <si>
    <t>Joseph de Moyoa</t>
  </si>
  <si>
    <t>430 marcos</t>
  </si>
  <si>
    <t>f.99</t>
  </si>
  <si>
    <t>Diez de Guzmán, Antonio</t>
  </si>
  <si>
    <t>Lora, Domingo Antonio de</t>
  </si>
  <si>
    <t>Antonio de Ochebel</t>
  </si>
  <si>
    <t>Velasco, Juan de</t>
  </si>
  <si>
    <t xml:space="preserve">Dicha cantidad toca y percenece a Juan Antonio Medina, presbitero. </t>
  </si>
  <si>
    <t>Pérez Zambrano, Pedro</t>
  </si>
  <si>
    <t>f.99v</t>
  </si>
  <si>
    <t>Mendieta, Domingo de</t>
  </si>
  <si>
    <t>2 pozuelos</t>
  </si>
  <si>
    <t>162 marcos</t>
  </si>
  <si>
    <t>Fernández de Paredes, Francisco</t>
  </si>
  <si>
    <t>artefactos para culto divino y140 marcos</t>
  </si>
  <si>
    <t>f.100</t>
  </si>
  <si>
    <t>Pardo, Bernardo</t>
  </si>
  <si>
    <t>299 marcos</t>
  </si>
  <si>
    <t>44 cajones</t>
  </si>
  <si>
    <t>De cuenta del capitan don Joseph Blanco Rejón, su suegro, difunto.</t>
  </si>
  <si>
    <t>En nombre de Juan de Urquizu</t>
  </si>
  <si>
    <t>f.100v</t>
  </si>
  <si>
    <t>850 pesos</t>
  </si>
  <si>
    <t>19990 castellanos</t>
  </si>
  <si>
    <t>Zumaeta, Pedro de</t>
  </si>
  <si>
    <t>Bravo de Lagunas, Pedro</t>
  </si>
  <si>
    <t>1176 pesos</t>
  </si>
  <si>
    <t>205 marcos</t>
  </si>
  <si>
    <t>f.101</t>
  </si>
  <si>
    <t>Padre Fray</t>
  </si>
  <si>
    <t>Juan Martín</t>
  </si>
  <si>
    <t>"Son para los santos lugares de Jerusalen"</t>
  </si>
  <si>
    <t>Vayo, Miguel de</t>
  </si>
  <si>
    <t>López de Moscoso, Pedro</t>
  </si>
  <si>
    <t>15 de febrero de 1691</t>
  </si>
  <si>
    <t>706 pesos</t>
  </si>
  <si>
    <t>Manzanares, Pedro de</t>
  </si>
  <si>
    <t>27 cajones y 100 pesos</t>
  </si>
  <si>
    <t>228 castellanos</t>
  </si>
  <si>
    <t>f.101v</t>
  </si>
  <si>
    <t>53 cajones</t>
  </si>
  <si>
    <t>44 marcos</t>
  </si>
  <si>
    <t>f.102</t>
  </si>
  <si>
    <t>Gómez, Lorenzo</t>
  </si>
  <si>
    <t>Joseph Ruiz</t>
  </si>
  <si>
    <t>"Con declaracion que de dicha cantidad va heredando 4500 pesos Miguel Joseph Baqui por cuya cuenta se remiten para ser entregados en Portobelo a don Andrés de Painza.</t>
  </si>
  <si>
    <t>330 marcos</t>
  </si>
  <si>
    <t>1340 pesos</t>
  </si>
  <si>
    <t>1280 pesos</t>
  </si>
  <si>
    <t>40 pesos</t>
  </si>
  <si>
    <t>"que son para un manto y una toca para Nuestra Señora de la Soledad del Puerto del Callao por cuya razon no pago derechos"</t>
  </si>
  <si>
    <t>f. 102</t>
  </si>
  <si>
    <t>Gonzáles de Luna, Luis</t>
  </si>
  <si>
    <t>952 pesos</t>
  </si>
  <si>
    <t>f.102v</t>
  </si>
  <si>
    <t>Trujillo, Pedro de</t>
  </si>
  <si>
    <t>Joseph de Ureta</t>
  </si>
  <si>
    <t>48 cajones</t>
  </si>
  <si>
    <t>En nombre de don Florián Dávila Frías</t>
  </si>
  <si>
    <t>"Y esta cantidad va heredando Pedro del Mar (mol) en 8000 pesos que van en cuatro cajones"</t>
  </si>
  <si>
    <t>f.103</t>
  </si>
  <si>
    <t>Loaiza, Gregorio de</t>
  </si>
  <si>
    <t>Andrés Francisco</t>
  </si>
  <si>
    <t>10 marcos</t>
  </si>
  <si>
    <t>500 castellanos</t>
  </si>
  <si>
    <t>Oro (medio por ciento)</t>
  </si>
  <si>
    <t>f.103v</t>
  </si>
  <si>
    <t>Margarita del Molino</t>
  </si>
  <si>
    <t>Soldado</t>
  </si>
  <si>
    <t>Góngora Rico, Miguel de</t>
  </si>
  <si>
    <t>Teniente</t>
  </si>
  <si>
    <t>Arcos, Marcos de</t>
  </si>
  <si>
    <t>52000 pesos</t>
  </si>
  <si>
    <t>"De los efectos que bajaron de la Real Caja de Lima"</t>
  </si>
  <si>
    <t>f.104</t>
  </si>
  <si>
    <t>García Pumarino, Rodrigo</t>
  </si>
  <si>
    <t>173 marcos</t>
  </si>
  <si>
    <t>378 marcos</t>
  </si>
  <si>
    <t>"6 lamparas de plata con 378 marcos que son para la santa iglesia de San Salvador de la ciudad de Oviedo de que no pago derecho por ser para el adorno de la dicha Iglesia"</t>
  </si>
  <si>
    <t>2305 marcos</t>
  </si>
  <si>
    <t>Licenciado</t>
  </si>
  <si>
    <t>Guerrero, Diego</t>
  </si>
  <si>
    <t>f. 104</t>
  </si>
  <si>
    <t>Secretario del duque de la Plata, virrey del Perú</t>
  </si>
  <si>
    <t>Bernal, Joseph</t>
  </si>
  <si>
    <t>1013 marcos</t>
  </si>
  <si>
    <t xml:space="preserve">No pago derechos por ser de la Iglesia </t>
  </si>
  <si>
    <t>f.104v</t>
  </si>
  <si>
    <t>59 marcos</t>
  </si>
  <si>
    <t>"que los pasan dos lamparas que son para la iglesia de San Román de la Villa de Matute en la provincia de Castilla la vieja de que no pago derechos por ser para el servicio de dicha iglesia"</t>
  </si>
  <si>
    <t xml:space="preserve">306 marcos </t>
  </si>
  <si>
    <t>Dos barras de plata marcada y ensayada</t>
  </si>
  <si>
    <t xml:space="preserve">Por cuenta de Antonio Márquez </t>
  </si>
  <si>
    <t>Cartas, Bernardo de</t>
  </si>
  <si>
    <t>16 de febrero de 1691</t>
  </si>
  <si>
    <t>Paga el 7 por ciento</t>
  </si>
  <si>
    <t>f.105</t>
  </si>
  <si>
    <t>950 marcos</t>
  </si>
  <si>
    <t>3392 castellanos</t>
  </si>
  <si>
    <t>14 acas</t>
  </si>
  <si>
    <t>Por cuenta de Pedro Muñoz</t>
  </si>
  <si>
    <t>f.105v</t>
  </si>
  <si>
    <t>Romero, Pedro</t>
  </si>
  <si>
    <t>Cordero, Juan</t>
  </si>
  <si>
    <t>50 zurrones</t>
  </si>
  <si>
    <t>"mas 8 que fueron antes que bajare la Armada del Perú, hacen 58"</t>
  </si>
  <si>
    <t>f.106</t>
  </si>
  <si>
    <t>Uria San Martín, Juan Antonio de</t>
  </si>
  <si>
    <t>196 marcos</t>
  </si>
  <si>
    <t>Ruiz Sánchez, Francisco</t>
  </si>
  <si>
    <t>1671 pesos</t>
  </si>
  <si>
    <t>66 marcos</t>
  </si>
  <si>
    <t>Pedro de Palacios</t>
  </si>
  <si>
    <t>16 sacas</t>
  </si>
  <si>
    <t>Paiva, Miguel de</t>
  </si>
  <si>
    <t>f.106v</t>
  </si>
  <si>
    <t>Gómez de los Ríos, Jacinto</t>
  </si>
  <si>
    <t>"Que pertenecen a la canonizacion del glorioso patriarca San Juan de Dios para cuyo fin los remite a España el reverendo padre Fray Antonio de Reigosa, prior y comisario general de las provincias del Perú del orden de SanJuan de Dios que los entrego en la ciudad de los reyes por escriptura de obligacion y recivo al dicho don Jacinto Gómez de los Ríos en 2 de noviembre del año pasado de 1690 para que lo entregue a persona segura en la ciudad de Portobelo quien los conduzca hasta la de Sevilla donde se han de dar al reverendo general de dicha orden (...)" Pasan sin derechos.</t>
  </si>
  <si>
    <t>f.107</t>
  </si>
  <si>
    <t>Zelada, Juan de</t>
  </si>
  <si>
    <t>Juan Molino</t>
  </si>
  <si>
    <t>Ventura de Ortega</t>
  </si>
  <si>
    <t>Urquizu, Agustín de</t>
  </si>
  <si>
    <t>Baltazar Montalvo</t>
  </si>
  <si>
    <t>35 marcos</t>
  </si>
  <si>
    <t>f.107v</t>
  </si>
  <si>
    <t>Campo Rosillo, Antonio del</t>
  </si>
  <si>
    <t>17 de febrero de 1691</t>
  </si>
  <si>
    <t>Marcos de Matos</t>
  </si>
  <si>
    <t>59 cajones</t>
  </si>
  <si>
    <t>Goyenechea, Antonio de</t>
  </si>
  <si>
    <t>Chacón, Mateo</t>
  </si>
  <si>
    <t>Angulo, Julián de</t>
  </si>
  <si>
    <t>316 marcos</t>
  </si>
  <si>
    <t>f.108</t>
  </si>
  <si>
    <t xml:space="preserve">Rebajense los 21000. Los mil para la enfermeria de San Francisco y los 20 para diferentes limosnas </t>
  </si>
  <si>
    <t>63 cajones</t>
  </si>
  <si>
    <t>646. 4 pesos</t>
  </si>
  <si>
    <t>Aguirre, Joseph de</t>
  </si>
  <si>
    <t>Juan Muñoz</t>
  </si>
  <si>
    <t>32 cajones</t>
  </si>
  <si>
    <t>f.108v</t>
  </si>
  <si>
    <t>Juan Bolados</t>
  </si>
  <si>
    <t>168 marcos</t>
  </si>
  <si>
    <t>Olartea, Juan de</t>
  </si>
  <si>
    <t>38 cajones</t>
  </si>
  <si>
    <t xml:space="preserve">900 marcos </t>
  </si>
  <si>
    <t xml:space="preserve">Juan García y Arauz </t>
  </si>
  <si>
    <t>f.109</t>
  </si>
  <si>
    <t>Bolaños, Juan de</t>
  </si>
  <si>
    <t>166 marcos</t>
  </si>
  <si>
    <t>Velorado, Juan de</t>
  </si>
  <si>
    <t>18 de febrero de 1691</t>
  </si>
  <si>
    <t>Padre, Fray, Comisario de los Santos Lugares</t>
  </si>
  <si>
    <t>Los cuales van libres de contribucion</t>
  </si>
  <si>
    <t>f.109v</t>
  </si>
  <si>
    <t>2316 castellanos</t>
  </si>
  <si>
    <t>Ática, Joseph de</t>
  </si>
  <si>
    <t>f.110</t>
  </si>
  <si>
    <t>"dos cajas con dos lamparas y otras alhajas para el culto divino"</t>
  </si>
  <si>
    <t xml:space="preserve">un pozuelo y cruces que va con los permisos de los priores </t>
  </si>
  <si>
    <t>López de María, Alonso</t>
  </si>
  <si>
    <t>19 de febrero de 1691</t>
  </si>
  <si>
    <t>Domingo Montero</t>
  </si>
  <si>
    <t>876 marcos</t>
  </si>
  <si>
    <t>3156 pesos</t>
  </si>
  <si>
    <t>Navarro, Fernando Esteban</t>
  </si>
  <si>
    <t>8 Zurrones</t>
  </si>
  <si>
    <t>7 por ciento</t>
  </si>
  <si>
    <t>f.110v</t>
  </si>
  <si>
    <t>Juana de  Vega</t>
  </si>
  <si>
    <t>Zozaya, Pedro de</t>
  </si>
  <si>
    <t>Díaz Salmon, Joseph</t>
  </si>
  <si>
    <t>830 pesos</t>
  </si>
  <si>
    <t>4 marcos</t>
  </si>
  <si>
    <t>f.111</t>
  </si>
  <si>
    <t>Meier, Simón</t>
  </si>
  <si>
    <t>Joseph Franco</t>
  </si>
  <si>
    <t>marcos</t>
  </si>
  <si>
    <t>42 libras</t>
  </si>
  <si>
    <t>Rodríguez Pantoja, Francisco</t>
  </si>
  <si>
    <t>400 zurrones</t>
  </si>
  <si>
    <t>f.111v</t>
  </si>
  <si>
    <t>Rivas, Francisco de</t>
  </si>
  <si>
    <t>354 marcos</t>
  </si>
  <si>
    <t>380 pesos</t>
  </si>
  <si>
    <t>Canonigo de la Iglesia catedral de Panamá</t>
  </si>
  <si>
    <t>Letona, Cristóbal de</t>
  </si>
  <si>
    <t>Carrasco, Diego</t>
  </si>
  <si>
    <t>190 marcos</t>
  </si>
  <si>
    <t>21120 castellanos</t>
  </si>
  <si>
    <t>f.112</t>
  </si>
  <si>
    <t>Antonio de Echevelr</t>
  </si>
  <si>
    <t>52 cajones</t>
  </si>
  <si>
    <t>7365 castellanos</t>
  </si>
  <si>
    <t>f.112v</t>
  </si>
  <si>
    <t>20 de febrero de 1691</t>
  </si>
  <si>
    <t>7340 castellanos</t>
  </si>
  <si>
    <t>Sebastián Álvarez</t>
  </si>
  <si>
    <t>Fraso, Pedro</t>
  </si>
  <si>
    <t xml:space="preserve">"3 lamparas de plata, 3 calices" no pago.  - Del consejo de su magestad en el supremo de Aragon. </t>
  </si>
  <si>
    <t>Larrea, Pedro de</t>
  </si>
  <si>
    <t>Maria de Guzmán</t>
  </si>
  <si>
    <t>229 marcos</t>
  </si>
  <si>
    <t>f.113</t>
  </si>
  <si>
    <t>Urbina, Juan de</t>
  </si>
  <si>
    <t>65 cajones</t>
  </si>
  <si>
    <t>2965 castellanos</t>
  </si>
  <si>
    <t>f.113v</t>
  </si>
  <si>
    <t>Veliz de Guevara, Manuel</t>
  </si>
  <si>
    <t>f. 113v</t>
  </si>
  <si>
    <t>590 marcos</t>
  </si>
  <si>
    <t>Medina, Fernando de</t>
  </si>
  <si>
    <t>Sanz, Isidro</t>
  </si>
  <si>
    <t>430 pesos</t>
  </si>
  <si>
    <t>f.114</t>
  </si>
  <si>
    <t>Pérez de Vargas, Pedro</t>
  </si>
  <si>
    <t>Fanjul, Toribio</t>
  </si>
  <si>
    <t>124 marcos</t>
  </si>
  <si>
    <t>f.114v</t>
  </si>
  <si>
    <t>De cuya partida heredaba el capitan Joseph Pacheco  de Rivero, su hermano, 20 mil pesos.</t>
  </si>
  <si>
    <t>Flores, Luis</t>
  </si>
  <si>
    <t>De esta cantidad pertenecen 8000  a Julián Romero Flores.</t>
  </si>
  <si>
    <t>42 marcos</t>
  </si>
  <si>
    <t>10000 castellanos</t>
  </si>
  <si>
    <t>6 marcos</t>
  </si>
  <si>
    <t>No pago derechos, por ser lo que pesaba un caliz de plata labrada.</t>
  </si>
  <si>
    <t>García de Sarsoza, Manuel</t>
  </si>
  <si>
    <t>Antonio de Chebers</t>
  </si>
  <si>
    <t>f.115</t>
  </si>
  <si>
    <t>415 marcos</t>
  </si>
  <si>
    <t>Marcos Alejos</t>
  </si>
  <si>
    <t>45 cajones</t>
  </si>
  <si>
    <t>436 marcos</t>
  </si>
  <si>
    <t>3000 castellanos</t>
  </si>
  <si>
    <t>Morales, Alonso</t>
  </si>
  <si>
    <t>21 de febrero de 1691</t>
  </si>
  <si>
    <t>Antonio de Echevels</t>
  </si>
  <si>
    <t>f.115v</t>
  </si>
  <si>
    <t>Rodríguez, Santiago</t>
  </si>
  <si>
    <t>Escalona, Sebastián de</t>
  </si>
  <si>
    <t>Sagastizabal, Pascual de</t>
  </si>
  <si>
    <t>680 marcos</t>
  </si>
  <si>
    <t>25560 pesos</t>
  </si>
  <si>
    <t>3650 castellanos</t>
  </si>
  <si>
    <t>f.116</t>
  </si>
  <si>
    <t>Sargento Mayor</t>
  </si>
  <si>
    <t>Cueto, Tomás de</t>
  </si>
  <si>
    <t>Agustín de Oces</t>
  </si>
  <si>
    <t>64 cajones</t>
  </si>
  <si>
    <t>2 frasqueras</t>
  </si>
  <si>
    <t>106 marcos</t>
  </si>
  <si>
    <t>3185 castellanos</t>
  </si>
  <si>
    <t>Maria Ramon</t>
  </si>
  <si>
    <t xml:space="preserve">De los 16 cajones de arriva de los dichos 2080 pesos tocan y pertenecen a Don Pedro Caballero, vecino de Cadiz y a sus herededors. </t>
  </si>
  <si>
    <t>f.116v</t>
  </si>
  <si>
    <t>Francisco de Alveira</t>
  </si>
  <si>
    <t>16 cajones y 4 petacas</t>
  </si>
  <si>
    <t>Pago 7 por ciento</t>
  </si>
  <si>
    <t>Fernández de Espinosa, Juan</t>
  </si>
  <si>
    <t>f.117</t>
  </si>
  <si>
    <t>9436 marcos</t>
  </si>
  <si>
    <t>Francisco Juárez</t>
  </si>
  <si>
    <t>"un cajon forrado en pellejo que lleva una lampara que es para la Iglesia de Villa de Guetaria"</t>
  </si>
  <si>
    <t>"6 blandones y otras alhajas que pesan 111 marcos" Enviado por Miguel Antonio de Zuaznavar. Esta en la memoria 29.</t>
  </si>
  <si>
    <t>f.117v</t>
  </si>
  <si>
    <t>278 marcos</t>
  </si>
  <si>
    <t>f. 117v</t>
  </si>
  <si>
    <t>213 marcos</t>
  </si>
  <si>
    <t>No pago derechos  en virtud de la memoria del libro numer 38.</t>
  </si>
  <si>
    <t>f.118</t>
  </si>
  <si>
    <t>Cueva, Cristóbal de la</t>
  </si>
  <si>
    <t>Antonio de Rojas</t>
  </si>
  <si>
    <t>2 baules de ropa</t>
  </si>
  <si>
    <t>f.118 - 118v</t>
  </si>
  <si>
    <t>"6 cajones de a tercio y en cada uno una lampara y otras alhajas de iglesia"</t>
  </si>
  <si>
    <t>1 pozuelo</t>
  </si>
  <si>
    <t>"Para Galicia de diferentes alhajas de plata del culto divino"</t>
  </si>
  <si>
    <t>"En que va una custodia grande para Nuestra Señora de la Almudena"</t>
  </si>
  <si>
    <t>"con cuatro custodias"</t>
  </si>
  <si>
    <t>"Asimismo lleva dos cajones de a tercio expresados en la memoria 30 que perteneces a don Joseph de Angulo del orden de Santiago, capitan de la guardia del señor virrey que tienen 150 marcos de plata"</t>
  </si>
  <si>
    <t>f.118v</t>
  </si>
  <si>
    <t>16 marcos</t>
  </si>
  <si>
    <t>237 marcos</t>
  </si>
  <si>
    <t>3733 castellanos</t>
  </si>
  <si>
    <t>f.118v - 119</t>
  </si>
  <si>
    <t>Luna Buitrón y Mojica, Pedro de</t>
  </si>
  <si>
    <t>"lo que el exelentisimo conde de la Monclova le dio de ayuda de costa por haber llevado la noticia de la salida de los presentes galeones"</t>
  </si>
  <si>
    <t>"que diferentes personas  le dieron en algunas alhajas en la ciudad que uno y otro ha conservado hasta ahora y porque es su unico caudal y no tener otro se le ha concedido este permiso con la calidad de que si los señores priores y consules no pasaren por el pagare el comisario de su caudal</t>
  </si>
  <si>
    <t>f.119</t>
  </si>
  <si>
    <t>22 de febrero de 1691</t>
  </si>
  <si>
    <t>Juan Esteban  de Colorjambo</t>
  </si>
  <si>
    <t xml:space="preserve">Dicha cantidad toca y pertenece a Juan Antonio Pando vecino de esta ciudad. </t>
  </si>
  <si>
    <t>Gómez, Joseph</t>
  </si>
  <si>
    <t>Simón de Balmaceda</t>
  </si>
  <si>
    <t>f.119 . 119v</t>
  </si>
  <si>
    <t>General</t>
  </si>
  <si>
    <t>"rebajense 2800. Los 2500 por el permiso de la memoria de los señores priores y consules concecedidos. Los 300 que se le concedieron para el vestuario"</t>
  </si>
  <si>
    <t>f.119v</t>
  </si>
  <si>
    <t>Pérez de Miranda, Justo</t>
  </si>
  <si>
    <t>Con declaracion de que de esa cantidad tocan 7 mil al doctor don Andrés de Paredes.</t>
  </si>
  <si>
    <t>1460 pesos</t>
  </si>
  <si>
    <t xml:space="preserve">Un cajoncito con un caliz y una custodia. No pago derechos por ser para San Pedro de Arante condado de Ribadeo, en el reino de Galicia. </t>
  </si>
  <si>
    <t>3588 castellanos</t>
  </si>
  <si>
    <t>Cobreces, Francisco de</t>
  </si>
  <si>
    <t>f.120</t>
  </si>
  <si>
    <t xml:space="preserve">1 pozuelo </t>
  </si>
  <si>
    <t>No pago derechos por ser unas alhajas de iglesia</t>
  </si>
  <si>
    <t>Castillo, Miguel Gerónimo del</t>
  </si>
  <si>
    <t>Estrada, Gaspar de</t>
  </si>
  <si>
    <t>Gongora</t>
  </si>
  <si>
    <t>4300 pesos</t>
  </si>
  <si>
    <t>18 sacas</t>
  </si>
  <si>
    <t>f.120v</t>
  </si>
  <si>
    <t>Antonio de Aguilar y Lara</t>
  </si>
  <si>
    <t>Medina, Francisco de</t>
  </si>
  <si>
    <t>García Guerrero, Juan</t>
  </si>
  <si>
    <t>Cueto, Lope de</t>
  </si>
  <si>
    <t>f.121</t>
  </si>
  <si>
    <t xml:space="preserve">Y son para los santos lugares de Jerusalén. No pagan derechos </t>
  </si>
  <si>
    <t xml:space="preserve">Remite para los santos lugares el padre letor fray Juan de Santamaria Jaramillo del mismo orden (San Francisco) </t>
  </si>
  <si>
    <t>Maria de Vergara</t>
  </si>
  <si>
    <t xml:space="preserve">Y son para los santos lugares </t>
  </si>
  <si>
    <t>Cotilla, Francisco de la</t>
  </si>
  <si>
    <t>En nombre del capital Miguel Martínez del Valle</t>
  </si>
  <si>
    <t>323 marcos</t>
  </si>
  <si>
    <t>f.121v</t>
  </si>
  <si>
    <t>Ponce de Osma, Pedro</t>
  </si>
  <si>
    <t>11600 castellaos</t>
  </si>
  <si>
    <t>9921 castellanos</t>
  </si>
  <si>
    <t>Fontecha, Pedro de</t>
  </si>
  <si>
    <t>23 de febrero de 1691</t>
  </si>
  <si>
    <t>f.122</t>
  </si>
  <si>
    <t>Fernández Campanon, Juan</t>
  </si>
  <si>
    <t>19354 marcos</t>
  </si>
  <si>
    <t>Que son los concedidos en la memoria 27</t>
  </si>
  <si>
    <t>Román Lozano, Juan</t>
  </si>
  <si>
    <t>f.122 - 122v</t>
  </si>
  <si>
    <t>Vicueto, Alonso</t>
  </si>
  <si>
    <t>1018 marcos</t>
  </si>
  <si>
    <t>482 marcos</t>
  </si>
  <si>
    <t>f.122v</t>
  </si>
  <si>
    <t>3153 marcos</t>
  </si>
  <si>
    <t>11862 castellanos</t>
  </si>
  <si>
    <t>Villanueva, Francisco de Santo Tomás</t>
  </si>
  <si>
    <t xml:space="preserve">Que ha juntado de limosna de que no pago nada </t>
  </si>
  <si>
    <t>f. 123</t>
  </si>
  <si>
    <t>f.123</t>
  </si>
  <si>
    <t>Vera y Aguirre, Juan de</t>
  </si>
  <si>
    <t>Antonio de Vargas</t>
  </si>
  <si>
    <t>258 marcos</t>
  </si>
  <si>
    <t>Que por ser alhajas de iglesia no pagan derechos</t>
  </si>
  <si>
    <t>De cuenta de don Joseph de Garajatua Escalante</t>
  </si>
  <si>
    <t>320 marcos</t>
  </si>
  <si>
    <t>Padre fray</t>
  </si>
  <si>
    <t>Ya esta en la memoria de los padres del tribunal</t>
  </si>
  <si>
    <t>f.123v</t>
  </si>
  <si>
    <t>Pertenecen a Sebastián García de Escobar</t>
  </si>
  <si>
    <t>Anescar y Urtasun, Juan Lorenzo de</t>
  </si>
  <si>
    <t>Velaochaga, Francisco de</t>
  </si>
  <si>
    <t>24 de febrero de 1691</t>
  </si>
  <si>
    <t>En nombre de Pedro de Ilacrina</t>
  </si>
  <si>
    <t>f.124</t>
  </si>
  <si>
    <t>No pago impuesto ( entregar al capitan Juan de Aguilar, asimismo comisario)</t>
  </si>
  <si>
    <t>Padre letor</t>
  </si>
  <si>
    <t>120 pesos</t>
  </si>
  <si>
    <t>Son para comprar en la feria breviarios divinosara su convento. Por esa razon no pago contribucion.</t>
  </si>
  <si>
    <t>Centeno, Antonio</t>
  </si>
  <si>
    <t>Diego Correa</t>
  </si>
  <si>
    <t>60 cajones</t>
  </si>
  <si>
    <t>f.124v</t>
  </si>
  <si>
    <t>Celis, Manuel Ruben de</t>
  </si>
  <si>
    <t>2049 marcos</t>
  </si>
  <si>
    <t>Santisteban, Diego de</t>
  </si>
  <si>
    <t>f.125</t>
  </si>
  <si>
    <t>Nolasco, Pedro</t>
  </si>
  <si>
    <t xml:space="preserve">Rebajamos 550 pesos que lleva para comprar ropa blanca, paño para el hospital del padre san Juan de Dios de Lima de que no pago derechos. </t>
  </si>
  <si>
    <t>140 marcos</t>
  </si>
  <si>
    <t>2150 pesos</t>
  </si>
  <si>
    <t>f.125v</t>
  </si>
  <si>
    <t>898 marcos</t>
  </si>
  <si>
    <t>"Que se componen de diferentes aljahas de iglesia y curiosidades para adorno del culto divino que por ser para este fin no paganron nada por razon de derechos de contribucion"</t>
  </si>
  <si>
    <t>Flores, Juan</t>
  </si>
  <si>
    <t>740 marcos</t>
  </si>
  <si>
    <t>145 marcos</t>
  </si>
  <si>
    <t>f.126</t>
  </si>
  <si>
    <t>Fernández, Gregorio</t>
  </si>
  <si>
    <t>Estévez, Salvador</t>
  </si>
  <si>
    <t>22 marcos, 4 onzas</t>
  </si>
  <si>
    <t>Acuña, Francisco de</t>
  </si>
  <si>
    <t>f.126v</t>
  </si>
  <si>
    <t>Carrillo, Bernardo</t>
  </si>
  <si>
    <t>25 de febrero de 1691</t>
  </si>
  <si>
    <t>1100 pesos</t>
  </si>
  <si>
    <t xml:space="preserve">Y los 500 pesos de ellos no pago contribucion respecto a que los lleva para comprar estampas y otras cosas de devocion para las misiones y las liturgias de los nisños de la doctrina </t>
  </si>
  <si>
    <t>Méndez de Zúñiga, Gerónimo</t>
  </si>
  <si>
    <t xml:space="preserve">En nombre de Francisco </t>
  </si>
  <si>
    <t xml:space="preserve">Rebajanse 2000 que los priores y consules se concedieron para la esclavitud del santisimo sacramento de la catedral de Lima </t>
  </si>
  <si>
    <t>f.127</t>
  </si>
  <si>
    <t>Carbajal y Gutiérrez, Diego de</t>
  </si>
  <si>
    <t>Díaz Niño Guarcha, Juan</t>
  </si>
  <si>
    <t>3734 pesos</t>
  </si>
  <si>
    <t xml:space="preserve">los cuales respecto de aberselos de pagar en portobelo y averlos pagado en esta ciudad en razon de sus sueltos devengados. No paga derechos. </t>
  </si>
  <si>
    <t>Ruiz de Padilla, Jacinto</t>
  </si>
  <si>
    <t>Maria de Villafranca</t>
  </si>
  <si>
    <t>Marques, Sebastián</t>
  </si>
  <si>
    <t xml:space="preserve">Capitan Balerio </t>
  </si>
  <si>
    <t>200 zurrones</t>
  </si>
  <si>
    <t>Por cuenta de Fernando Esteban Navarro</t>
  </si>
  <si>
    <t>33 zurrones y un cajon abultado</t>
  </si>
  <si>
    <t>f.127v</t>
  </si>
  <si>
    <t>Geran, Esteban</t>
  </si>
  <si>
    <t>Del servicio de las iglesias como son calices, vinajeras y otras alhajas del culto divino de qe no pagaron derechos de contribucion.</t>
  </si>
  <si>
    <t>Luis de Andrade</t>
  </si>
  <si>
    <t>García de Samames, Lorenzo</t>
  </si>
  <si>
    <t>26 de fefrero de 1691</t>
  </si>
  <si>
    <t>Ramon Marques</t>
  </si>
  <si>
    <t>Oquendo, Baltazar de</t>
  </si>
  <si>
    <t>88 marcos</t>
  </si>
  <si>
    <t>f.128</t>
  </si>
  <si>
    <t>105 marcos</t>
  </si>
  <si>
    <t>Gonzáles de Castro, Manuel</t>
  </si>
  <si>
    <t>896 marcos</t>
  </si>
  <si>
    <t>Juan Esteban</t>
  </si>
  <si>
    <t>13 cajones y medio</t>
  </si>
  <si>
    <t xml:space="preserve">Maria del Molino </t>
  </si>
  <si>
    <t>f.128v</t>
  </si>
  <si>
    <t>Teniente general</t>
  </si>
  <si>
    <t>Fernández de los Ríos, Matías</t>
  </si>
  <si>
    <t xml:space="preserve">871 castellanos </t>
  </si>
  <si>
    <t>Comisario  general</t>
  </si>
  <si>
    <t>Pedro deTrejo</t>
  </si>
  <si>
    <t>Una lampara que remite a la iglesia de san Antonio de Padua de la ciudad de Jaen de que no paga derechos</t>
  </si>
  <si>
    <t>Juan Esteban el Zambo</t>
  </si>
  <si>
    <t>f.129</t>
  </si>
  <si>
    <t>Crespo, Domingo</t>
  </si>
  <si>
    <t>Mulas de caballeria</t>
  </si>
  <si>
    <t>Ulloa, Maria de</t>
  </si>
  <si>
    <t>1 baul</t>
  </si>
  <si>
    <t>Que ha recogido de limosna para pagar su pasaje a los reinos de España donde hace viaje. Por esa razon pasan libres de contribucion</t>
  </si>
  <si>
    <t>Sáenz de la Vega, Nicolás</t>
  </si>
  <si>
    <t>Izquierdo, Manuel</t>
  </si>
  <si>
    <t>27 de febrero de 1691</t>
  </si>
  <si>
    <t>f.129v</t>
  </si>
  <si>
    <t>1025 pesos</t>
  </si>
  <si>
    <t xml:space="preserve">Rebajense 700 pesos canceladosen la memoria 18. </t>
  </si>
  <si>
    <t>585 castellanos</t>
  </si>
  <si>
    <t>García de Segovia, Juan Esteban</t>
  </si>
  <si>
    <t>f.130</t>
  </si>
  <si>
    <t>Juan Antonio de Zevallos</t>
  </si>
  <si>
    <t>11630 marcos</t>
  </si>
  <si>
    <t>77 cajones</t>
  </si>
  <si>
    <t>240 marcos</t>
  </si>
  <si>
    <t>8979 castellanos</t>
  </si>
  <si>
    <t>f.130v</t>
  </si>
  <si>
    <t>212 marcos</t>
  </si>
  <si>
    <t>f.130v - 131</t>
  </si>
  <si>
    <t>640 marcos</t>
  </si>
  <si>
    <t>Rebajados de estos 100 marcos de dicha plata cancelados por los consules por ser del servicio d las iglesias de santiago de Bilbao y Balmaceda como aparece en la memoria de permisos 45 a que me remito. Quedan 540 marcos</t>
  </si>
  <si>
    <t>11437 castellanos</t>
  </si>
  <si>
    <t>f.131</t>
  </si>
  <si>
    <t>3229 marcos</t>
  </si>
  <si>
    <t>Plata labrada de iglesia. No pago derechos</t>
  </si>
  <si>
    <t>f. 131</t>
  </si>
  <si>
    <t>Sarmiento, Juan Nicolás</t>
  </si>
  <si>
    <t>f.131v</t>
  </si>
  <si>
    <t>Lázaro de Jaen</t>
  </si>
  <si>
    <t>52 castellanos</t>
  </si>
  <si>
    <t>Paga 7 por ciento</t>
  </si>
  <si>
    <t>Astola Beitia, Francisco de</t>
  </si>
  <si>
    <t>33 zurrones</t>
  </si>
  <si>
    <t>Contreras, Francisco Antonio de</t>
  </si>
  <si>
    <t>Viuda de Mascados</t>
  </si>
  <si>
    <t>f.132</t>
  </si>
  <si>
    <t>Barrientos y Solís, Félix de</t>
  </si>
  <si>
    <t>Francisco de Acuña</t>
  </si>
  <si>
    <t xml:space="preserve">Rebajense 100 pesos que remite el doctor Juan Gonzáles de Santiago por nuestra señora de los remedios de san Julián de Salamanca de que no pago derechos. </t>
  </si>
  <si>
    <t>f. 132</t>
  </si>
  <si>
    <t>260 marcos</t>
  </si>
  <si>
    <t xml:space="preserve">1532 castellanos </t>
  </si>
  <si>
    <t>f. 132v</t>
  </si>
  <si>
    <t>f.132v</t>
  </si>
  <si>
    <t>Olaechea, Pedro de</t>
  </si>
  <si>
    <t>1936 pesos</t>
  </si>
  <si>
    <t>8 marcos</t>
  </si>
  <si>
    <t>En nombre de de Antonio de Monasterio Guren y de Gabriel de Barrenechea</t>
  </si>
  <si>
    <t>A cuenta de Gabriel de Barrenechea</t>
  </si>
  <si>
    <t>f.132v -  133</t>
  </si>
  <si>
    <t>28 de febrero de 1691</t>
  </si>
  <si>
    <t>452 marcos y 7 onzas</t>
  </si>
  <si>
    <t xml:space="preserve">Se rebajan 72 marcos de  la dicha plata  por los mismo que en de enero ha manifestado llevaba en un tercio de cama en la guia que se le despacho de 64576 pesos y respecto de que la dicha cama no se remitio entonces se rebajan aquí los dichos 72 marcos y quedan 380 marcos </t>
  </si>
  <si>
    <t>Porque finalmente no se sabe si tienen algo mas  y si lo tuvieren a de ser muy corta la diferencia y la que fuere se podra ajustar en Portobelo por el comisario</t>
  </si>
  <si>
    <t>f.133</t>
  </si>
  <si>
    <t>Maria de Molino</t>
  </si>
  <si>
    <t>Cadena y Elizalde, Juan Martín</t>
  </si>
  <si>
    <t>231 marcos</t>
  </si>
  <si>
    <t>f. 133v</t>
  </si>
  <si>
    <t>Marticorena, Juan de</t>
  </si>
  <si>
    <t>f.133v</t>
  </si>
  <si>
    <t>Pascual Martes</t>
  </si>
  <si>
    <t>28000 pesos</t>
  </si>
  <si>
    <t>Que son por cuenta de la capila real del señor duque de Alba que son de lo que bajo de la real caja de Lima</t>
  </si>
  <si>
    <t>63 marcos</t>
  </si>
  <si>
    <t>f.133v - 134</t>
  </si>
  <si>
    <t>Domínguez de Acevedo, Francisco</t>
  </si>
  <si>
    <t>96 marcos</t>
  </si>
  <si>
    <t>1860 pesos</t>
  </si>
  <si>
    <t>f.134</t>
  </si>
  <si>
    <t>Por cuenta de Luis de la Fuente</t>
  </si>
  <si>
    <t>Esquerra, Diego de</t>
  </si>
  <si>
    <t>Prudente Lopez</t>
  </si>
  <si>
    <t>1515 pesos</t>
  </si>
  <si>
    <t>Pérez de Ircio, Pedro</t>
  </si>
  <si>
    <t>f.134v</t>
  </si>
  <si>
    <t>Elorza, Esteban de</t>
  </si>
  <si>
    <t>3942 castellanos</t>
  </si>
  <si>
    <t>29 de febrero de 1691</t>
  </si>
  <si>
    <t>26650 castellanos</t>
  </si>
  <si>
    <t>f.135</t>
  </si>
  <si>
    <t>Arroyo, Juan Francisco de</t>
  </si>
  <si>
    <t xml:space="preserve">Joseph de Ureta </t>
  </si>
  <si>
    <t>Rebajense 3200 pesos. Se le concedieron los señores priores y cosules pasaren libres de contribucion los 2 mil pesos del hospital de la caridad  y los 1200 pesos parra nuestra señora del rosario del convento grande de Lima como consta en la meoria de permiso 15</t>
  </si>
  <si>
    <t>2426 marcos</t>
  </si>
  <si>
    <t>1 custodia</t>
  </si>
  <si>
    <t>Que va remitida para el convento de Santa Teresa de Jesus del reino de Jaen</t>
  </si>
  <si>
    <t>f.135v</t>
  </si>
  <si>
    <t>Yanisi, Blas</t>
  </si>
  <si>
    <t>874 marcos</t>
  </si>
  <si>
    <t>156 marcos</t>
  </si>
  <si>
    <t>Maria de Vega</t>
  </si>
  <si>
    <t>f.136</t>
  </si>
  <si>
    <t>López de Cotilla, Francisco</t>
  </si>
  <si>
    <t>2062 marcos</t>
  </si>
  <si>
    <t>33 libras</t>
  </si>
  <si>
    <t>Que fueron en una de las petacas del despacho y guia que saco a 22 de febrero</t>
  </si>
  <si>
    <t>4154 castellanos</t>
  </si>
  <si>
    <t>6 cajones de lamparas y custodias de alhajas de iglesias de que tiene la parte certificacion de como tienen pase libre</t>
  </si>
  <si>
    <t>466 pesos</t>
  </si>
  <si>
    <t xml:space="preserve">Por cuenta de Francisco López Cotilla </t>
  </si>
  <si>
    <t xml:space="preserve">Un cajon donde lleva dos lamparas y una custodia y otras alhajas y diferentes piezas del servicio de las iglesias dedicadas a nuestra señora del milagro en el valle de Ruesga lugar de valle, montañas de Burgo, que estan concedidos por los señores priores y consules. </t>
  </si>
  <si>
    <t>f.136v</t>
  </si>
  <si>
    <t>Candelabros y otras alhajas de iglesia que remite rumbo al obispado de Cuenca de que no pago derechos de contribucion.</t>
  </si>
  <si>
    <t>Vega, Fausto Antonio de</t>
  </si>
  <si>
    <t>Juan Lorenzo</t>
  </si>
  <si>
    <t>f.137</t>
  </si>
  <si>
    <t>4340 / 3290</t>
  </si>
  <si>
    <t>De los cuales se rebajan 1050 por el permiso que le dieron los señores prior y consules para la casa de San Ignacio de Loyola y beatificacion del padre Alonso Rodríguez de 15000</t>
  </si>
  <si>
    <t>En nombre de don Mateo de Arostegui</t>
  </si>
  <si>
    <t>480 marcos</t>
  </si>
  <si>
    <t>69 marcos</t>
  </si>
  <si>
    <t>5000 castellanos</t>
  </si>
  <si>
    <t>f.137v</t>
  </si>
  <si>
    <t>Juan de Santa Maria</t>
  </si>
  <si>
    <t>1895 marcos</t>
  </si>
  <si>
    <t>Conrado, Juan Esteban</t>
  </si>
  <si>
    <t>f.137v - 138</t>
  </si>
  <si>
    <t>Opinte Franca Llerena, Pedro de</t>
  </si>
  <si>
    <t>3 cajones - 478 marcos</t>
  </si>
  <si>
    <t xml:space="preserve">Conde del Palmar del consejo de su magestad, presidente y capitan general que ha sido deste reino y provincia de Veragua .  Por estar dedicadas para el culto divino y servicio de las iglesias de que su señoria las lleva no  pagaron derechos de contribucion </t>
  </si>
  <si>
    <t xml:space="preserve">Servicio y adorno de su casa </t>
  </si>
  <si>
    <t>f. 138</t>
  </si>
  <si>
    <t>1 de marzo de 1691</t>
  </si>
  <si>
    <t>Andre Tamayo</t>
  </si>
  <si>
    <t>f.138</t>
  </si>
  <si>
    <t>Calderón, Isidro</t>
  </si>
  <si>
    <t>f.138v</t>
  </si>
  <si>
    <t>416 marcos</t>
  </si>
  <si>
    <t>Que remite a la iglesia de la pura concepcion de la villa de Elorrio en el señorio de Vizcaya, que rebajado quedan 346 marcos (menos 70)</t>
  </si>
  <si>
    <t>f.139</t>
  </si>
  <si>
    <t>Abarrisqueta, Santiago de</t>
  </si>
  <si>
    <t>Parragues de Anaya, Luis</t>
  </si>
  <si>
    <t>2 de marzo de 1691</t>
  </si>
  <si>
    <t xml:space="preserve">Joseph Rejón </t>
  </si>
  <si>
    <t>97 marcos - 4</t>
  </si>
  <si>
    <t>220 pesos</t>
  </si>
  <si>
    <t>Benítez Gallardo, Juan</t>
  </si>
  <si>
    <t xml:space="preserve">Que van en las petacas de Santiago de Abarrisqueta  </t>
  </si>
  <si>
    <t>Gonzáles de Apodaca, Francisco</t>
  </si>
  <si>
    <t>Diferentes recuas</t>
  </si>
  <si>
    <t>145 zurrones</t>
  </si>
  <si>
    <t>f.139v</t>
  </si>
  <si>
    <t xml:space="preserve">De los 5000 pesos pago 350 pesos y de los 3 mil restantes no pago derechos de contribucion respecto a que proceden los 760 pesos de ellos del salario y los 224 pesos por los alcances que hizo en la cuenta como todo consta del libro y partida en poder de don Juan de Orozco, comisario del hueco y que por esta razon se le devieron pagar en portobelo a la manera que se pagan los salarios de los demas maestres en la diha ciudad de Portobelo. </t>
  </si>
  <si>
    <t>f.140</t>
  </si>
  <si>
    <t>26 marcos</t>
  </si>
  <si>
    <t>Mulas propias</t>
  </si>
  <si>
    <t>f. 140</t>
  </si>
  <si>
    <t>855 marcos</t>
  </si>
  <si>
    <t>39162 castellanos</t>
  </si>
  <si>
    <t>f.140v</t>
  </si>
  <si>
    <t>Salamanca y Robles, Gregorio de</t>
  </si>
  <si>
    <t>Zavala, Luis Antonio de</t>
  </si>
  <si>
    <t>de Leon</t>
  </si>
  <si>
    <t>Capitan de caballos</t>
  </si>
  <si>
    <t>Bedoya del Castillo y Campusano, Pedro de</t>
  </si>
  <si>
    <t>3 de marzo de 1691</t>
  </si>
  <si>
    <t>1388 pesos</t>
  </si>
  <si>
    <t>Del resto de 1500 pesos que lleva en su petaas porque se le rebajan 95 pesos por razon del 7% y 15 pesos por razon del flete porque va a pagarlos a Portobelo y no paga indulto.</t>
  </si>
  <si>
    <t>f.141</t>
  </si>
  <si>
    <t>Marmolejo, Fernando</t>
  </si>
  <si>
    <t>Apodaca Jiménez, Benito de</t>
  </si>
  <si>
    <t>274 pesos</t>
  </si>
  <si>
    <t>Por mano de Manuel Fernández de Navia</t>
  </si>
  <si>
    <t>Ponce, Alonso</t>
  </si>
  <si>
    <t>72 pesos</t>
  </si>
  <si>
    <t>Jiménez Romero, Antonio</t>
  </si>
  <si>
    <t>Que lleva en una petaca del doctor Bartolomé Marín de Porieda</t>
  </si>
  <si>
    <t>f.141v</t>
  </si>
  <si>
    <t>Marín de Parieda, Bartolomé</t>
  </si>
  <si>
    <t>516 marcos</t>
  </si>
  <si>
    <t>Que va dedicadas para la capilla de nuestra señora de la purisima concepcion que esta en la iglesia mayor de la villa     de Lucar en el reino de Granada que los semire el Ilustrisimo señor don Bartolomé Gonzáles de Pereda, arzobispo de los charcas que por ser para el culto divino no pago derechos de contribucion.</t>
  </si>
  <si>
    <t>73 marcos</t>
  </si>
  <si>
    <t>5400 castellanos</t>
  </si>
  <si>
    <t>f.142</t>
  </si>
  <si>
    <t>215 marcos</t>
  </si>
  <si>
    <t>Rotulado a nombre de don Fernando Jacques de Leon</t>
  </si>
  <si>
    <t>Rotulado a nombre de Juan Fernández del Valle</t>
  </si>
  <si>
    <t>Paramo, Juan Francisco de</t>
  </si>
  <si>
    <t xml:space="preserve">Remite por mano ded padre juan de Verges de la compañía de Jesus. No pago derechos de contribucion </t>
  </si>
  <si>
    <t>f.142v</t>
  </si>
  <si>
    <t>Rocha, Joseph de la</t>
  </si>
  <si>
    <t>Lo remite al escelentisimo señor marques de los velez. No pago derechos de contribucion.</t>
  </si>
  <si>
    <t>Labarrieta, Domingo de</t>
  </si>
  <si>
    <t>4 de marzo de 1691</t>
  </si>
  <si>
    <t>Juan de Bolas</t>
  </si>
  <si>
    <t>Capitan, tesorero, juez y fiscal de la real hacienda de su magestad</t>
  </si>
  <si>
    <t xml:space="preserve">Que son y proceden de la limosna de la cofradia de la infanteria de este presidio que es de la purisima concepcion que esta en la iglesia del convento de nuestro padre san francisco de esta ciudad y porque es para cmprar una colgadura y cera para el adorno y gasto de su capilla en la ciudad de Portobelo se dio este pase sin pagar derechos de contrubucion. </t>
  </si>
  <si>
    <t>f.143</t>
  </si>
  <si>
    <t>Padre del orden de San juan de Dios</t>
  </si>
  <si>
    <t>Santo, Juan de</t>
  </si>
  <si>
    <t>Que son para comprar algunas medicinas para la enfermeria y por esta razon los 1000 pasan libres de contribucion, de los otros 1000 pesos pago a 7%</t>
  </si>
  <si>
    <t>Alvarez de la Barena, Manuel</t>
  </si>
  <si>
    <t xml:space="preserve">Diego Sánchez </t>
  </si>
  <si>
    <t xml:space="preserve">Juez oficial de la real hacienda </t>
  </si>
  <si>
    <t>Matías Pérez, Juan</t>
  </si>
  <si>
    <t xml:space="preserve">del servicio de su casa y familia </t>
  </si>
  <si>
    <t>Para sus gastos de ida y vuelta. Pasa sin pagar contribucion</t>
  </si>
  <si>
    <t>f.143v</t>
  </si>
  <si>
    <t xml:space="preserve">Total: 9835. Rebajense  las partes siguientes: 26812 oesis por los mismo que le entrego el virrey del Perú, conde de la manelova,  y los 412 pesos de don Joseph Centeno, 212 pesos que le dio el corregidor de trujillo y los 200 pesos restantes Ignacio Salmon por el corregidor de Canes y Canches que se han recidufi de limosna para la redencion de los cautivos del presidio de alarache de que trajo despacho de permiso de los señores priores y consules </t>
  </si>
  <si>
    <t>4080 pesos</t>
  </si>
  <si>
    <t>216 marcos</t>
  </si>
  <si>
    <t xml:space="preserve">un cajon en que remite una lampara que va dediada para nuestra señora del rosario de la iglesia del convento de santo domingo de la ciudad de vitoria en la provincia de Alva que por el culto no paga contribucion. </t>
  </si>
  <si>
    <t>f.144</t>
  </si>
  <si>
    <t>1400 castellanos</t>
  </si>
  <si>
    <t>10111 castellanos</t>
  </si>
  <si>
    <t xml:space="preserve">Reales jueces  de la real hacienda </t>
  </si>
  <si>
    <t>2543 castellannos</t>
  </si>
  <si>
    <t>No pagan contribucion. Procede de los quintos del oro del darien de cuenta de su magestad.</t>
  </si>
  <si>
    <t>Ferniz de Lavanda, Juan</t>
  </si>
  <si>
    <t>f.144v</t>
  </si>
  <si>
    <t>Frances Enríquez, Pedro</t>
  </si>
  <si>
    <t>No paga contribucion. De su sueldo</t>
  </si>
  <si>
    <t>5 de marzo de 1691</t>
  </si>
  <si>
    <t>Juan Lorenzo Rodríguez</t>
  </si>
  <si>
    <t>271 marcos</t>
  </si>
  <si>
    <t>80 libras</t>
  </si>
  <si>
    <t>f.145</t>
  </si>
  <si>
    <t>López Bejarano, Pedro</t>
  </si>
  <si>
    <t>Gómez de la Torre, Santiago</t>
  </si>
  <si>
    <t>del servicio de las iglesias en que entta su ornamento y recado de decir misa, campanillas, vinajeras y platillos. No pago</t>
  </si>
  <si>
    <t>García Serrato, Juan</t>
  </si>
  <si>
    <t>f.145v</t>
  </si>
  <si>
    <t>Miñano, Pedro Andrés de</t>
  </si>
  <si>
    <t xml:space="preserve">Antonio de Echeberg </t>
  </si>
  <si>
    <t>2542 marcos</t>
  </si>
  <si>
    <t>El cajon de plata labrada con 290 marcos y contierne este despacho no fue por el boqueron sino por cruces de que se dio despacho en 9 de marzo</t>
  </si>
  <si>
    <t>15 zurrones</t>
  </si>
  <si>
    <t>f.146</t>
  </si>
  <si>
    <t>Licenciado, comisario del Santo Oficio</t>
  </si>
  <si>
    <t>Melgarejo, Juan</t>
  </si>
  <si>
    <t>5 zurrones</t>
  </si>
  <si>
    <t>Bracho de Lamadrid, Juan</t>
  </si>
  <si>
    <t>Mateos, Gregorio</t>
  </si>
  <si>
    <t>f.146v</t>
  </si>
  <si>
    <t>24 zurrones</t>
  </si>
  <si>
    <t>Echeverz y Subiza, Antonio de</t>
  </si>
  <si>
    <t>422 pesos</t>
  </si>
  <si>
    <t>236 marcos</t>
  </si>
  <si>
    <t>106 pesos</t>
  </si>
  <si>
    <t>194 marcos</t>
  </si>
  <si>
    <t>38 1/2 pesos</t>
  </si>
  <si>
    <t>28 1/2 marcos</t>
  </si>
  <si>
    <t>805 pesos</t>
  </si>
  <si>
    <t>Layaga, Joseph Ambrosio de</t>
  </si>
  <si>
    <t>560 marcos</t>
  </si>
  <si>
    <t>f.147</t>
  </si>
  <si>
    <t xml:space="preserve">Con declaracon que de los 45mil van heredando y corriendo el riesgo de tierra en 15 mil pesos las personas siguientes: 4 mil pesos el capitan don Joseph de Cartagena, 8 mil pesos don gregorio de Salamanca y 3 mil pesos restantes el padre Juan de Verges de la compañia de Jesus. </t>
  </si>
  <si>
    <t>2 cajones en pasta</t>
  </si>
  <si>
    <t xml:space="preserve"> f.147v - 148</t>
  </si>
  <si>
    <t>Juan Alvarez</t>
  </si>
  <si>
    <t>675 marcos</t>
  </si>
  <si>
    <t>1 pozuelo de plata y 22 marcos</t>
  </si>
  <si>
    <t>210 marcos</t>
  </si>
  <si>
    <t>442 zurrones</t>
  </si>
  <si>
    <t>9016 castellanos</t>
  </si>
  <si>
    <t>Piezas de oro</t>
  </si>
  <si>
    <t>1 pepita</t>
  </si>
  <si>
    <t>No pago contribucion por las causas y razones que ha de dar en la cuenta de esta administracion.</t>
  </si>
  <si>
    <t>f. 148v</t>
  </si>
  <si>
    <t>6 de marzo de 1691</t>
  </si>
  <si>
    <t>f.148v</t>
  </si>
  <si>
    <t>f.149</t>
  </si>
  <si>
    <t>Noriega, Bartolomé de</t>
  </si>
  <si>
    <t>294 marcos</t>
  </si>
  <si>
    <t>Bazán, Joseph</t>
  </si>
  <si>
    <t>Gonzáles de Villafranca, Manuel</t>
  </si>
  <si>
    <t>No pago derechos de contribucion respecto de ser de la congregacion (quemado) porque van para comprar algunas alajas y cosas pertenecientes al culto de la iglesia de la dicha congregacion y que me consta ser cierto y tambien conta lo mismo al sargento mayor don Francisco de Ayague del orden de Santiago.</t>
  </si>
  <si>
    <t>f.149v</t>
  </si>
  <si>
    <t>Comisario del Santo Oficio</t>
  </si>
  <si>
    <t>Perteneciente al Obispo de Panamá. No pago contribucion.</t>
  </si>
  <si>
    <t>Alvarado, Juan de</t>
  </si>
  <si>
    <t>54 zurrones</t>
  </si>
  <si>
    <t>12 cajones en pasta</t>
  </si>
  <si>
    <t>5 petacas en pasta</t>
  </si>
  <si>
    <t>Herrera, Antonio de</t>
  </si>
  <si>
    <t>Juan Volado</t>
  </si>
  <si>
    <t>f.150</t>
  </si>
  <si>
    <t>López Parejo, Bartolomé</t>
  </si>
  <si>
    <t>Ovares, Joseph de</t>
  </si>
  <si>
    <t>3851 marcos</t>
  </si>
  <si>
    <t>152 marcos</t>
  </si>
  <si>
    <t>Maestro mayor de obras</t>
  </si>
  <si>
    <t>Mena, Fernando de</t>
  </si>
  <si>
    <t>No pago contribucion</t>
  </si>
  <si>
    <t>f.150v</t>
  </si>
  <si>
    <t>Díaz de Quiroga, Diego</t>
  </si>
  <si>
    <t>Antonio de Montes</t>
  </si>
  <si>
    <t>2453 marcos</t>
  </si>
  <si>
    <t>10 libras</t>
  </si>
  <si>
    <t>Barena, Bartolomé</t>
  </si>
  <si>
    <t>Cascarilla</t>
  </si>
  <si>
    <t xml:space="preserve">4 zurrones </t>
  </si>
  <si>
    <t>Berosa, Pedro</t>
  </si>
  <si>
    <t>f.151</t>
  </si>
  <si>
    <t>Rebajense 62 marcos de plata labrada que van en un cajon con algunas Copacabana y otras cosas que se remiten a don Diego de Villalobos que es un pozuelo que a 8 pesos valen 498 pesos</t>
  </si>
  <si>
    <t>1525 marcos</t>
  </si>
  <si>
    <t>15800 castellanos</t>
  </si>
  <si>
    <t>Salgado, Francisco</t>
  </si>
  <si>
    <t>7 de marzo de 1691</t>
  </si>
  <si>
    <t>f.151v</t>
  </si>
  <si>
    <t>López Morillo, Agustín</t>
  </si>
  <si>
    <t>Juan Bolaos</t>
  </si>
  <si>
    <t>Por cuenta de Diego de Laya</t>
  </si>
  <si>
    <t>f.152</t>
  </si>
  <si>
    <t>Martínez Carrillo, Joseph</t>
  </si>
  <si>
    <t>Agustín de Hoces</t>
  </si>
  <si>
    <t>54 cajones</t>
  </si>
  <si>
    <t>Joseph Sánchez</t>
  </si>
  <si>
    <t>96 cajones</t>
  </si>
  <si>
    <t>6 zurrones</t>
  </si>
  <si>
    <t>f.152v</t>
  </si>
  <si>
    <t xml:space="preserve">Solo pago por 35 marcos </t>
  </si>
  <si>
    <t>550 castellanos</t>
  </si>
  <si>
    <t>Cabrera, Gerónimo de</t>
  </si>
  <si>
    <t>f.152v - 153</t>
  </si>
  <si>
    <t xml:space="preserve">Rebaja: 2 mil pesos por partida para la reforma de Santa Ana, 4200 pesos concedidos a los Betlemitas. , 4512 a los dichos padres. 4000 mas aun por pagar. Quedan 20503 pesos </t>
  </si>
  <si>
    <t>3901 marcos</t>
  </si>
  <si>
    <t>f.153</t>
  </si>
  <si>
    <t>Puerto Marino, Domingo del</t>
  </si>
  <si>
    <t>f.153v</t>
  </si>
  <si>
    <t>Miro de Rivera, Domingo</t>
  </si>
  <si>
    <t>8 de marzo de 1691</t>
  </si>
  <si>
    <t>Antonio de Montes Cortez</t>
  </si>
  <si>
    <t xml:space="preserve">De los cuales se rebajan 60 marcos que pesan las alhajas de Iglesia que dan 140 marcos </t>
  </si>
  <si>
    <t>28 marcos</t>
  </si>
  <si>
    <t>Heredia, Luis de</t>
  </si>
  <si>
    <t>276 pesos</t>
  </si>
  <si>
    <t>Monje, Benito</t>
  </si>
  <si>
    <t>450 marcos</t>
  </si>
  <si>
    <t>f.154</t>
  </si>
  <si>
    <t>Caballero Jurado, Juan</t>
  </si>
  <si>
    <t>Juan Caballero Jurado</t>
  </si>
  <si>
    <t>Juan García de Araujo</t>
  </si>
  <si>
    <t>f.154v</t>
  </si>
  <si>
    <t>Valdés, Jonás de</t>
  </si>
  <si>
    <t xml:space="preserve">Que son del servicio de su persona </t>
  </si>
  <si>
    <t xml:space="preserve">Para el convento de  la Merced de Madrdid concedidos por los señores prior  consules en la memoria 53. </t>
  </si>
  <si>
    <t>f.155</t>
  </si>
  <si>
    <t>503 marcos</t>
  </si>
  <si>
    <t>2100 pesos</t>
  </si>
  <si>
    <t>Alguacil mayor de corte de la Real Audiciencia</t>
  </si>
  <si>
    <t>Chavarri, Matías Justiniano</t>
  </si>
  <si>
    <t>Provisor y Vicario general del obispado</t>
  </si>
  <si>
    <t>9 de marzo de 1691</t>
  </si>
  <si>
    <t>Rebajense 3 mil pesos pertenecientes a esta Santa Iglesia catedral y otras parroquias de este obispado para el vestuario de ellas y quedan  11300 pesos de los cuales pago 791</t>
  </si>
  <si>
    <t>f.155v</t>
  </si>
  <si>
    <t>Vásquez Rubio, Bartolomé</t>
  </si>
  <si>
    <t>Ladrón de Guevara, Diego</t>
  </si>
  <si>
    <t>Que rebajados 1400 pesos pertenecientes a Diego de la Trinidad de que lleva dos guias a parte quedan 5350 pesos</t>
  </si>
  <si>
    <t>Tocan y pertenecen a don Julián Montero de Espinosa vecino de Lima 8500 pesos , 10000 pesos para doña Ana Maria de Aguirre</t>
  </si>
  <si>
    <t>Juan de Bustinza</t>
  </si>
  <si>
    <t>f.156</t>
  </si>
  <si>
    <t>Romero, Nicolás</t>
  </si>
  <si>
    <t>En nombre de su padre, Antonio Delgado Carbajal</t>
  </si>
  <si>
    <t>Facundo, Alejandro Alfonso</t>
  </si>
  <si>
    <t>Rivera y Castro, Manuel de</t>
  </si>
  <si>
    <t>f.156v</t>
  </si>
  <si>
    <t>Por orden y visto del señor presidente de Panamá lo que va declarado y por bienes depositados y embargados a don Juan Antonio de Uria. La lana de vicuña, cacao y plata. No pago impuesto</t>
  </si>
  <si>
    <t>Se han de pagar a su magestad en Portobelo</t>
  </si>
  <si>
    <t>f.157</t>
  </si>
  <si>
    <t>Garibaldi, Domingo</t>
  </si>
  <si>
    <t>A nombre de Antonio Pucheta</t>
  </si>
  <si>
    <t>250 marcos</t>
  </si>
  <si>
    <t>f.157v</t>
  </si>
  <si>
    <t>Pucheta, Antonio de</t>
  </si>
  <si>
    <t>Francisco de Astola Beitia</t>
  </si>
  <si>
    <t>1000 castellanos</t>
  </si>
  <si>
    <t>488 pesos</t>
  </si>
  <si>
    <t>2000 castellanos</t>
  </si>
  <si>
    <t>10 de marzo de 1691</t>
  </si>
  <si>
    <t>f.158</t>
  </si>
  <si>
    <t>Tesorero</t>
  </si>
  <si>
    <t>Que son y pertenecen a una certificacion de 88 marcos, 869 pesos en reales y 65 doblones que a su favor dio el capital Joseph de Ollo su dicha en 18 de febrero de 1689 años. No marca pago de derechos</t>
  </si>
  <si>
    <t>Melgarejo, Joseph</t>
  </si>
  <si>
    <t>f.158v</t>
  </si>
  <si>
    <t>García Varela, Juan</t>
  </si>
  <si>
    <t>Por cuenta de Francisco Pérez</t>
  </si>
  <si>
    <t>Por cuenta de Antonio López de Miranda</t>
  </si>
  <si>
    <t>f.159</t>
  </si>
  <si>
    <t>Andrade, Diego de</t>
  </si>
  <si>
    <t>Remitido por los mayordomos de nuestra señora de la soledad, los 200 pesos pertenecen a la cofradia y son para cera y otras cosas de la iglesia y culto. No paga derechos.</t>
  </si>
  <si>
    <t>Padre Letor jubilado</t>
  </si>
  <si>
    <t>Valdelomar, Antonio de</t>
  </si>
  <si>
    <t>Para la compra de algunos libros misales, breviarios y otras cosas que por ser para este efecto no pago derechos de contribucion</t>
  </si>
  <si>
    <t>Recua y mulas de caballeria</t>
  </si>
  <si>
    <t>García Bravo, Fernando</t>
  </si>
  <si>
    <t>f.159v</t>
  </si>
  <si>
    <t>Payua, Manuel de</t>
  </si>
  <si>
    <t>147 marcos</t>
  </si>
  <si>
    <t>824 pesos</t>
  </si>
  <si>
    <t>Brito, Francisco</t>
  </si>
  <si>
    <t>19 cajones</t>
  </si>
  <si>
    <t>49 marcos</t>
  </si>
  <si>
    <t xml:space="preserve">2 lamparas del culto de las iglesias y de la catedral de la ciudad </t>
  </si>
  <si>
    <t>f.159v - 160</t>
  </si>
  <si>
    <t>1550 castellanos</t>
  </si>
  <si>
    <t>f.160</t>
  </si>
  <si>
    <t>f.160v</t>
  </si>
  <si>
    <t xml:space="preserve">Los 5 mil de ellos van dedicados a la beatificacion de Alonso Rodríguez y los 7 mil pesos para los rotules de los señores padres Juan de Ayllón y Francisco de Castillo cuya concecion se dio por los señores prior y consules en la memoria de permisos 24. </t>
  </si>
  <si>
    <t>802 castellanos</t>
  </si>
  <si>
    <t>Del Padre Juan de Goycoechea</t>
  </si>
  <si>
    <t>Pinto, Alonso</t>
  </si>
  <si>
    <t>39 marcos</t>
  </si>
  <si>
    <t>f.161</t>
  </si>
  <si>
    <t>Espinosa, Fernando de</t>
  </si>
  <si>
    <t>1210 castellanos</t>
  </si>
  <si>
    <t>A nombre de Juan de Urquiza</t>
  </si>
  <si>
    <t>1439 castellanos</t>
  </si>
  <si>
    <t>Fernández, Simón</t>
  </si>
  <si>
    <t>Sandoval, Diego de</t>
  </si>
  <si>
    <t>f.161v</t>
  </si>
  <si>
    <t>Sánchez Carrasco, Francisco</t>
  </si>
  <si>
    <t>11 de marzo de 1691</t>
  </si>
  <si>
    <t>Pago el 7% de 4000 porque de los 500 pesos no pago derechos por razon de ser mayordomo de la cofradia de nuestra señora del rosario.</t>
  </si>
  <si>
    <t>Molino y Saldivar, Francisco del</t>
  </si>
  <si>
    <t>Rodríguez, Manuel</t>
  </si>
  <si>
    <t>Manuel Rodríguez</t>
  </si>
  <si>
    <t>Prior del convento de San Juan de Dios</t>
  </si>
  <si>
    <t>Martínez del (quemado), Juan Antonio</t>
  </si>
  <si>
    <t>f.162</t>
  </si>
  <si>
    <t>Escribano de camara de la ciudad</t>
  </si>
  <si>
    <t>Gasa, Francisco</t>
  </si>
  <si>
    <t>Beltrán, Beatriz</t>
  </si>
  <si>
    <t>Juan Manuel</t>
  </si>
  <si>
    <t>Panes, Esteban de</t>
  </si>
  <si>
    <t>12 de marzo de 1691</t>
  </si>
  <si>
    <t>Gallo, Manuel</t>
  </si>
  <si>
    <t>150 pesos</t>
  </si>
  <si>
    <t>f.162v</t>
  </si>
  <si>
    <t>Pedro de Ribera</t>
  </si>
  <si>
    <t>Para veneracion de las iglesias</t>
  </si>
  <si>
    <t>25marcos</t>
  </si>
  <si>
    <t>f.163</t>
  </si>
  <si>
    <t>Sánchez de Quiroga y Ganoza, Antonio</t>
  </si>
  <si>
    <t>210 castellanos</t>
  </si>
  <si>
    <t>Fernández, Juan</t>
  </si>
  <si>
    <t>Sebastián Velejo</t>
  </si>
  <si>
    <t>180 zurrones</t>
  </si>
  <si>
    <t>Fernández de Valdés, Juan</t>
  </si>
  <si>
    <t>Cedillo, Nicolás de</t>
  </si>
  <si>
    <t>13 de marzo de 1691</t>
  </si>
  <si>
    <t>f.163v</t>
  </si>
  <si>
    <t>Arrese, Gabriel Manuel de</t>
  </si>
  <si>
    <t>Para alhajas de Iglesia, no paga contribucion</t>
  </si>
  <si>
    <t>Juan de Roa</t>
  </si>
  <si>
    <t>644 pesos</t>
  </si>
  <si>
    <t xml:space="preserve">Remite de los bienes de Juan Antonio de Uria, que estan embargados por don Joseph de la Torre. </t>
  </si>
  <si>
    <t>20 zurrones</t>
  </si>
  <si>
    <t>f.164</t>
  </si>
  <si>
    <t>132 marcos</t>
  </si>
  <si>
    <t>Quemado</t>
  </si>
  <si>
    <t>Cáceres, Juan</t>
  </si>
  <si>
    <t>14 de marzo de 1691</t>
  </si>
  <si>
    <t>Abarca, Pedro de</t>
  </si>
  <si>
    <t>f.164v</t>
  </si>
  <si>
    <t>López de Vizu, Alonso</t>
  </si>
  <si>
    <t xml:space="preserve">No pago derechos </t>
  </si>
  <si>
    <t>48 sacas</t>
  </si>
  <si>
    <t>16 zurrones</t>
  </si>
  <si>
    <t>f.165</t>
  </si>
  <si>
    <t>Mayordomo del duque de la Palata</t>
  </si>
  <si>
    <t>Lamparas y alhajas dedicadas al culto divino. No pagan contribucion</t>
  </si>
  <si>
    <t>Basaguren, Francisco de</t>
  </si>
  <si>
    <t>En alhajas de Iglesia, no paga derechos</t>
  </si>
  <si>
    <t>15 de marzo de 1691</t>
  </si>
  <si>
    <t>f.165v</t>
  </si>
  <si>
    <t>Guaraz y Pasquier, Francisco de</t>
  </si>
  <si>
    <t>35532 castellanos</t>
  </si>
  <si>
    <t xml:space="preserve">No pago derechos por pertenercer al virrey conde de la Moncloa </t>
  </si>
  <si>
    <t>Sánchez Vivas, Alonso</t>
  </si>
  <si>
    <t>Francisco de Alvelda</t>
  </si>
  <si>
    <t>Planeta, Andrés</t>
  </si>
  <si>
    <t>3500 castellanos</t>
  </si>
  <si>
    <t>f.166</t>
  </si>
  <si>
    <t>Comisario del comercio del Perú</t>
  </si>
  <si>
    <t>52 sacas</t>
  </si>
  <si>
    <t>8 zurrones</t>
  </si>
  <si>
    <t>Pazos, Jacinto de</t>
  </si>
  <si>
    <t>16 de marzo de 1691</t>
  </si>
  <si>
    <t>Urriola, Gabriel de</t>
  </si>
  <si>
    <t>17 de marzo de 1691</t>
  </si>
  <si>
    <t>Juan Esteban Prieto</t>
  </si>
  <si>
    <t>f.166v</t>
  </si>
  <si>
    <t>Heredia, Juan de</t>
  </si>
  <si>
    <t>8100 castellanos</t>
  </si>
  <si>
    <t>Juan Esteban Bautista</t>
  </si>
  <si>
    <t>5755 castellanos</t>
  </si>
  <si>
    <t>Fernández, Luis</t>
  </si>
  <si>
    <t>f.167</t>
  </si>
  <si>
    <t>80 cajones</t>
  </si>
  <si>
    <t>a entregar al capitan Juan de Aguilar, pertenecientes a derechos 350 mil ducados que se han de pagar a su mayor en esta armada. No pago contribucion.</t>
  </si>
  <si>
    <t>391 cargas 1/2</t>
  </si>
  <si>
    <t>Diego Sánchez de Calle</t>
  </si>
  <si>
    <t xml:space="preserve">Pertenecientes al derecho de los 350 mil ducados que han de pagar a su maestad estaarmada para entregar al capitan juan de Aguilar comisario de aquella localidad. </t>
  </si>
  <si>
    <t>Miguel Rodriguez</t>
  </si>
  <si>
    <t>f.167v</t>
  </si>
  <si>
    <t>Partes quemadas en el documento</t>
  </si>
  <si>
    <t>Gómez Carrillo, Antonio</t>
  </si>
  <si>
    <t>Torres, Mateo de</t>
  </si>
  <si>
    <t>Juan Mauricio</t>
  </si>
  <si>
    <t>Guevara, Juan Antonio de</t>
  </si>
  <si>
    <t>Diego Sanchez</t>
  </si>
  <si>
    <t>Maria de Guzman</t>
  </si>
  <si>
    <t>f.168</t>
  </si>
  <si>
    <t>Pérez de Urquizu, Juan</t>
  </si>
  <si>
    <t>2939 castellanos</t>
  </si>
  <si>
    <t>Manuel Francisco</t>
  </si>
  <si>
    <t>2300 pesos</t>
  </si>
  <si>
    <t>No pago contribucion por remitirno de donativo con el marquez de los Veles para su maestad</t>
  </si>
  <si>
    <t>8855 castellanos</t>
  </si>
  <si>
    <t>Zuñiga, Francisco de</t>
  </si>
  <si>
    <t>f.168v</t>
  </si>
  <si>
    <t>Hidalgo, Diego</t>
  </si>
  <si>
    <t>18 de marzo de 1691</t>
  </si>
  <si>
    <t>1336 castellanos</t>
  </si>
  <si>
    <t>19 de marzo de 1691</t>
  </si>
  <si>
    <t>f.169</t>
  </si>
  <si>
    <t>Andres Trujillo de Mena</t>
  </si>
  <si>
    <t>Pertenecientes a los derechos de contribucion de los 350 mil cucados a entregar al capitan Juan de Aguilar.</t>
  </si>
  <si>
    <t>Ávila, Gregorio de</t>
  </si>
  <si>
    <t>Agustin Romero</t>
  </si>
  <si>
    <t xml:space="preserve">Los jueces y oficiales reales </t>
  </si>
  <si>
    <t xml:space="preserve">Los cuales son un donativo para su magestad. </t>
  </si>
  <si>
    <t>160 pesos</t>
  </si>
  <si>
    <t>2874 castellanos</t>
  </si>
  <si>
    <t>Torre, Tomás de la</t>
  </si>
  <si>
    <t>f.169v</t>
  </si>
  <si>
    <t>1150 castellanos</t>
  </si>
  <si>
    <t>660 pesos</t>
  </si>
  <si>
    <t>20 de marzo de 1691</t>
  </si>
  <si>
    <t>f.170</t>
  </si>
  <si>
    <t>76 marcos</t>
  </si>
  <si>
    <t>4159 castellanos</t>
  </si>
  <si>
    <t>Ribera, Pedro de</t>
  </si>
  <si>
    <t>Geronimo de Aguilar</t>
  </si>
  <si>
    <t>Uria, Juan Francisco de</t>
  </si>
  <si>
    <t>21 de marzo de 1691</t>
  </si>
  <si>
    <t>f. 170v</t>
  </si>
  <si>
    <t>Doponte, Nicolás</t>
  </si>
  <si>
    <t>Alhajas de Iglesia para nuestra señora de la consolacion. No pagan contribucion.</t>
  </si>
  <si>
    <t>f.170v</t>
  </si>
  <si>
    <t>108 pesos</t>
  </si>
  <si>
    <t>Vera, Diego de</t>
  </si>
  <si>
    <t>24 de marzo de 1691</t>
  </si>
  <si>
    <t>69 cajones</t>
  </si>
  <si>
    <t>Pertenecientes al derecho de los 350 ducados. Para entregar al comisario Juan de Aguilar en Portobelo. No pago. Cada cajon de 2000</t>
  </si>
  <si>
    <t>Bolivar, Juan de</t>
  </si>
  <si>
    <t>586 castellanos</t>
  </si>
  <si>
    <t>De los cuales no pago derechos por remitirlos a España de encomienda por mano de capitan Joseph Rocha</t>
  </si>
  <si>
    <t>f.171</t>
  </si>
  <si>
    <t>Aranda, Juan de</t>
  </si>
  <si>
    <t>553 castellanos</t>
  </si>
  <si>
    <t>Enríquez, Francisco Joseph</t>
  </si>
  <si>
    <t>1900 pesos</t>
  </si>
  <si>
    <t>Arismendi, Antonio de</t>
  </si>
  <si>
    <t xml:space="preserve">21 marcos </t>
  </si>
  <si>
    <t>22 de marzo de 1691</t>
  </si>
  <si>
    <t>Para entregar al capitan Juan de Aguilar, comisario en Portobelo que son de cuenta de su magestad y de los 350 mil ducados que se han de pagar en esta armada</t>
  </si>
  <si>
    <t>f.171v</t>
  </si>
  <si>
    <t>Pera, Enrique de la</t>
  </si>
  <si>
    <t>Castellanos</t>
  </si>
  <si>
    <t>Zerralde, Juan Antonio</t>
  </si>
  <si>
    <t>23 de marzo e 1691</t>
  </si>
  <si>
    <t>280 pesos</t>
  </si>
  <si>
    <t>f.172</t>
  </si>
  <si>
    <t>Peña, Salvador de la</t>
  </si>
  <si>
    <t>Geronimo de Ayala</t>
  </si>
  <si>
    <t>Durán, Diego</t>
  </si>
  <si>
    <t>52 zurrones</t>
  </si>
  <si>
    <t>7 sacas</t>
  </si>
  <si>
    <t>Bustillos Zevallos, Vicente de</t>
  </si>
  <si>
    <t>Francisco Joseph Enriquez</t>
  </si>
  <si>
    <t>2400 pesos</t>
  </si>
  <si>
    <t>55 marcos</t>
  </si>
  <si>
    <t>f.172v</t>
  </si>
  <si>
    <t>Para entregar al Capitan Juan de Aguilar comisario en Portobelo que son a cuenta de su magestad de la satisfaccion y paga de los 350 mil ducados. No paga derechos.</t>
  </si>
  <si>
    <t>Jumanes, Bartolome de</t>
  </si>
  <si>
    <t>Gutiérrez, Nicolás</t>
  </si>
  <si>
    <t>2 cargas</t>
  </si>
  <si>
    <t xml:space="preserve">76 marcos </t>
  </si>
  <si>
    <t>A cuenta de de don Antonio de Uria</t>
  </si>
  <si>
    <t>f.173</t>
  </si>
  <si>
    <t>Suárez Patiño, Francisco</t>
  </si>
  <si>
    <t>Los cuales pertenecen al jusgado de Bienes de Difuntos</t>
  </si>
  <si>
    <t>De cuenta de su magestad. No paga derechos.</t>
  </si>
  <si>
    <t>25 de marzo de 1691</t>
  </si>
  <si>
    <t>Sosa, Manuel de</t>
  </si>
  <si>
    <t>26 de marzo de 1691</t>
  </si>
  <si>
    <t>Tinta añil</t>
  </si>
  <si>
    <t>Monedas, Felipe de</t>
  </si>
  <si>
    <t>f.173v</t>
  </si>
  <si>
    <t>Cuestas, Juan de</t>
  </si>
  <si>
    <t>27 de marzo de 1691</t>
  </si>
  <si>
    <t>Palomino Matrero, Diego</t>
  </si>
  <si>
    <t>28 de marzo de 1691</t>
  </si>
  <si>
    <t>325 castellanos</t>
  </si>
  <si>
    <t>Reyes, Gaspar de</t>
  </si>
  <si>
    <t>30 de marzo de 1691</t>
  </si>
  <si>
    <t>f.174</t>
  </si>
  <si>
    <t>Antonio Segundo</t>
  </si>
  <si>
    <t>Pérez Méndez, Sebastián</t>
  </si>
  <si>
    <t>Solís, Antonio</t>
  </si>
  <si>
    <t>29 de marzo de 1691</t>
  </si>
  <si>
    <t>2800 pesos</t>
  </si>
  <si>
    <t>136 pesos</t>
  </si>
  <si>
    <t>f.174v</t>
  </si>
  <si>
    <t>Zorrobraga, Francisco de</t>
  </si>
  <si>
    <t>Bermudez Velasquez, Felipe</t>
  </si>
  <si>
    <t>Pérez Meléndez, Sebastián</t>
  </si>
  <si>
    <t>Oriamuño, Joseph de</t>
  </si>
  <si>
    <t>f.175</t>
  </si>
  <si>
    <t>Vásquez Meléndez, Mateo</t>
  </si>
  <si>
    <t>Navarro, Juan</t>
  </si>
  <si>
    <t>Araujo, Pedro de</t>
  </si>
  <si>
    <t>Prior del convento de San Agustin</t>
  </si>
  <si>
    <t>Miguel de Gerónimo</t>
  </si>
  <si>
    <t xml:space="preserve">Que por ir aplicados a comprar ornamentos, cera y otras cosas necesarias para el culto divino de la iglesia y sacristia de su convento no pagaron derechos de contribucion. </t>
  </si>
  <si>
    <t>f.175v</t>
  </si>
  <si>
    <t>Martínez de Ochoa, Juan</t>
  </si>
  <si>
    <t>31 de marzo de 1691</t>
  </si>
  <si>
    <t>Mejía, Pedro</t>
  </si>
  <si>
    <t>Castillo, Pedro del</t>
  </si>
  <si>
    <t>800 castellanos</t>
  </si>
  <si>
    <t>Los jueces oficiales reales</t>
  </si>
  <si>
    <t>Manuel de Noguera</t>
  </si>
  <si>
    <t>Que son de efectos de la hacienda real. No paga derechos</t>
  </si>
  <si>
    <t>11168 castellanos</t>
  </si>
  <si>
    <t xml:space="preserve">Del capitan Diego Ortiz 1448 castellanos, del alferez Miguel Barreiro de Castro 3919 castellanos, del ayudante Blas de Medina 520 castellanos </t>
  </si>
  <si>
    <t>f.176</t>
  </si>
  <si>
    <t>López, Juan Mauricio</t>
  </si>
  <si>
    <t>Muñoz, Manuel</t>
  </si>
  <si>
    <t>1 de abril de 1691</t>
  </si>
  <si>
    <t>Medinaero de Madrid, Cristobal</t>
  </si>
  <si>
    <t>Santiago Concha, Pablo de</t>
  </si>
  <si>
    <t>5200 pesos</t>
  </si>
  <si>
    <t>Quiñones, Joseph de</t>
  </si>
  <si>
    <t>2 de abril de 1691</t>
  </si>
  <si>
    <t>200 castellanos</t>
  </si>
  <si>
    <t>f.176v</t>
  </si>
  <si>
    <t>3200 pesos</t>
  </si>
  <si>
    <t>Barrero, Miguel</t>
  </si>
  <si>
    <t>3 de abril de 1691</t>
  </si>
  <si>
    <t>Sagredo, Cristóbal</t>
  </si>
  <si>
    <t>f.177</t>
  </si>
  <si>
    <t>1180 marcos</t>
  </si>
  <si>
    <t>Domínguez, Antonio</t>
  </si>
  <si>
    <t>Para pagar a los soldados de los castillos de aquella ciudad. No pago derechos</t>
  </si>
  <si>
    <t>4 de abril de 1691</t>
  </si>
  <si>
    <t>León, Joseph Bernardo de</t>
  </si>
  <si>
    <t>f.177v</t>
  </si>
  <si>
    <t>5 de abril de 1691</t>
  </si>
  <si>
    <t>Navarro de Vargas, Joseph</t>
  </si>
  <si>
    <t>5500 pesos</t>
  </si>
  <si>
    <t>Quintana, Marcelo de la</t>
  </si>
  <si>
    <t>6 de abril de 1691</t>
  </si>
  <si>
    <t>675 castellanos</t>
  </si>
  <si>
    <t>General de Armada</t>
  </si>
  <si>
    <t>Bea, Antonio de</t>
  </si>
  <si>
    <t>7 de abril de 1691</t>
  </si>
  <si>
    <t>463 pesos</t>
  </si>
  <si>
    <t>8 de abril de 1691</t>
  </si>
  <si>
    <t>Cepeda, Juan Francisco de</t>
  </si>
  <si>
    <t>11 de abril de 1691</t>
  </si>
  <si>
    <t>386 pesos</t>
  </si>
  <si>
    <t>No pago derechos.</t>
  </si>
  <si>
    <t>f.178</t>
  </si>
  <si>
    <t>390 castellanos</t>
  </si>
  <si>
    <t>Enríquez, Álvaro</t>
  </si>
  <si>
    <t>125 castellanos</t>
  </si>
  <si>
    <t>Sin Jueces oficiales</t>
  </si>
  <si>
    <t>(Incluye dinero real y de comisión de avería)</t>
  </si>
  <si>
    <t>Total</t>
  </si>
  <si>
    <t>Plata</t>
  </si>
  <si>
    <t>Oro</t>
  </si>
  <si>
    <t>Oro amonedado</t>
  </si>
  <si>
    <t>Otros</t>
  </si>
  <si>
    <t>Exportadores</t>
  </si>
  <si>
    <t>Monto</t>
  </si>
  <si>
    <t>Desempate</t>
  </si>
  <si>
    <t>Posición</t>
  </si>
  <si>
    <t>Fila</t>
  </si>
  <si>
    <t>Mayores Exportadores</t>
  </si>
  <si>
    <t>Navarrete, Tomás de</t>
  </si>
  <si>
    <t>Ollo, Joseph Francisco de</t>
  </si>
  <si>
    <t>Ortiz de Foronda, Juan</t>
  </si>
  <si>
    <t>Ortiz de Gaviria, Diego</t>
  </si>
  <si>
    <t>Tomás de Lumslague</t>
  </si>
  <si>
    <t>Sánchez Corbacho, Tomás</t>
  </si>
  <si>
    <t>Con declaracion de que de esta cantidad hereda 50000 pesos don Tomás Ramos de la Vega</t>
  </si>
  <si>
    <t>Valdés, Tomás de</t>
  </si>
  <si>
    <t>Ruiz, Tomás</t>
  </si>
  <si>
    <t>Palavicino, Tomás</t>
  </si>
  <si>
    <t>Ríos Gorzua, Tomás</t>
  </si>
  <si>
    <t>Herrera, Tomás Ignacio de</t>
  </si>
  <si>
    <t>Panes, Tomás de</t>
  </si>
  <si>
    <t>Peralta Rincón, Francisco de</t>
  </si>
  <si>
    <t>Peláez, Martín</t>
  </si>
  <si>
    <t>Sánchez Grande, Martín</t>
  </si>
  <si>
    <t>Zavala, Martín de</t>
  </si>
  <si>
    <t>Palacios, Martín de</t>
  </si>
  <si>
    <t>Gonzáles de Zamudio, Martín</t>
  </si>
  <si>
    <t>Puente, Martín de la</t>
  </si>
  <si>
    <t>Lucas Martín del Canto</t>
  </si>
  <si>
    <t>De cuenta de Martín Ignacio de Maíz</t>
  </si>
  <si>
    <t>Machado de Castro, Martín</t>
  </si>
  <si>
    <t>Por cuenta de Martín de Maíz</t>
  </si>
  <si>
    <t>"Va heredando Martín Suarez vecino del Callao en 1000 pesos"</t>
  </si>
  <si>
    <t>Artieta, Martín de</t>
  </si>
  <si>
    <t>"con declaracion de que los 825 pesos pertenecen a Sebastián de Vergara y 9400 pesos de don Esteban Salmerin vecino de Chile, 5360 pesos de Martín de Garazar vecino de Chile"</t>
  </si>
  <si>
    <t>Miguelena, Martín de</t>
  </si>
  <si>
    <t>Ruiz de Aranda, Martín</t>
  </si>
  <si>
    <t>Toledo, Martín de</t>
  </si>
  <si>
    <t>Bolungaray, Martín de</t>
  </si>
  <si>
    <t>Fano y Arteaga, Martín de</t>
  </si>
  <si>
    <t>"dos lamparas y otras alhajas que remite Martín Gómez de Robledo apra Nuestra Señora de la Gracia de la villa de Puerto Llano"</t>
  </si>
  <si>
    <t>"un pozuelo de don Martín de Ugarte vecino de Cuzco con una lampara, 6 blandones, un caliz, vinajeras, copon"</t>
  </si>
  <si>
    <t>Urrutia, Martín de</t>
  </si>
  <si>
    <t>Pasan libres de cotribucion por pertenecera Juan Masias y fray Martín de Porra en memoria 48</t>
  </si>
  <si>
    <t>Quint Tello de Guzmán, Diego</t>
  </si>
  <si>
    <t>Río Alonso, Joseph del</t>
  </si>
  <si>
    <t>Río, Pedro del</t>
  </si>
  <si>
    <t>Sagardia, Martín</t>
  </si>
  <si>
    <t>Solís Vango, Bernardo de</t>
  </si>
  <si>
    <t>Suárez, Bernardo</t>
  </si>
  <si>
    <t>Suárez, Francisco</t>
  </si>
  <si>
    <t>Toledo, Joseph Mateo</t>
  </si>
  <si>
    <t>Oriamuño, Juan de</t>
  </si>
  <si>
    <t>Zavala, Juan de</t>
  </si>
  <si>
    <t>Sebastiána Vélez</t>
  </si>
  <si>
    <t>Espinosa, Sebastián de</t>
  </si>
  <si>
    <t>Arias Ramírez, Bartolomé</t>
  </si>
  <si>
    <t>Azpiunza, Pedro de</t>
  </si>
  <si>
    <t>Ávila, Juan Luis de</t>
  </si>
  <si>
    <t>Cáceres, Francisco de</t>
  </si>
  <si>
    <t>Eraustieta, Lucas de</t>
  </si>
  <si>
    <t>Gonzáles Galeano, Tomás</t>
  </si>
  <si>
    <t>Jáuregui, Ignacio de</t>
  </si>
  <si>
    <t>García de Jáuregui, Juan</t>
  </si>
  <si>
    <t xml:space="preserve">En nombre de Domingo de Jáuregui y de Antonio Márquez </t>
  </si>
  <si>
    <t>Meza, Joseph de</t>
  </si>
  <si>
    <t>Meza y Valenzuela, Cristóbal</t>
  </si>
  <si>
    <t>Ortega y Arroyabe, Pedro de</t>
  </si>
  <si>
    <t>Ponce de León, Melchor</t>
  </si>
  <si>
    <t>Santisteban, Gabriel de</t>
  </si>
  <si>
    <t>Vargas, Francisco Javier</t>
  </si>
  <si>
    <t>Zevamanos, Francisco de</t>
  </si>
  <si>
    <t>Gondra Villela, Ventura de</t>
  </si>
  <si>
    <t>Lescano, Felipe de</t>
  </si>
  <si>
    <t>Pérez Garcés, Joseph</t>
  </si>
  <si>
    <t>S/N</t>
  </si>
  <si>
    <t>Total Consignado</t>
  </si>
  <si>
    <t>Aquerregui, Andrés de</t>
  </si>
  <si>
    <t>Badiola, Juan Antonio de</t>
  </si>
  <si>
    <t>Berrio, Joseph de</t>
  </si>
  <si>
    <t>García Carrillo, Francisco</t>
  </si>
  <si>
    <t>Castro, Joseph de</t>
  </si>
  <si>
    <t>Mendizábal, Martín de</t>
  </si>
  <si>
    <t>Llanos, Antonio de</t>
  </si>
  <si>
    <t>Uribe, Juan Antonio de</t>
  </si>
  <si>
    <t/>
  </si>
  <si>
    <t>Rueda, Domingo de</t>
  </si>
  <si>
    <t>Gómez de Celis de Lamadrid, Antonio</t>
  </si>
  <si>
    <t>Burgos, Juan de</t>
  </si>
  <si>
    <t>Troncoso de Lira, Antonio</t>
  </si>
  <si>
    <t>Puerta, Agustín de la</t>
  </si>
  <si>
    <t>Blanco, Juan Bautista</t>
  </si>
  <si>
    <t>Gregorio, Joseph</t>
  </si>
  <si>
    <t>"1691. Borrador de la averia del Norte de este año de 1691. Llego la armada del cargo del general don Antonio de Vea que salio del puerto del Callao a 3 de diziembre de 1690 al puerto de Perico de la ciudad de Panamá a 5 de henero de 1691 años. Y enpezo ¿a cundir ? el thesoro del rey y particulares a 11 de henero y se  acabo a 11 de abril como pareze desde f. 1 deste libro manual asta f. 178 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</si>
</sst>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5700"/>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name val="Calibri"/>
      <family val="2"/>
      <scheme val="minor"/>
    </font>
    <font>
      <b/>
      <sz val="9"/>
      <color indexed="81"/>
      <name val="Tahoma"/>
      <family val="2"/>
    </font>
    <font>
      <sz val="9"/>
      <color indexed="81"/>
      <name val="Tahoma"/>
      <family val="2"/>
    </font>
    <font>
      <sz val="11"/>
      <color theme="1"/>
      <name val="Calibri Light"/>
      <family val="2"/>
      <scheme val="major"/>
    </font>
  </fonts>
  <fills count="12">
    <fill>
      <patternFill patternType="none"/>
    </fill>
    <fill>
      <patternFill patternType="gray125"/>
    </fill>
    <fill>
      <patternFill patternType="solid">
        <fgColor rgb="FFFFEB9C"/>
      </patternFill>
    </fill>
    <fill>
      <patternFill patternType="solid">
        <fgColor theme="3"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6" tint="0.79998168889431442"/>
        <bgColor indexed="64"/>
      </patternFill>
    </fill>
    <fill>
      <patternFill patternType="solid">
        <fgColor rgb="FF92D050"/>
        <bgColor indexed="64"/>
      </patternFill>
    </fill>
    <fill>
      <patternFill patternType="solid">
        <fgColor theme="6"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505050"/>
      </left>
      <right style="thin">
        <color rgb="FF505050"/>
      </right>
      <top style="thin">
        <color rgb="FF505050"/>
      </top>
      <bottom style="thin">
        <color rgb="FF505050"/>
      </bottom>
      <diagonal/>
    </border>
    <border>
      <left style="thin">
        <color indexed="64"/>
      </left>
      <right style="thin">
        <color indexed="64"/>
      </right>
      <top/>
      <bottom style="thin">
        <color rgb="FF505050"/>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right style="thin">
        <color rgb="FF505050"/>
      </right>
      <top style="thin">
        <color rgb="FF505050"/>
      </top>
      <bottom/>
      <diagonal/>
    </border>
    <border>
      <left style="thin">
        <color rgb="FF505050"/>
      </left>
      <right style="thin">
        <color rgb="FF505050"/>
      </right>
      <top/>
      <bottom/>
      <diagonal/>
    </border>
    <border>
      <left/>
      <right/>
      <top style="thin">
        <color rgb="FF505050"/>
      </top>
      <bottom/>
      <diagonal/>
    </border>
    <border>
      <left style="thin">
        <color rgb="FF505050"/>
      </left>
      <right/>
      <top style="thin">
        <color rgb="FF505050"/>
      </top>
      <bottom/>
      <diagonal/>
    </border>
    <border>
      <left/>
      <right style="thin">
        <color rgb="FF505050"/>
      </right>
      <top style="thin">
        <color rgb="FF505050"/>
      </top>
      <bottom style="thin">
        <color rgb="FF505050"/>
      </bottom>
      <diagonal/>
    </border>
    <border>
      <left style="thin">
        <color rgb="FF505050"/>
      </left>
      <right/>
      <top style="thin">
        <color rgb="FF505050"/>
      </top>
      <bottom style="thin">
        <color rgb="FF505050"/>
      </bottom>
      <diagonal/>
    </border>
    <border>
      <left style="thin">
        <color rgb="FF505050"/>
      </left>
      <right/>
      <top/>
      <bottom/>
      <diagonal/>
    </border>
    <border>
      <left/>
      <right style="thin">
        <color rgb="FF505050"/>
      </right>
      <top/>
      <bottom/>
      <diagonal/>
    </border>
    <border>
      <left/>
      <right style="thin">
        <color rgb="FF505050"/>
      </right>
      <top/>
      <bottom style="thin">
        <color rgb="FF505050"/>
      </bottom>
      <diagonal/>
    </border>
    <border>
      <left style="thin">
        <color indexed="64"/>
      </left>
      <right style="thin">
        <color indexed="64"/>
      </right>
      <top style="thin">
        <color rgb="FF505050"/>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1"/>
      </left>
      <right/>
      <top style="thin">
        <color theme="1"/>
      </top>
      <bottom/>
      <diagonal/>
    </border>
    <border>
      <left/>
      <right style="thin">
        <color theme="8"/>
      </right>
      <top style="thin">
        <color theme="8"/>
      </top>
      <bottom/>
      <diagonal/>
    </border>
  </borders>
  <cellStyleXfs count="2">
    <xf numFmtId="0" fontId="0" fillId="0" borderId="0"/>
    <xf numFmtId="0" fontId="2" fillId="2" borderId="0" applyNumberFormat="0" applyBorder="0" applyAlignment="0" applyProtection="0"/>
  </cellStyleXfs>
  <cellXfs count="193">
    <xf numFmtId="0" fontId="0" fillId="0" borderId="0" xfId="0"/>
    <xf numFmtId="0" fontId="0" fillId="0" borderId="0" xfId="0"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17"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6" xfId="0"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Alignment="1">
      <alignment horizontal="center" vertical="center" wrapText="1"/>
    </xf>
    <xf numFmtId="0" fontId="0" fillId="4" borderId="3" xfId="0" applyFill="1" applyBorder="1" applyAlignment="1">
      <alignment vertical="center" wrapText="1"/>
    </xf>
    <xf numFmtId="0" fontId="0" fillId="5" borderId="3" xfId="0"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vertical="center" wrapText="1"/>
    </xf>
    <xf numFmtId="0" fontId="0" fillId="7" borderId="1" xfId="0" applyFill="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3"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vertical="center" wrapText="1"/>
    </xf>
    <xf numFmtId="0" fontId="0" fillId="4" borderId="8" xfId="0" applyFill="1" applyBorder="1"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4" borderId="13" xfId="0" applyFill="1" applyBorder="1" applyAlignment="1">
      <alignment horizontal="center" vertical="center" wrapText="1"/>
    </xf>
    <xf numFmtId="0" fontId="0" fillId="4" borderId="8" xfId="0" applyFill="1"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vertical="center" wrapText="1"/>
    </xf>
    <xf numFmtId="0" fontId="0" fillId="4" borderId="6" xfId="0" applyFill="1" applyBorder="1" applyAlignment="1">
      <alignment horizontal="center" vertical="center" wrapText="1"/>
    </xf>
    <xf numFmtId="0" fontId="0" fillId="0" borderId="14" xfId="0" applyBorder="1" applyAlignment="1">
      <alignment horizontal="center" vertical="center" wrapText="1"/>
    </xf>
    <xf numFmtId="0" fontId="0" fillId="4" borderId="15" xfId="0" applyFill="1" applyBorder="1" applyAlignment="1">
      <alignment horizontal="center" vertical="center" wrapText="1"/>
    </xf>
    <xf numFmtId="0" fontId="0" fillId="0" borderId="17" xfId="0" applyBorder="1" applyAlignment="1">
      <alignment horizontal="center" vertical="center" wrapText="1"/>
    </xf>
    <xf numFmtId="0" fontId="3" fillId="0" borderId="6" xfId="0" applyFont="1" applyBorder="1" applyAlignment="1">
      <alignment horizontal="center" vertical="center" wrapText="1"/>
    </xf>
    <xf numFmtId="0" fontId="0" fillId="7" borderId="6" xfId="0" applyFill="1" applyBorder="1" applyAlignment="1">
      <alignment horizontal="center" vertical="center" wrapText="1"/>
    </xf>
    <xf numFmtId="0" fontId="0" fillId="6" borderId="6" xfId="0" applyFill="1" applyBorder="1" applyAlignment="1">
      <alignment horizontal="center" vertical="center" wrapText="1"/>
    </xf>
    <xf numFmtId="0" fontId="0" fillId="0" borderId="18" xfId="0" applyBorder="1" applyAlignment="1">
      <alignment horizontal="center" vertical="center" wrapText="1"/>
    </xf>
    <xf numFmtId="16" fontId="0" fillId="0" borderId="6" xfId="0" applyNumberFormat="1" applyBorder="1" applyAlignment="1">
      <alignment horizontal="center" vertical="center" wrapText="1"/>
    </xf>
    <xf numFmtId="0" fontId="0" fillId="0" borderId="8" xfId="0" applyBorder="1" applyAlignment="1">
      <alignment vertical="center"/>
    </xf>
    <xf numFmtId="0" fontId="0" fillId="0" borderId="15" xfId="0" applyBorder="1" applyAlignment="1">
      <alignment horizontal="center" vertical="center" wrapText="1"/>
    </xf>
    <xf numFmtId="0" fontId="0" fillId="0" borderId="9" xfId="0" applyBorder="1" applyAlignment="1">
      <alignment vertical="center" wrapText="1"/>
    </xf>
    <xf numFmtId="0" fontId="0" fillId="7" borderId="8" xfId="0" applyFill="1" applyBorder="1" applyAlignment="1">
      <alignment vertical="center" wrapText="1"/>
    </xf>
    <xf numFmtId="0" fontId="2" fillId="2" borderId="6" xfId="1" applyBorder="1" applyAlignment="1">
      <alignment horizontal="center" vertical="center" wrapText="1"/>
    </xf>
    <xf numFmtId="0" fontId="0" fillId="8" borderId="8"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9" xfId="0" applyFill="1" applyBorder="1" applyAlignment="1">
      <alignment horizontal="center" vertical="center" wrapText="1"/>
    </xf>
    <xf numFmtId="0" fontId="3" fillId="4" borderId="6" xfId="0" applyFont="1" applyFill="1" applyBorder="1" applyAlignment="1">
      <alignment horizontal="center" vertical="center" wrapText="1"/>
    </xf>
    <xf numFmtId="0" fontId="0" fillId="8" borderId="6" xfId="0" applyFill="1" applyBorder="1" applyAlignment="1">
      <alignment horizontal="center" vertical="center" wrapText="1"/>
    </xf>
    <xf numFmtId="0" fontId="0" fillId="0" borderId="6" xfId="0" applyBorder="1" applyAlignment="1">
      <alignment vertical="center" wrapText="1"/>
    </xf>
    <xf numFmtId="0" fontId="0" fillId="0" borderId="1" xfId="0" applyBorder="1" applyAlignment="1">
      <alignment vertical="center" wrapText="1"/>
    </xf>
    <xf numFmtId="0" fontId="0" fillId="8" borderId="1" xfId="0" applyFill="1" applyBorder="1" applyAlignment="1">
      <alignment horizontal="center" vertical="center" wrapText="1"/>
    </xf>
    <xf numFmtId="0" fontId="0" fillId="0" borderId="0" xfId="0" applyAlignment="1">
      <alignment horizontal="center"/>
    </xf>
    <xf numFmtId="0" fontId="0" fillId="8" borderId="3" xfId="0" applyFill="1" applyBorder="1" applyAlignment="1">
      <alignment horizontal="center" vertical="center" wrapText="1"/>
    </xf>
    <xf numFmtId="0" fontId="0" fillId="8" borderId="5" xfId="0" applyFill="1" applyBorder="1" applyAlignment="1">
      <alignment horizontal="center" vertical="center" wrapText="1"/>
    </xf>
    <xf numFmtId="0" fontId="0" fillId="8" borderId="4"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4"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4" borderId="5" xfId="0" applyFill="1" applyBorder="1" applyAlignment="1">
      <alignment horizontal="center" vertical="center" wrapText="1"/>
    </xf>
    <xf numFmtId="0" fontId="0" fillId="0" borderId="5" xfId="0" applyBorder="1" applyAlignment="1">
      <alignment vertical="center" wrapText="1"/>
    </xf>
    <xf numFmtId="0" fontId="0" fillId="7" borderId="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4" xfId="0" applyFill="1" applyBorder="1" applyAlignment="1">
      <alignment horizontal="center" vertical="center" wrapText="1"/>
    </xf>
    <xf numFmtId="16" fontId="0" fillId="0" borderId="1" xfId="0" applyNumberFormat="1" applyBorder="1" applyAlignment="1">
      <alignment horizontal="center" vertical="center" wrapText="1"/>
    </xf>
    <xf numFmtId="0" fontId="3" fillId="4"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0" xfId="0" applyFill="1" applyAlignment="1">
      <alignment horizontal="center" vertical="center" wrapText="1"/>
    </xf>
    <xf numFmtId="0" fontId="0" fillId="11" borderId="1" xfId="0" applyFill="1" applyBorder="1" applyAlignment="1">
      <alignment horizontal="center" vertical="center" wrapText="1"/>
    </xf>
    <xf numFmtId="0" fontId="6" fillId="8" borderId="1"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0" fillId="0" borderId="2" xfId="0" applyBorder="1" applyAlignment="1">
      <alignment horizontal="center" vertical="center" wrapText="1"/>
    </xf>
    <xf numFmtId="0" fontId="3" fillId="0" borderId="1" xfId="0" applyFont="1" applyBorder="1" applyAlignment="1">
      <alignment vertical="center" wrapText="1"/>
    </xf>
    <xf numFmtId="0" fontId="0" fillId="0" borderId="23" xfId="0" applyBorder="1" applyAlignment="1">
      <alignment horizontal="center" vertical="center" wrapText="1"/>
    </xf>
    <xf numFmtId="1" fontId="0" fillId="0" borderId="1" xfId="0" applyNumberFormat="1" applyBorder="1" applyAlignment="1">
      <alignment horizontal="center" vertical="center" wrapText="1"/>
    </xf>
    <xf numFmtId="1" fontId="0" fillId="0" borderId="0" xfId="0" applyNumberFormat="1" applyAlignment="1">
      <alignment horizontal="center" vertical="center" wrapText="1"/>
    </xf>
    <xf numFmtId="0" fontId="0" fillId="0" borderId="25" xfId="0" applyBorder="1" applyAlignment="1">
      <alignment horizontal="center" vertical="center" wrapText="1"/>
    </xf>
    <xf numFmtId="0" fontId="0" fillId="0" borderId="24" xfId="0" applyBorder="1" applyAlignment="1">
      <alignment horizontal="center" vertical="center" wrapText="1"/>
    </xf>
    <xf numFmtId="0" fontId="0" fillId="0" borderId="27" xfId="0" applyBorder="1" applyAlignment="1">
      <alignment horizontal="center" vertical="center" wrapText="1"/>
    </xf>
    <xf numFmtId="0" fontId="0" fillId="0" borderId="30" xfId="0" applyBorder="1" applyAlignment="1">
      <alignment horizontal="center" vertical="center" wrapText="1"/>
    </xf>
    <xf numFmtId="0" fontId="0" fillId="0" borderId="29" xfId="0" applyBorder="1" applyAlignment="1">
      <alignment horizontal="center" vertical="center" wrapText="1"/>
    </xf>
    <xf numFmtId="0" fontId="0" fillId="0" borderId="3" xfId="0" applyBorder="1" applyAlignment="1">
      <alignment vertical="center"/>
    </xf>
    <xf numFmtId="0" fontId="4" fillId="0" borderId="0" xfId="0" applyFont="1" applyAlignment="1">
      <alignment vertical="center"/>
    </xf>
    <xf numFmtId="0" fontId="0" fillId="0" borderId="1" xfId="0" applyBorder="1" applyAlignment="1">
      <alignment vertical="center"/>
    </xf>
    <xf numFmtId="0" fontId="3" fillId="0" borderId="0" xfId="0" applyFont="1" applyAlignment="1">
      <alignment horizontal="center" vertical="center" wrapText="1"/>
    </xf>
    <xf numFmtId="0" fontId="0" fillId="4" borderId="3" xfId="0" applyFill="1" applyBorder="1" applyAlignment="1">
      <alignment vertical="center"/>
    </xf>
    <xf numFmtId="0" fontId="0" fillId="6" borderId="1" xfId="0" applyFill="1" applyBorder="1" applyAlignment="1">
      <alignment vertical="center"/>
    </xf>
    <xf numFmtId="0" fontId="0" fillId="4" borderId="1" xfId="0" applyFill="1" applyBorder="1" applyAlignment="1">
      <alignment vertical="center"/>
    </xf>
    <xf numFmtId="0" fontId="3" fillId="0" borderId="3" xfId="0" applyFont="1" applyBorder="1" applyAlignment="1">
      <alignment horizontal="center" vertical="center"/>
    </xf>
    <xf numFmtId="0" fontId="0" fillId="0" borderId="6" xfId="0" applyBorder="1" applyAlignment="1">
      <alignment vertical="center"/>
    </xf>
    <xf numFmtId="0" fontId="0" fillId="0" borderId="6" xfId="0" applyBorder="1" applyAlignment="1">
      <alignment horizontal="center" vertical="center"/>
    </xf>
    <xf numFmtId="0" fontId="0" fillId="7" borderId="8" xfId="0" applyFill="1" applyBorder="1" applyAlignment="1">
      <alignment vertical="center"/>
    </xf>
    <xf numFmtId="0" fontId="0" fillId="4" borderId="6" xfId="0" applyFill="1" applyBorder="1" applyAlignment="1">
      <alignment horizontal="center" vertical="center"/>
    </xf>
    <xf numFmtId="0" fontId="0" fillId="4" borderId="8" xfId="0" applyFill="1" applyBorder="1" applyAlignment="1">
      <alignment vertical="center"/>
    </xf>
    <xf numFmtId="0" fontId="0" fillId="10" borderId="8" xfId="0" applyFill="1" applyBorder="1" applyAlignment="1">
      <alignment horizontal="center" vertical="center"/>
    </xf>
    <xf numFmtId="0" fontId="0" fillId="4" borderId="8" xfId="0" applyFill="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5" fillId="0" borderId="6" xfId="0" applyFont="1" applyBorder="1" applyAlignment="1">
      <alignment horizontal="center" vertical="center"/>
    </xf>
    <xf numFmtId="0" fontId="0" fillId="0" borderId="0" xfId="0" applyAlignment="1"/>
    <xf numFmtId="0" fontId="0" fillId="0" borderId="1"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xf>
    <xf numFmtId="0" fontId="1" fillId="0" borderId="32" xfId="0" applyFont="1" applyBorder="1" applyAlignment="1">
      <alignment horizontal="center"/>
    </xf>
    <xf numFmtId="0" fontId="9" fillId="0" borderId="0" xfId="0" applyFont="1" applyAlignment="1">
      <alignment horizontal="center"/>
    </xf>
    <xf numFmtId="0" fontId="5" fillId="0" borderId="32" xfId="0" applyFont="1" applyBorder="1" applyAlignment="1">
      <alignment horizontal="center" vertical="center" wrapText="1"/>
    </xf>
    <xf numFmtId="0" fontId="1" fillId="0" borderId="3" xfId="0" applyFont="1" applyBorder="1" applyAlignment="1">
      <alignment horizontal="center"/>
    </xf>
    <xf numFmtId="0" fontId="0" fillId="0" borderId="32" xfId="0" applyBorder="1" applyAlignment="1">
      <alignment vertical="center"/>
    </xf>
    <xf numFmtId="0" fontId="0" fillId="0" borderId="32" xfId="0" applyBorder="1" applyAlignment="1">
      <alignment horizontal="center" vertical="center"/>
    </xf>
    <xf numFmtId="0" fontId="1" fillId="0" borderId="8" xfId="0" applyFont="1" applyBorder="1" applyAlignment="1">
      <alignment horizontal="center"/>
    </xf>
    <xf numFmtId="0" fontId="9" fillId="0" borderId="8" xfId="0" applyFont="1" applyBorder="1" applyAlignment="1">
      <alignment horizontal="center"/>
    </xf>
    <xf numFmtId="0" fontId="0" fillId="0" borderId="8" xfId="0" applyBorder="1" applyAlignment="1">
      <alignment horizontal="center"/>
    </xf>
    <xf numFmtId="0" fontId="0" fillId="0" borderId="8" xfId="0" applyFont="1" applyBorder="1" applyAlignment="1">
      <alignment vertical="center"/>
    </xf>
    <xf numFmtId="0" fontId="0" fillId="0" borderId="6"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0" borderId="33" xfId="0" applyBorder="1"/>
    <xf numFmtId="0" fontId="4" fillId="3"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6" borderId="3" xfId="0" applyFill="1" applyBorder="1" applyAlignment="1">
      <alignment horizontal="center" vertical="center" wrapText="1"/>
    </xf>
    <xf numFmtId="0" fontId="0" fillId="6" borderId="5" xfId="0" applyFill="1" applyBorder="1" applyAlignment="1">
      <alignment horizontal="center" vertical="center" wrapText="1"/>
    </xf>
    <xf numFmtId="0" fontId="0" fillId="6" borderId="4" xfId="0" applyFill="1" applyBorder="1" applyAlignment="1">
      <alignment horizontal="center" vertical="center" wrapText="1"/>
    </xf>
    <xf numFmtId="0" fontId="0" fillId="0" borderId="7" xfId="0" applyBorder="1" applyAlignment="1">
      <alignment horizontal="center" vertical="center" wrapText="1"/>
    </xf>
    <xf numFmtId="0" fontId="0" fillId="4" borderId="5" xfId="0" applyFill="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0" borderId="19" xfId="0" applyBorder="1" applyAlignment="1">
      <alignment horizontal="center" vertical="center" wrapText="1"/>
    </xf>
    <xf numFmtId="0" fontId="0" fillId="8" borderId="8"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9" xfId="0" applyFill="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8" borderId="3" xfId="0" applyFill="1" applyBorder="1" applyAlignment="1">
      <alignment horizontal="center" vertical="center" wrapText="1"/>
    </xf>
    <xf numFmtId="0" fontId="0" fillId="8" borderId="5" xfId="0" applyFill="1" applyBorder="1" applyAlignment="1">
      <alignment horizontal="center" vertical="center" wrapText="1"/>
    </xf>
    <xf numFmtId="0" fontId="0" fillId="8" borderId="4"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9" borderId="3" xfId="0" applyFill="1" applyBorder="1" applyAlignment="1">
      <alignment horizontal="center" vertical="center" wrapText="1"/>
    </xf>
    <xf numFmtId="0" fontId="0" fillId="0" borderId="5" xfId="0"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27" xfId="0" applyBorder="1" applyAlignment="1">
      <alignment horizontal="center" vertical="center" wrapText="1"/>
    </xf>
    <xf numFmtId="0" fontId="0" fillId="0" borderId="29"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1" xfId="0" applyBorder="1" applyAlignment="1">
      <alignment horizontal="center" vertical="center" wrapText="1"/>
    </xf>
  </cellXfs>
  <cellStyles count="2">
    <cellStyle name="Neutral" xfId="1" builtinId="28"/>
    <cellStyle name="Normal" xfId="0" builtinId="0"/>
  </cellStyles>
  <dxfs count="1">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9D0FC-0CEC-42A0-987B-B32458491B6B}" name="Tabla1" displayName="Tabla1" ref="F1:H701" totalsRowShown="0">
  <autoFilter ref="F1:H701" xr:uid="{4559D0FC-0CEC-42A0-987B-B32458491B6B}"/>
  <tableColumns count="3">
    <tableColumn id="1" xr3:uid="{3544B55D-E6BE-44F2-A025-99B49BAE8CD2}" name="Fila"/>
    <tableColumn id="2" xr3:uid="{B050AB40-5BE0-4FB3-B720-52673ACA5C51}" name="Mayores Exportadores">
      <calculatedColumnFormula>INDEX($A$2:$A$2099,MATCH(F2,$D$2:$D$2099,0))</calculatedColumnFormula>
    </tableColumn>
    <tableColumn id="3" xr3:uid="{AA7FCEC2-6AC1-4137-8E97-E8FC321950AA}" name="Monto">
      <calculatedColumnFormula>INDEX($B$2:$B$2099,MATCH(F2,$D$2:$D$2099,0))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4A53E1-3544-4177-90BF-4E4D20CCF63D}" name="Tabla2" displayName="Tabla2" ref="A1:D2099" totalsRowShown="0">
  <autoFilter ref="A1:D2099" xr:uid="{B94A53E1-3544-4177-90BF-4E4D20CCF63D}"/>
  <sortState xmlns:xlrd2="http://schemas.microsoft.com/office/spreadsheetml/2017/richdata2" ref="A2:D701">
    <sortCondition ref="A1:A701"/>
  </sortState>
  <tableColumns count="4">
    <tableColumn id="1" xr3:uid="{6D5DEC11-DF20-4811-86C8-CB16BB94E478}" name="Exportadores" dataDxfId="0"/>
    <tableColumn id="2" xr3:uid="{CF583913-F6B8-481A-AB2C-2D9732FD01C5}" name="Monto">
      <calculatedColumnFormula array="1">SUMPRODUCT((Sheet1!$C$6:$C$2103=A2)*Sheet1!$I$6:$I$2103)</calculatedColumnFormula>
    </tableColumn>
    <tableColumn id="3" xr3:uid="{91BBCD99-B5B3-479A-9172-507592231C4F}" name="Desempate">
      <calculatedColumnFormula>B2+0.000001*ROW()</calculatedColumnFormula>
    </tableColumn>
    <tableColumn id="4" xr3:uid="{9D2BB286-788E-4C51-A009-F13E62B80F0E}" name="Posición">
      <calculatedColumnFormula>_xlfn.RANK.EQ(C2,$C$2:$C$2099)</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2.v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18"/>
  <sheetViews>
    <sheetView tabSelected="1" topLeftCell="E2102" workbookViewId="0">
      <selection activeCell="J2112" sqref="J2112"/>
    </sheetView>
  </sheetViews>
  <sheetFormatPr baseColWidth="10" defaultColWidth="11.5703125" defaultRowHeight="15" x14ac:dyDescent="0.25"/>
  <cols>
    <col min="1" max="1" width="8" style="1" bestFit="1" customWidth="1"/>
    <col min="2" max="2" width="11.140625" style="1" customWidth="1"/>
    <col min="3" max="4" width="38.7109375" style="1" customWidth="1"/>
    <col min="5" max="5" width="11.28515625" style="1" bestFit="1" customWidth="1"/>
    <col min="6" max="6" width="37.140625" style="1" bestFit="1" customWidth="1"/>
    <col min="7" max="7" width="24.5703125" style="1" customWidth="1"/>
    <col min="8" max="8" width="21.7109375" style="1" bestFit="1" customWidth="1"/>
    <col min="9" max="9" width="16.42578125" style="1" bestFit="1" customWidth="1"/>
    <col min="10" max="10" width="16.85546875" style="1" bestFit="1" customWidth="1"/>
    <col min="11" max="11" width="20.28515625" style="1" bestFit="1" customWidth="1"/>
    <col min="12" max="12" width="9.7109375" style="1" bestFit="1" customWidth="1"/>
    <col min="13" max="13" width="66.7109375" style="1" customWidth="1"/>
    <col min="14" max="16384" width="11.5703125" style="1"/>
  </cols>
  <sheetData>
    <row r="1" spans="1:13" ht="14.45" customHeight="1" x14ac:dyDescent="0.25">
      <c r="A1" s="135" t="s">
        <v>0</v>
      </c>
      <c r="B1" s="135"/>
      <c r="C1" s="135"/>
      <c r="D1" s="135"/>
      <c r="E1" s="135"/>
      <c r="F1" s="135"/>
      <c r="G1" s="135"/>
      <c r="H1" s="135"/>
      <c r="I1" s="135"/>
      <c r="J1" s="135"/>
      <c r="K1" s="135"/>
      <c r="L1" s="135"/>
      <c r="M1" s="135"/>
    </row>
    <row r="2" spans="1:13" x14ac:dyDescent="0.25">
      <c r="A2" s="135"/>
      <c r="B2" s="135"/>
      <c r="C2" s="135"/>
      <c r="D2" s="135"/>
      <c r="E2" s="135"/>
      <c r="F2" s="135"/>
      <c r="G2" s="135"/>
      <c r="H2" s="135"/>
      <c r="I2" s="135"/>
      <c r="J2" s="135"/>
      <c r="K2" s="135"/>
      <c r="L2" s="135"/>
      <c r="M2" s="135"/>
    </row>
    <row r="3" spans="1:13" ht="14.45" customHeight="1" x14ac:dyDescent="0.25">
      <c r="A3" s="135" t="s">
        <v>2698</v>
      </c>
      <c r="B3" s="135"/>
      <c r="C3" s="135"/>
      <c r="D3" s="135"/>
      <c r="E3" s="135"/>
      <c r="F3" s="135"/>
      <c r="G3" s="135"/>
      <c r="H3" s="135"/>
      <c r="I3" s="135"/>
      <c r="J3" s="135"/>
      <c r="K3" s="135"/>
      <c r="L3" s="135"/>
      <c r="M3" s="135"/>
    </row>
    <row r="4" spans="1:13" x14ac:dyDescent="0.25">
      <c r="A4" s="135"/>
      <c r="B4" s="135"/>
      <c r="C4" s="135"/>
      <c r="D4" s="135"/>
      <c r="E4" s="135"/>
      <c r="F4" s="135"/>
      <c r="G4" s="135"/>
      <c r="H4" s="135"/>
      <c r="I4" s="135"/>
      <c r="J4" s="135"/>
      <c r="K4" s="135"/>
      <c r="L4" s="135"/>
      <c r="M4" s="135"/>
    </row>
    <row r="5" spans="1:13" ht="45" x14ac:dyDescent="0.25">
      <c r="A5" s="2" t="s">
        <v>1</v>
      </c>
      <c r="B5" s="3" t="s">
        <v>2</v>
      </c>
      <c r="C5" s="2" t="s">
        <v>3</v>
      </c>
      <c r="D5" s="2" t="s">
        <v>4</v>
      </c>
      <c r="E5" s="2" t="s">
        <v>5</v>
      </c>
      <c r="F5" s="2" t="s">
        <v>6</v>
      </c>
      <c r="G5" s="2" t="s">
        <v>7</v>
      </c>
      <c r="H5" s="2" t="s">
        <v>8</v>
      </c>
      <c r="I5" s="2" t="s">
        <v>9</v>
      </c>
      <c r="J5" s="2" t="s">
        <v>10</v>
      </c>
      <c r="K5" s="2" t="s">
        <v>11</v>
      </c>
      <c r="L5" s="2" t="s">
        <v>12</v>
      </c>
      <c r="M5" s="2" t="s">
        <v>13</v>
      </c>
    </row>
    <row r="6" spans="1:13" ht="30" x14ac:dyDescent="0.25">
      <c r="A6" s="4" t="s">
        <v>14</v>
      </c>
      <c r="B6" s="5"/>
      <c r="C6" s="5" t="s">
        <v>15</v>
      </c>
      <c r="D6" s="5"/>
      <c r="E6" s="5" t="s">
        <v>16</v>
      </c>
      <c r="F6" s="5"/>
      <c r="G6" s="5" t="s">
        <v>17</v>
      </c>
      <c r="H6" s="5" t="s">
        <v>18</v>
      </c>
      <c r="I6" s="5">
        <v>1184</v>
      </c>
      <c r="J6" s="5">
        <v>1184</v>
      </c>
      <c r="K6" s="5">
        <v>82</v>
      </c>
      <c r="L6" s="5">
        <v>7</v>
      </c>
      <c r="M6" s="5" t="s">
        <v>19</v>
      </c>
    </row>
    <row r="7" spans="1:13" ht="30" x14ac:dyDescent="0.25">
      <c r="A7" s="5" t="s">
        <v>20</v>
      </c>
      <c r="B7" s="5"/>
      <c r="C7" s="5" t="s">
        <v>21</v>
      </c>
      <c r="D7" s="5"/>
      <c r="E7" s="5" t="s">
        <v>22</v>
      </c>
      <c r="F7" s="5"/>
      <c r="G7" s="5" t="s">
        <v>23</v>
      </c>
      <c r="H7" s="5" t="s">
        <v>24</v>
      </c>
      <c r="I7" s="5">
        <v>150</v>
      </c>
      <c r="J7" s="5">
        <v>150</v>
      </c>
      <c r="K7" s="5">
        <v>10</v>
      </c>
      <c r="L7" s="5">
        <v>4</v>
      </c>
      <c r="M7" s="5" t="s">
        <v>25</v>
      </c>
    </row>
    <row r="8" spans="1:13" ht="30" x14ac:dyDescent="0.25">
      <c r="A8" s="5" t="s">
        <v>20</v>
      </c>
      <c r="B8" s="5" t="s">
        <v>26</v>
      </c>
      <c r="C8" s="5" t="s">
        <v>2653</v>
      </c>
      <c r="D8" s="5"/>
      <c r="E8" s="5" t="s">
        <v>22</v>
      </c>
      <c r="F8" s="5"/>
      <c r="G8" s="5" t="s">
        <v>23</v>
      </c>
      <c r="H8" s="5" t="s">
        <v>27</v>
      </c>
      <c r="I8" s="5">
        <v>375</v>
      </c>
      <c r="J8" s="5">
        <v>375</v>
      </c>
      <c r="K8" s="5">
        <v>26</v>
      </c>
      <c r="L8" s="5">
        <v>2</v>
      </c>
      <c r="M8" s="5"/>
    </row>
    <row r="9" spans="1:13" ht="30" x14ac:dyDescent="0.25">
      <c r="A9" s="5" t="s">
        <v>28</v>
      </c>
      <c r="B9" s="5"/>
      <c r="C9" s="5" t="s">
        <v>29</v>
      </c>
      <c r="D9" s="5"/>
      <c r="E9" s="5" t="s">
        <v>22</v>
      </c>
      <c r="F9" s="5" t="s">
        <v>30</v>
      </c>
      <c r="G9" s="5" t="s">
        <v>17</v>
      </c>
      <c r="H9" s="5" t="s">
        <v>31</v>
      </c>
      <c r="I9" s="5">
        <v>44000</v>
      </c>
      <c r="J9" s="5">
        <v>44000</v>
      </c>
      <c r="K9" s="5">
        <v>3080</v>
      </c>
      <c r="L9" s="5"/>
      <c r="M9" s="5"/>
    </row>
    <row r="10" spans="1:13" ht="45" x14ac:dyDescent="0.25">
      <c r="A10" s="5" t="s">
        <v>28</v>
      </c>
      <c r="B10" s="5"/>
      <c r="C10" s="5" t="s">
        <v>32</v>
      </c>
      <c r="D10" s="5"/>
      <c r="E10" s="5" t="s">
        <v>33</v>
      </c>
      <c r="F10" s="5"/>
      <c r="G10" s="5" t="s">
        <v>17</v>
      </c>
      <c r="H10" s="5" t="s">
        <v>34</v>
      </c>
      <c r="I10" s="5">
        <v>1000</v>
      </c>
      <c r="J10" s="5">
        <v>1000</v>
      </c>
      <c r="K10" s="5">
        <v>70</v>
      </c>
      <c r="L10" s="5"/>
      <c r="M10" s="5"/>
    </row>
    <row r="11" spans="1:13" ht="45" x14ac:dyDescent="0.25">
      <c r="A11" s="5" t="s">
        <v>28</v>
      </c>
      <c r="B11" s="5"/>
      <c r="C11" s="5" t="s">
        <v>35</v>
      </c>
      <c r="D11" s="5"/>
      <c r="E11" s="5" t="s">
        <v>33</v>
      </c>
      <c r="F11" s="5"/>
      <c r="G11" s="5" t="s">
        <v>17</v>
      </c>
      <c r="H11" s="5" t="s">
        <v>36</v>
      </c>
      <c r="I11" s="5">
        <v>1400</v>
      </c>
      <c r="J11" s="5">
        <v>1400</v>
      </c>
      <c r="K11" s="5">
        <v>98</v>
      </c>
      <c r="L11" s="5"/>
      <c r="M11" s="5" t="s">
        <v>37</v>
      </c>
    </row>
    <row r="12" spans="1:13" ht="45" customHeight="1" x14ac:dyDescent="0.25">
      <c r="A12" s="136" t="s">
        <v>38</v>
      </c>
      <c r="B12" s="136" t="s">
        <v>39</v>
      </c>
      <c r="C12" s="6" t="s">
        <v>40</v>
      </c>
      <c r="D12" s="136" t="s">
        <v>41</v>
      </c>
      <c r="E12" s="136" t="s">
        <v>33</v>
      </c>
      <c r="F12" s="136"/>
      <c r="G12" s="5" t="s">
        <v>42</v>
      </c>
      <c r="H12" s="5" t="s">
        <v>43</v>
      </c>
      <c r="I12" s="5">
        <v>821</v>
      </c>
      <c r="J12" s="136">
        <f>821+168</f>
        <v>989</v>
      </c>
      <c r="K12" s="136">
        <v>69</v>
      </c>
      <c r="L12" s="136">
        <v>2</v>
      </c>
      <c r="M12" s="5" t="s">
        <v>44</v>
      </c>
    </row>
    <row r="13" spans="1:13" x14ac:dyDescent="0.25">
      <c r="A13" s="137"/>
      <c r="B13" s="137"/>
      <c r="C13" s="6" t="s">
        <v>40</v>
      </c>
      <c r="D13" s="137"/>
      <c r="E13" s="137"/>
      <c r="F13" s="137"/>
      <c r="G13" s="5" t="s">
        <v>45</v>
      </c>
      <c r="H13" s="5" t="s">
        <v>46</v>
      </c>
      <c r="I13" s="5">
        <v>168</v>
      </c>
      <c r="J13" s="137"/>
      <c r="K13" s="137"/>
      <c r="L13" s="137"/>
      <c r="M13" s="5" t="s">
        <v>47</v>
      </c>
    </row>
    <row r="14" spans="1:13" ht="32.25" customHeight="1" x14ac:dyDescent="0.25">
      <c r="A14" s="136" t="s">
        <v>48</v>
      </c>
      <c r="B14" s="136" t="s">
        <v>26</v>
      </c>
      <c r="C14" s="6" t="s">
        <v>49</v>
      </c>
      <c r="D14" s="7"/>
      <c r="E14" s="136" t="s">
        <v>33</v>
      </c>
      <c r="F14" s="136" t="s">
        <v>30</v>
      </c>
      <c r="G14" s="5" t="s">
        <v>42</v>
      </c>
      <c r="H14" s="5" t="s">
        <v>50</v>
      </c>
      <c r="I14" s="5">
        <v>5752</v>
      </c>
      <c r="J14" s="5">
        <v>5752</v>
      </c>
      <c r="K14" s="5">
        <v>402</v>
      </c>
      <c r="L14" s="5">
        <v>6</v>
      </c>
      <c r="M14" s="5"/>
    </row>
    <row r="15" spans="1:13" ht="45" x14ac:dyDescent="0.25">
      <c r="A15" s="137"/>
      <c r="B15" s="137"/>
      <c r="C15" s="6" t="s">
        <v>49</v>
      </c>
      <c r="D15" s="8"/>
      <c r="E15" s="137"/>
      <c r="F15" s="137"/>
      <c r="G15" s="5" t="s">
        <v>51</v>
      </c>
      <c r="H15" s="5" t="s">
        <v>52</v>
      </c>
      <c r="I15" s="5">
        <v>20005</v>
      </c>
      <c r="J15" s="5">
        <v>20005</v>
      </c>
      <c r="K15" s="5">
        <v>100</v>
      </c>
      <c r="L15" s="5"/>
      <c r="M15" s="5" t="s">
        <v>53</v>
      </c>
    </row>
    <row r="16" spans="1:13" ht="45" x14ac:dyDescent="0.25">
      <c r="A16" s="5" t="s">
        <v>54</v>
      </c>
      <c r="B16" s="5"/>
      <c r="C16" s="5" t="s">
        <v>55</v>
      </c>
      <c r="D16" s="5"/>
      <c r="E16" s="5" t="s">
        <v>56</v>
      </c>
      <c r="F16" s="5" t="s">
        <v>57</v>
      </c>
      <c r="G16" s="5" t="s">
        <v>42</v>
      </c>
      <c r="H16" s="5" t="s">
        <v>58</v>
      </c>
      <c r="I16" s="5">
        <v>1600</v>
      </c>
      <c r="J16" s="5">
        <v>1600</v>
      </c>
      <c r="K16" s="5">
        <v>112</v>
      </c>
      <c r="L16" s="5"/>
      <c r="M16" s="5"/>
    </row>
    <row r="17" spans="1:13" ht="45" x14ac:dyDescent="0.25">
      <c r="A17" s="5" t="s">
        <v>59</v>
      </c>
      <c r="B17" s="5"/>
      <c r="C17" s="5" t="s">
        <v>60</v>
      </c>
      <c r="D17" s="5"/>
      <c r="E17" s="5" t="s">
        <v>56</v>
      </c>
      <c r="F17" s="5" t="s">
        <v>57</v>
      </c>
      <c r="G17" s="5" t="s">
        <v>17</v>
      </c>
      <c r="H17" s="5" t="s">
        <v>61</v>
      </c>
      <c r="I17" s="5">
        <v>4000</v>
      </c>
      <c r="J17" s="5">
        <v>4000</v>
      </c>
      <c r="K17" s="5">
        <v>280</v>
      </c>
      <c r="L17" s="5"/>
      <c r="M17" s="5"/>
    </row>
    <row r="18" spans="1:13" ht="45" customHeight="1" x14ac:dyDescent="0.25">
      <c r="A18" s="136" t="s">
        <v>59</v>
      </c>
      <c r="B18" s="136"/>
      <c r="C18" s="6" t="s">
        <v>62</v>
      </c>
      <c r="D18" s="7"/>
      <c r="E18" s="136" t="s">
        <v>56</v>
      </c>
      <c r="F18" s="136"/>
      <c r="G18" s="5" t="s">
        <v>17</v>
      </c>
      <c r="H18" s="5" t="s">
        <v>63</v>
      </c>
      <c r="I18" s="5">
        <v>4000</v>
      </c>
      <c r="J18" s="136">
        <v>5955</v>
      </c>
      <c r="K18" s="136">
        <v>417</v>
      </c>
      <c r="L18" s="136"/>
      <c r="M18" s="136"/>
    </row>
    <row r="19" spans="1:13" ht="30" x14ac:dyDescent="0.25">
      <c r="A19" s="138"/>
      <c r="B19" s="138"/>
      <c r="C19" s="6" t="s">
        <v>62</v>
      </c>
      <c r="D19" s="9"/>
      <c r="E19" s="138"/>
      <c r="F19" s="138"/>
      <c r="G19" s="5" t="s">
        <v>17</v>
      </c>
      <c r="H19" s="5" t="s">
        <v>64</v>
      </c>
      <c r="I19" s="5">
        <v>1000</v>
      </c>
      <c r="J19" s="138"/>
      <c r="K19" s="138"/>
      <c r="L19" s="138"/>
      <c r="M19" s="138"/>
    </row>
    <row r="20" spans="1:13" x14ac:dyDescent="0.25">
      <c r="A20" s="138"/>
      <c r="B20" s="138"/>
      <c r="C20" s="6" t="s">
        <v>62</v>
      </c>
      <c r="D20" s="9"/>
      <c r="E20" s="138"/>
      <c r="F20" s="138"/>
      <c r="G20" s="5" t="s">
        <v>42</v>
      </c>
      <c r="H20" s="5" t="s">
        <v>65</v>
      </c>
      <c r="I20" s="5">
        <v>880</v>
      </c>
      <c r="J20" s="138"/>
      <c r="K20" s="138"/>
      <c r="L20" s="138"/>
      <c r="M20" s="138"/>
    </row>
    <row r="21" spans="1:13" x14ac:dyDescent="0.25">
      <c r="A21" s="137"/>
      <c r="B21" s="137"/>
      <c r="C21" s="6" t="s">
        <v>62</v>
      </c>
      <c r="D21" s="8"/>
      <c r="E21" s="137"/>
      <c r="F21" s="137"/>
      <c r="G21" s="5" t="s">
        <v>23</v>
      </c>
      <c r="H21" s="5" t="s">
        <v>66</v>
      </c>
      <c r="I21" s="5">
        <v>75</v>
      </c>
      <c r="J21" s="137"/>
      <c r="K21" s="137"/>
      <c r="L21" s="137"/>
      <c r="M21" s="137"/>
    </row>
    <row r="22" spans="1:13" ht="45" customHeight="1" x14ac:dyDescent="0.25">
      <c r="A22" s="136" t="s">
        <v>67</v>
      </c>
      <c r="B22" s="136"/>
      <c r="C22" s="6" t="s">
        <v>68</v>
      </c>
      <c r="D22" s="7"/>
      <c r="E22" s="136" t="s">
        <v>56</v>
      </c>
      <c r="F22" s="136" t="s">
        <v>69</v>
      </c>
      <c r="G22" s="5" t="s">
        <v>17</v>
      </c>
      <c r="H22" s="5" t="s">
        <v>63</v>
      </c>
      <c r="I22" s="5">
        <v>4000</v>
      </c>
      <c r="J22" s="136">
        <v>6024</v>
      </c>
      <c r="K22" s="136">
        <v>436</v>
      </c>
      <c r="L22" s="136"/>
      <c r="M22" s="5"/>
    </row>
    <row r="23" spans="1:13" x14ac:dyDescent="0.25">
      <c r="A23" s="137"/>
      <c r="B23" s="137"/>
      <c r="C23" s="6" t="s">
        <v>68</v>
      </c>
      <c r="D23" s="8"/>
      <c r="E23" s="137"/>
      <c r="F23" s="137"/>
      <c r="G23" s="5" t="s">
        <v>42</v>
      </c>
      <c r="H23" s="5" t="s">
        <v>70</v>
      </c>
      <c r="I23" s="5">
        <v>2024</v>
      </c>
      <c r="J23" s="137"/>
      <c r="K23" s="137"/>
      <c r="L23" s="137"/>
      <c r="M23" s="5"/>
    </row>
    <row r="24" spans="1:13" ht="45" customHeight="1" x14ac:dyDescent="0.25">
      <c r="A24" s="136" t="s">
        <v>71</v>
      </c>
      <c r="B24" s="136"/>
      <c r="C24" s="6" t="s">
        <v>2627</v>
      </c>
      <c r="D24" s="7"/>
      <c r="E24" s="136" t="s">
        <v>56</v>
      </c>
      <c r="F24" s="136" t="s">
        <v>69</v>
      </c>
      <c r="G24" s="5" t="s">
        <v>17</v>
      </c>
      <c r="H24" s="5" t="s">
        <v>72</v>
      </c>
      <c r="I24" s="5">
        <v>8000</v>
      </c>
      <c r="J24" s="136">
        <v>8480</v>
      </c>
      <c r="K24" s="136">
        <v>593</v>
      </c>
      <c r="L24" s="136"/>
      <c r="M24" s="5"/>
    </row>
    <row r="25" spans="1:13" x14ac:dyDescent="0.25">
      <c r="A25" s="137"/>
      <c r="B25" s="137"/>
      <c r="C25" s="6" t="s">
        <v>2627</v>
      </c>
      <c r="D25" s="8"/>
      <c r="E25" s="137"/>
      <c r="F25" s="137"/>
      <c r="G25" s="5" t="s">
        <v>42</v>
      </c>
      <c r="H25" s="5" t="s">
        <v>73</v>
      </c>
      <c r="I25" s="5">
        <v>480</v>
      </c>
      <c r="J25" s="137"/>
      <c r="K25" s="137"/>
      <c r="L25" s="137"/>
      <c r="M25" s="5" t="s">
        <v>74</v>
      </c>
    </row>
    <row r="26" spans="1:13" ht="45" x14ac:dyDescent="0.25">
      <c r="A26" s="5" t="s">
        <v>71</v>
      </c>
      <c r="B26" s="5"/>
      <c r="C26" s="5" t="s">
        <v>196</v>
      </c>
      <c r="D26" s="5"/>
      <c r="E26" s="5" t="s">
        <v>56</v>
      </c>
      <c r="F26" s="5"/>
      <c r="G26" s="5" t="s">
        <v>42</v>
      </c>
      <c r="H26" s="5" t="s">
        <v>75</v>
      </c>
      <c r="I26" s="5">
        <v>1200</v>
      </c>
      <c r="J26" s="5">
        <v>1200</v>
      </c>
      <c r="K26" s="5">
        <v>84</v>
      </c>
      <c r="L26" s="5"/>
      <c r="M26" s="5"/>
    </row>
    <row r="27" spans="1:13" ht="37.5" customHeight="1" x14ac:dyDescent="0.25">
      <c r="A27" s="7" t="s">
        <v>76</v>
      </c>
      <c r="B27" s="7"/>
      <c r="C27" s="5" t="s">
        <v>77</v>
      </c>
      <c r="D27" s="7"/>
      <c r="E27" s="7" t="s">
        <v>56</v>
      </c>
      <c r="F27" s="7"/>
      <c r="G27" s="5" t="s">
        <v>42</v>
      </c>
      <c r="H27" s="5" t="s">
        <v>78</v>
      </c>
      <c r="I27" s="5">
        <v>320</v>
      </c>
      <c r="J27" s="5">
        <v>320</v>
      </c>
      <c r="K27" s="7">
        <v>22</v>
      </c>
      <c r="L27" s="5">
        <v>3</v>
      </c>
      <c r="M27" s="5" t="s">
        <v>79</v>
      </c>
    </row>
    <row r="28" spans="1:13" ht="45" customHeight="1" x14ac:dyDescent="0.25">
      <c r="A28" s="136" t="s">
        <v>80</v>
      </c>
      <c r="B28" s="136"/>
      <c r="C28" s="6" t="s">
        <v>81</v>
      </c>
      <c r="D28" s="7"/>
      <c r="E28" s="136" t="s">
        <v>56</v>
      </c>
      <c r="F28" s="136" t="s">
        <v>1522</v>
      </c>
      <c r="G28" s="5" t="s">
        <v>17</v>
      </c>
      <c r="H28" s="5" t="s">
        <v>82</v>
      </c>
      <c r="I28" s="5">
        <v>11000</v>
      </c>
      <c r="J28" s="136">
        <v>13000</v>
      </c>
      <c r="K28" s="136">
        <v>910</v>
      </c>
      <c r="L28" s="136"/>
      <c r="M28" s="5"/>
    </row>
    <row r="29" spans="1:13" x14ac:dyDescent="0.25">
      <c r="A29" s="138"/>
      <c r="B29" s="138"/>
      <c r="C29" s="6" t="s">
        <v>81</v>
      </c>
      <c r="D29" s="9"/>
      <c r="E29" s="138"/>
      <c r="F29" s="138"/>
      <c r="G29" s="5" t="s">
        <v>17</v>
      </c>
      <c r="H29" s="5" t="s">
        <v>83</v>
      </c>
      <c r="I29" s="5">
        <v>1600</v>
      </c>
      <c r="J29" s="138"/>
      <c r="K29" s="138"/>
      <c r="L29" s="138"/>
      <c r="M29" s="5" t="s">
        <v>84</v>
      </c>
    </row>
    <row r="30" spans="1:13" x14ac:dyDescent="0.25">
      <c r="A30" s="137"/>
      <c r="B30" s="137"/>
      <c r="C30" s="6" t="s">
        <v>81</v>
      </c>
      <c r="D30" s="8"/>
      <c r="E30" s="137"/>
      <c r="F30" s="137"/>
      <c r="G30" s="5" t="s">
        <v>42</v>
      </c>
      <c r="H30" s="10" t="s">
        <v>85</v>
      </c>
      <c r="I30" s="5">
        <v>400</v>
      </c>
      <c r="J30" s="137"/>
      <c r="K30" s="137"/>
      <c r="L30" s="137"/>
      <c r="M30" s="5" t="s">
        <v>86</v>
      </c>
    </row>
    <row r="31" spans="1:13" ht="45" x14ac:dyDescent="0.25">
      <c r="A31" s="7" t="s">
        <v>87</v>
      </c>
      <c r="B31" s="7"/>
      <c r="C31" s="5" t="s">
        <v>88</v>
      </c>
      <c r="D31" s="7"/>
      <c r="E31" s="7" t="s">
        <v>56</v>
      </c>
      <c r="F31" s="7"/>
      <c r="G31" s="5" t="s">
        <v>23</v>
      </c>
      <c r="H31" s="5" t="s">
        <v>89</v>
      </c>
      <c r="I31" s="5">
        <v>75</v>
      </c>
      <c r="J31" s="5">
        <v>75</v>
      </c>
      <c r="K31" s="7">
        <v>5</v>
      </c>
      <c r="L31" s="5">
        <v>2</v>
      </c>
      <c r="M31" s="5"/>
    </row>
    <row r="32" spans="1:13" ht="45" customHeight="1" x14ac:dyDescent="0.25">
      <c r="A32" s="136" t="s">
        <v>90</v>
      </c>
      <c r="B32" s="136" t="s">
        <v>91</v>
      </c>
      <c r="C32" s="6" t="s">
        <v>92</v>
      </c>
      <c r="D32" s="7"/>
      <c r="E32" s="136" t="s">
        <v>56</v>
      </c>
      <c r="F32" s="136" t="s">
        <v>93</v>
      </c>
      <c r="G32" s="5" t="s">
        <v>17</v>
      </c>
      <c r="H32" s="5" t="s">
        <v>94</v>
      </c>
      <c r="I32" s="5">
        <v>2000</v>
      </c>
      <c r="J32" s="136">
        <f>2000+1440</f>
        <v>3440</v>
      </c>
      <c r="K32" s="136">
        <v>1500</v>
      </c>
      <c r="L32" s="5"/>
      <c r="M32" s="5"/>
    </row>
    <row r="33" spans="1:13" x14ac:dyDescent="0.25">
      <c r="A33" s="137"/>
      <c r="B33" s="137"/>
      <c r="C33" s="6" t="s">
        <v>92</v>
      </c>
      <c r="D33" s="8"/>
      <c r="E33" s="137"/>
      <c r="F33" s="137"/>
      <c r="G33" s="5" t="s">
        <v>42</v>
      </c>
      <c r="H33" s="5" t="s">
        <v>95</v>
      </c>
      <c r="I33" s="5">
        <v>1440</v>
      </c>
      <c r="J33" s="137"/>
      <c r="K33" s="137"/>
      <c r="L33" s="5"/>
      <c r="M33" s="5"/>
    </row>
    <row r="34" spans="1:13" ht="45" x14ac:dyDescent="0.25">
      <c r="A34" s="5" t="s">
        <v>96</v>
      </c>
      <c r="B34" s="5"/>
      <c r="C34" s="5" t="s">
        <v>97</v>
      </c>
      <c r="D34" s="5"/>
      <c r="E34" s="5" t="s">
        <v>56</v>
      </c>
      <c r="F34" s="5" t="s">
        <v>93</v>
      </c>
      <c r="G34" s="5" t="s">
        <v>17</v>
      </c>
      <c r="H34" s="5" t="s">
        <v>72</v>
      </c>
      <c r="I34" s="5">
        <v>8000</v>
      </c>
      <c r="J34" s="5">
        <v>8000</v>
      </c>
      <c r="K34" s="5">
        <v>560</v>
      </c>
      <c r="L34" s="5"/>
      <c r="M34" s="5"/>
    </row>
    <row r="35" spans="1:13" ht="45" x14ac:dyDescent="0.25">
      <c r="A35" s="5" t="s">
        <v>96</v>
      </c>
      <c r="B35" s="5"/>
      <c r="C35" s="5" t="s">
        <v>98</v>
      </c>
      <c r="D35" s="5"/>
      <c r="E35" s="5" t="s">
        <v>56</v>
      </c>
      <c r="F35" s="5" t="s">
        <v>93</v>
      </c>
      <c r="G35" s="5" t="s">
        <v>17</v>
      </c>
      <c r="H35" s="5" t="s">
        <v>99</v>
      </c>
      <c r="I35" s="5">
        <v>1750</v>
      </c>
      <c r="J35" s="5">
        <v>1750</v>
      </c>
      <c r="K35" s="5">
        <v>122</v>
      </c>
      <c r="L35" s="5">
        <v>4</v>
      </c>
      <c r="M35" s="5"/>
    </row>
    <row r="36" spans="1:13" ht="45" customHeight="1" x14ac:dyDescent="0.25">
      <c r="A36" s="136" t="s">
        <v>100</v>
      </c>
      <c r="B36" s="136"/>
      <c r="C36" s="6" t="s">
        <v>101</v>
      </c>
      <c r="D36" s="7"/>
      <c r="E36" s="136" t="s">
        <v>56</v>
      </c>
      <c r="F36" s="136" t="s">
        <v>93</v>
      </c>
      <c r="G36" s="5" t="s">
        <v>17</v>
      </c>
      <c r="H36" s="5" t="s">
        <v>102</v>
      </c>
      <c r="I36" s="5">
        <v>10980</v>
      </c>
      <c r="J36" s="136">
        <v>11300</v>
      </c>
      <c r="K36" s="136">
        <v>791</v>
      </c>
      <c r="L36" s="136"/>
      <c r="M36" s="136"/>
    </row>
    <row r="37" spans="1:13" x14ac:dyDescent="0.25">
      <c r="A37" s="138"/>
      <c r="B37" s="138"/>
      <c r="C37" s="6" t="s">
        <v>101</v>
      </c>
      <c r="D37" s="9"/>
      <c r="E37" s="138"/>
      <c r="F37" s="138"/>
      <c r="G37" s="5" t="s">
        <v>42</v>
      </c>
      <c r="H37" s="5" t="s">
        <v>78</v>
      </c>
      <c r="I37" s="5">
        <v>320</v>
      </c>
      <c r="J37" s="137"/>
      <c r="K37" s="137"/>
      <c r="L37" s="137"/>
      <c r="M37" s="137"/>
    </row>
    <row r="38" spans="1:13" ht="30" x14ac:dyDescent="0.25">
      <c r="A38" s="137"/>
      <c r="B38" s="137"/>
      <c r="C38" s="6" t="s">
        <v>101</v>
      </c>
      <c r="D38" s="8"/>
      <c r="E38" s="137"/>
      <c r="F38" s="137"/>
      <c r="G38" s="5" t="s">
        <v>51</v>
      </c>
      <c r="H38" s="5" t="s">
        <v>103</v>
      </c>
      <c r="I38" s="5">
        <v>320</v>
      </c>
      <c r="J38" s="5">
        <v>320</v>
      </c>
      <c r="K38" s="5">
        <v>16</v>
      </c>
      <c r="L38" s="5"/>
      <c r="M38" s="5" t="s">
        <v>104</v>
      </c>
    </row>
    <row r="39" spans="1:13" ht="45" x14ac:dyDescent="0.25">
      <c r="A39" s="5" t="s">
        <v>100</v>
      </c>
      <c r="B39" s="5"/>
      <c r="C39" s="5" t="s">
        <v>105</v>
      </c>
      <c r="D39" s="5"/>
      <c r="E39" s="5" t="s">
        <v>56</v>
      </c>
      <c r="F39" s="5" t="s">
        <v>93</v>
      </c>
      <c r="G39" s="5" t="s">
        <v>17</v>
      </c>
      <c r="H39" s="5" t="s">
        <v>106</v>
      </c>
      <c r="I39" s="5">
        <v>2000</v>
      </c>
      <c r="J39" s="5">
        <v>2000</v>
      </c>
      <c r="K39" s="5">
        <v>140</v>
      </c>
      <c r="L39" s="5"/>
      <c r="M39" s="5"/>
    </row>
    <row r="40" spans="1:13" ht="45" x14ac:dyDescent="0.25">
      <c r="A40" s="5" t="s">
        <v>107</v>
      </c>
      <c r="B40" s="5"/>
      <c r="C40" s="5" t="s">
        <v>108</v>
      </c>
      <c r="D40" s="5"/>
      <c r="E40" s="5" t="s">
        <v>56</v>
      </c>
      <c r="F40" s="5"/>
      <c r="G40" s="5" t="s">
        <v>17</v>
      </c>
      <c r="H40" s="5" t="s">
        <v>109</v>
      </c>
      <c r="I40" s="5">
        <v>500</v>
      </c>
      <c r="J40" s="5">
        <v>500</v>
      </c>
      <c r="K40" s="5">
        <v>35</v>
      </c>
      <c r="L40" s="5"/>
      <c r="M40" s="5"/>
    </row>
    <row r="41" spans="1:13" ht="45" customHeight="1" x14ac:dyDescent="0.25">
      <c r="A41" s="136" t="s">
        <v>110</v>
      </c>
      <c r="B41" s="136"/>
      <c r="C41" s="6" t="s">
        <v>111</v>
      </c>
      <c r="D41" s="7"/>
      <c r="E41" s="136" t="s">
        <v>56</v>
      </c>
      <c r="F41" s="136" t="s">
        <v>57</v>
      </c>
      <c r="G41" s="5" t="s">
        <v>17</v>
      </c>
      <c r="H41" s="5" t="s">
        <v>63</v>
      </c>
      <c r="I41" s="5">
        <v>4000</v>
      </c>
      <c r="J41" s="136">
        <v>4560</v>
      </c>
      <c r="K41" s="136">
        <v>319</v>
      </c>
      <c r="L41" s="136">
        <v>2</v>
      </c>
      <c r="M41" s="5"/>
    </row>
    <row r="42" spans="1:13" x14ac:dyDescent="0.25">
      <c r="A42" s="137"/>
      <c r="B42" s="137"/>
      <c r="C42" s="6" t="s">
        <v>111</v>
      </c>
      <c r="D42" s="8"/>
      <c r="E42" s="137"/>
      <c r="F42" s="137"/>
      <c r="G42" s="5" t="s">
        <v>42</v>
      </c>
      <c r="H42" s="5" t="s">
        <v>85</v>
      </c>
      <c r="I42" s="5">
        <v>560</v>
      </c>
      <c r="J42" s="137"/>
      <c r="K42" s="137"/>
      <c r="L42" s="137"/>
      <c r="M42" s="5" t="s">
        <v>112</v>
      </c>
    </row>
    <row r="43" spans="1:13" x14ac:dyDescent="0.25">
      <c r="A43" s="136" t="s">
        <v>113</v>
      </c>
      <c r="B43" s="136"/>
      <c r="C43" s="6" t="s">
        <v>114</v>
      </c>
      <c r="D43" s="7"/>
      <c r="E43" s="136" t="s">
        <v>56</v>
      </c>
      <c r="F43" s="136" t="s">
        <v>69</v>
      </c>
      <c r="G43" s="5" t="s">
        <v>42</v>
      </c>
      <c r="H43" s="5" t="s">
        <v>115</v>
      </c>
      <c r="I43" s="5">
        <v>2048</v>
      </c>
      <c r="J43" s="136">
        <f>2048+12000+784+450</f>
        <v>15282</v>
      </c>
      <c r="K43" s="136">
        <v>1069</v>
      </c>
      <c r="L43" s="136">
        <v>6</v>
      </c>
      <c r="M43" s="5" t="s">
        <v>116</v>
      </c>
    </row>
    <row r="44" spans="1:13" x14ac:dyDescent="0.25">
      <c r="A44" s="138"/>
      <c r="B44" s="138"/>
      <c r="C44" s="6" t="s">
        <v>114</v>
      </c>
      <c r="D44" s="9"/>
      <c r="E44" s="138"/>
      <c r="F44" s="138"/>
      <c r="G44" s="5" t="s">
        <v>17</v>
      </c>
      <c r="H44" s="5" t="s">
        <v>117</v>
      </c>
      <c r="I44" s="5">
        <v>12000</v>
      </c>
      <c r="J44" s="138"/>
      <c r="K44" s="138"/>
      <c r="L44" s="138"/>
      <c r="M44" s="5"/>
    </row>
    <row r="45" spans="1:13" x14ac:dyDescent="0.25">
      <c r="A45" s="138"/>
      <c r="B45" s="138"/>
      <c r="C45" s="6" t="s">
        <v>114</v>
      </c>
      <c r="D45" s="9"/>
      <c r="E45" s="138"/>
      <c r="F45" s="138"/>
      <c r="G45" s="5" t="s">
        <v>42</v>
      </c>
      <c r="H45" s="5" t="s">
        <v>118</v>
      </c>
      <c r="I45" s="5">
        <v>784</v>
      </c>
      <c r="J45" s="138"/>
      <c r="K45" s="138"/>
      <c r="L45" s="138"/>
      <c r="M45" s="5"/>
    </row>
    <row r="46" spans="1:13" x14ac:dyDescent="0.25">
      <c r="A46" s="137"/>
      <c r="B46" s="137"/>
      <c r="C46" s="6" t="s">
        <v>114</v>
      </c>
      <c r="D46" s="8"/>
      <c r="E46" s="137"/>
      <c r="F46" s="137"/>
      <c r="G46" s="5" t="s">
        <v>17</v>
      </c>
      <c r="H46" s="5" t="s">
        <v>119</v>
      </c>
      <c r="I46" s="5">
        <v>450</v>
      </c>
      <c r="J46" s="137"/>
      <c r="K46" s="137"/>
      <c r="L46" s="137"/>
      <c r="M46" s="5"/>
    </row>
    <row r="47" spans="1:13" ht="45" customHeight="1" x14ac:dyDescent="0.25">
      <c r="A47" s="136" t="s">
        <v>113</v>
      </c>
      <c r="B47" s="136"/>
      <c r="C47" s="6" t="s">
        <v>120</v>
      </c>
      <c r="D47" s="7"/>
      <c r="E47" s="136" t="s">
        <v>56</v>
      </c>
      <c r="F47" s="136"/>
      <c r="G47" s="5" t="s">
        <v>17</v>
      </c>
      <c r="H47" s="5" t="s">
        <v>121</v>
      </c>
      <c r="I47" s="5">
        <v>6000</v>
      </c>
      <c r="J47" s="136">
        <v>6464</v>
      </c>
      <c r="K47" s="136">
        <v>452</v>
      </c>
      <c r="L47" s="136">
        <v>4</v>
      </c>
      <c r="M47" s="5"/>
    </row>
    <row r="48" spans="1:13" x14ac:dyDescent="0.25">
      <c r="A48" s="137"/>
      <c r="B48" s="137"/>
      <c r="C48" s="6" t="s">
        <v>120</v>
      </c>
      <c r="D48" s="8"/>
      <c r="E48" s="137"/>
      <c r="F48" s="137"/>
      <c r="G48" s="5" t="s">
        <v>42</v>
      </c>
      <c r="H48" s="5" t="s">
        <v>122</v>
      </c>
      <c r="I48" s="5">
        <v>464</v>
      </c>
      <c r="J48" s="137"/>
      <c r="K48" s="137"/>
      <c r="L48" s="137"/>
      <c r="M48" s="5"/>
    </row>
    <row r="49" spans="1:13" ht="45" x14ac:dyDescent="0.25">
      <c r="A49" s="5" t="s">
        <v>123</v>
      </c>
      <c r="B49" s="5"/>
      <c r="C49" s="5" t="s">
        <v>124</v>
      </c>
      <c r="D49" s="5"/>
      <c r="E49" s="5" t="s">
        <v>56</v>
      </c>
      <c r="F49" s="5" t="s">
        <v>69</v>
      </c>
      <c r="G49" s="5" t="s">
        <v>17</v>
      </c>
      <c r="H49" s="5" t="s">
        <v>82</v>
      </c>
      <c r="I49" s="5">
        <v>10000</v>
      </c>
      <c r="J49" s="5">
        <v>10000</v>
      </c>
      <c r="K49" s="5">
        <v>500</v>
      </c>
      <c r="L49" s="5"/>
      <c r="M49" s="5"/>
    </row>
    <row r="50" spans="1:13" ht="45" customHeight="1" x14ac:dyDescent="0.25">
      <c r="A50" s="136" t="s">
        <v>125</v>
      </c>
      <c r="B50" s="136"/>
      <c r="C50" s="6" t="s">
        <v>126</v>
      </c>
      <c r="D50" s="7"/>
      <c r="E50" s="136" t="s">
        <v>127</v>
      </c>
      <c r="F50" s="136"/>
      <c r="G50" s="5" t="s">
        <v>17</v>
      </c>
      <c r="H50" s="5" t="s">
        <v>128</v>
      </c>
      <c r="I50" s="5">
        <v>800</v>
      </c>
      <c r="J50" s="136">
        <v>1080</v>
      </c>
      <c r="K50" s="136">
        <v>89</v>
      </c>
      <c r="L50" s="136">
        <v>6</v>
      </c>
      <c r="M50" s="5"/>
    </row>
    <row r="51" spans="1:13" x14ac:dyDescent="0.25">
      <c r="A51" s="137"/>
      <c r="B51" s="137"/>
      <c r="C51" s="6" t="s">
        <v>126</v>
      </c>
      <c r="D51" s="8"/>
      <c r="E51" s="137"/>
      <c r="F51" s="137"/>
      <c r="G51" s="5" t="s">
        <v>42</v>
      </c>
      <c r="H51" s="5" t="s">
        <v>129</v>
      </c>
      <c r="I51" s="5">
        <v>280</v>
      </c>
      <c r="J51" s="137"/>
      <c r="K51" s="137"/>
      <c r="L51" s="137"/>
      <c r="M51" s="5"/>
    </row>
    <row r="52" spans="1:13" ht="45" x14ac:dyDescent="0.25">
      <c r="A52" s="5"/>
      <c r="B52" s="5" t="s">
        <v>26</v>
      </c>
      <c r="C52" s="5" t="s">
        <v>130</v>
      </c>
      <c r="D52" s="5"/>
      <c r="E52" s="5" t="s">
        <v>127</v>
      </c>
      <c r="F52" s="5"/>
      <c r="G52" s="5" t="s">
        <v>42</v>
      </c>
      <c r="H52" s="5" t="s">
        <v>78</v>
      </c>
      <c r="I52" s="5">
        <v>320</v>
      </c>
      <c r="J52" s="5">
        <v>320</v>
      </c>
      <c r="K52" s="5">
        <v>22</v>
      </c>
      <c r="L52" s="5">
        <v>3</v>
      </c>
      <c r="M52" s="5"/>
    </row>
    <row r="53" spans="1:13" ht="45" x14ac:dyDescent="0.25">
      <c r="A53" s="11" t="s">
        <v>131</v>
      </c>
      <c r="B53" s="5" t="s">
        <v>132</v>
      </c>
      <c r="C53" s="5" t="s">
        <v>133</v>
      </c>
      <c r="D53" s="5"/>
      <c r="E53" s="5" t="s">
        <v>127</v>
      </c>
      <c r="F53" s="5" t="s">
        <v>134</v>
      </c>
      <c r="G53" s="5" t="s">
        <v>42</v>
      </c>
      <c r="H53" s="5" t="s">
        <v>135</v>
      </c>
      <c r="I53" s="5"/>
      <c r="J53" s="5"/>
      <c r="K53" s="5"/>
      <c r="L53" s="5"/>
      <c r="M53" s="5"/>
    </row>
    <row r="54" spans="1:13" ht="43.5" customHeight="1" x14ac:dyDescent="0.25">
      <c r="A54" s="136" t="s">
        <v>136</v>
      </c>
      <c r="B54" s="136"/>
      <c r="C54" s="12" t="s">
        <v>137</v>
      </c>
      <c r="D54" s="7"/>
      <c r="E54" s="136" t="s">
        <v>138</v>
      </c>
      <c r="F54" s="136" t="s">
        <v>139</v>
      </c>
      <c r="G54" s="5" t="s">
        <v>17</v>
      </c>
      <c r="H54" s="5" t="s">
        <v>140</v>
      </c>
      <c r="I54" s="5">
        <v>112000</v>
      </c>
      <c r="J54" s="5">
        <v>112000</v>
      </c>
      <c r="K54" s="5">
        <v>5840</v>
      </c>
      <c r="L54" s="5"/>
      <c r="M54" s="5"/>
    </row>
    <row r="55" spans="1:13" ht="47.25" customHeight="1" x14ac:dyDescent="0.25">
      <c r="A55" s="137"/>
      <c r="B55" s="137"/>
      <c r="C55" s="12" t="s">
        <v>137</v>
      </c>
      <c r="D55" s="8"/>
      <c r="E55" s="137"/>
      <c r="F55" s="137"/>
      <c r="G55" s="5" t="s">
        <v>51</v>
      </c>
      <c r="H55" s="5" t="s">
        <v>141</v>
      </c>
      <c r="I55" s="5">
        <v>16355</v>
      </c>
      <c r="J55" s="5">
        <v>16355</v>
      </c>
      <c r="K55" s="5">
        <v>81</v>
      </c>
      <c r="L55" s="5">
        <v>6</v>
      </c>
      <c r="M55" s="5"/>
    </row>
    <row r="56" spans="1:13" ht="45" x14ac:dyDescent="0.25">
      <c r="A56" s="5" t="s">
        <v>136</v>
      </c>
      <c r="B56" s="5"/>
      <c r="C56" s="5" t="s">
        <v>105</v>
      </c>
      <c r="D56" s="5"/>
      <c r="E56" s="5" t="s">
        <v>142</v>
      </c>
      <c r="F56" s="5"/>
      <c r="G56" s="5" t="s">
        <v>17</v>
      </c>
      <c r="H56" s="5" t="s">
        <v>143</v>
      </c>
      <c r="I56" s="5">
        <v>200</v>
      </c>
      <c r="J56" s="5">
        <v>200</v>
      </c>
      <c r="K56" s="5">
        <v>14</v>
      </c>
      <c r="L56" s="5"/>
    </row>
    <row r="57" spans="1:13" ht="45" x14ac:dyDescent="0.25">
      <c r="A57" s="5" t="s">
        <v>144</v>
      </c>
      <c r="B57" s="5"/>
      <c r="C57" s="5" t="s">
        <v>137</v>
      </c>
      <c r="D57" s="5"/>
      <c r="E57" s="5" t="s">
        <v>142</v>
      </c>
      <c r="F57" s="5" t="s">
        <v>145</v>
      </c>
      <c r="G57" s="5" t="s">
        <v>17</v>
      </c>
      <c r="H57" s="5" t="s">
        <v>146</v>
      </c>
      <c r="I57" s="5">
        <v>156000</v>
      </c>
      <c r="J57" s="5">
        <v>156000</v>
      </c>
      <c r="K57" s="7">
        <v>10920</v>
      </c>
      <c r="L57" s="7"/>
      <c r="M57" s="1" t="s">
        <v>147</v>
      </c>
    </row>
    <row r="58" spans="1:13" ht="45" customHeight="1" x14ac:dyDescent="0.25">
      <c r="A58" s="136" t="s">
        <v>148</v>
      </c>
      <c r="B58" s="136" t="s">
        <v>26</v>
      </c>
      <c r="C58" s="6" t="s">
        <v>2663</v>
      </c>
      <c r="D58" s="7"/>
      <c r="E58" s="136" t="s">
        <v>149</v>
      </c>
      <c r="F58" s="136" t="s">
        <v>145</v>
      </c>
      <c r="G58" s="5" t="s">
        <v>17</v>
      </c>
      <c r="H58" s="5" t="s">
        <v>150</v>
      </c>
      <c r="I58" s="5">
        <v>1000</v>
      </c>
      <c r="J58" s="5">
        <v>1000</v>
      </c>
      <c r="K58" s="139">
        <v>126</v>
      </c>
      <c r="L58" s="139"/>
      <c r="M58" s="5"/>
    </row>
    <row r="59" spans="1:13" ht="30" x14ac:dyDescent="0.25">
      <c r="A59" s="137"/>
      <c r="B59" s="137"/>
      <c r="C59" s="6" t="s">
        <v>2663</v>
      </c>
      <c r="D59" s="8"/>
      <c r="E59" s="137"/>
      <c r="F59" s="137"/>
      <c r="G59" s="5" t="s">
        <v>42</v>
      </c>
      <c r="H59" s="5" t="s">
        <v>151</v>
      </c>
      <c r="I59" s="5">
        <v>800</v>
      </c>
      <c r="J59" s="5">
        <v>800</v>
      </c>
      <c r="K59" s="139"/>
      <c r="L59" s="139"/>
      <c r="M59" s="5"/>
    </row>
    <row r="60" spans="1:13" ht="45" x14ac:dyDescent="0.25">
      <c r="A60" s="5" t="s">
        <v>144</v>
      </c>
      <c r="B60" s="5"/>
      <c r="C60" s="5" t="s">
        <v>152</v>
      </c>
      <c r="D60" s="5"/>
      <c r="E60" s="5" t="s">
        <v>142</v>
      </c>
      <c r="F60" s="5"/>
      <c r="G60" s="5" t="s">
        <v>42</v>
      </c>
      <c r="H60" s="5" t="s">
        <v>153</v>
      </c>
      <c r="I60" s="5">
        <v>640</v>
      </c>
      <c r="J60" s="5">
        <v>640</v>
      </c>
      <c r="K60" s="5">
        <v>44</v>
      </c>
      <c r="L60" s="5"/>
      <c r="M60" s="5"/>
    </row>
    <row r="61" spans="1:13" ht="45" x14ac:dyDescent="0.25">
      <c r="A61" s="5" t="s">
        <v>154</v>
      </c>
      <c r="B61" s="5" t="s">
        <v>26</v>
      </c>
      <c r="C61" s="5" t="s">
        <v>155</v>
      </c>
      <c r="D61" s="5"/>
      <c r="E61" s="5" t="s">
        <v>142</v>
      </c>
      <c r="F61" s="5"/>
      <c r="G61" s="5" t="s">
        <v>42</v>
      </c>
      <c r="H61" s="5" t="s">
        <v>156</v>
      </c>
      <c r="I61" s="5">
        <v>160</v>
      </c>
      <c r="J61" s="5">
        <v>160</v>
      </c>
      <c r="K61" s="5">
        <v>11</v>
      </c>
      <c r="L61" s="5">
        <v>1</v>
      </c>
      <c r="M61" s="5"/>
    </row>
    <row r="62" spans="1:13" ht="45" x14ac:dyDescent="0.25">
      <c r="A62" s="5" t="s">
        <v>157</v>
      </c>
      <c r="B62" s="5"/>
      <c r="C62" s="5" t="s">
        <v>158</v>
      </c>
      <c r="D62" s="5"/>
      <c r="E62" s="5" t="s">
        <v>142</v>
      </c>
      <c r="F62" s="5" t="s">
        <v>159</v>
      </c>
      <c r="G62" s="5" t="s">
        <v>17</v>
      </c>
      <c r="H62" s="5" t="s">
        <v>160</v>
      </c>
      <c r="I62" s="5">
        <v>1412</v>
      </c>
      <c r="J62" s="5">
        <v>1412</v>
      </c>
      <c r="K62" s="5">
        <v>980</v>
      </c>
      <c r="L62" s="5"/>
      <c r="M62" s="5"/>
    </row>
    <row r="63" spans="1:13" ht="45" x14ac:dyDescent="0.25">
      <c r="A63" s="5" t="s">
        <v>154</v>
      </c>
      <c r="B63" s="5"/>
      <c r="C63" s="5" t="s">
        <v>161</v>
      </c>
      <c r="D63" s="5"/>
      <c r="E63" s="5" t="s">
        <v>142</v>
      </c>
      <c r="F63" s="5" t="s">
        <v>162</v>
      </c>
      <c r="G63" s="5" t="s">
        <v>23</v>
      </c>
      <c r="H63" s="5" t="s">
        <v>163</v>
      </c>
      <c r="I63" s="5">
        <v>5325</v>
      </c>
      <c r="J63" s="5">
        <v>5325</v>
      </c>
      <c r="K63" s="5">
        <v>352</v>
      </c>
      <c r="L63" s="5"/>
      <c r="M63" s="5"/>
    </row>
    <row r="64" spans="1:13" ht="45" x14ac:dyDescent="0.25">
      <c r="A64" s="5" t="s">
        <v>164</v>
      </c>
      <c r="B64" s="5" t="s">
        <v>26</v>
      </c>
      <c r="C64" s="5" t="s">
        <v>964</v>
      </c>
      <c r="D64" s="5"/>
      <c r="E64" s="5" t="s">
        <v>142</v>
      </c>
      <c r="F64" s="5" t="s">
        <v>165</v>
      </c>
      <c r="G64" s="5" t="s">
        <v>23</v>
      </c>
      <c r="H64" s="5" t="s">
        <v>166</v>
      </c>
      <c r="I64" s="5">
        <v>3075</v>
      </c>
      <c r="J64" s="5">
        <v>3075</v>
      </c>
      <c r="K64" s="5">
        <v>215</v>
      </c>
      <c r="L64" s="5"/>
      <c r="M64" s="5"/>
    </row>
    <row r="65" spans="1:13" ht="45" x14ac:dyDescent="0.25">
      <c r="A65" s="5" t="s">
        <v>167</v>
      </c>
      <c r="B65" s="5"/>
      <c r="C65" s="5" t="s">
        <v>168</v>
      </c>
      <c r="D65" s="5"/>
      <c r="E65" s="5" t="s">
        <v>142</v>
      </c>
      <c r="F65" s="5"/>
      <c r="G65" s="5" t="s">
        <v>17</v>
      </c>
      <c r="H65" s="5" t="s">
        <v>94</v>
      </c>
      <c r="I65" s="5">
        <v>20000</v>
      </c>
      <c r="J65" s="5">
        <v>20000</v>
      </c>
      <c r="K65" s="5">
        <v>1400</v>
      </c>
      <c r="L65" s="5"/>
      <c r="M65" s="5"/>
    </row>
    <row r="66" spans="1:13" ht="45" customHeight="1" x14ac:dyDescent="0.25">
      <c r="A66" s="136" t="s">
        <v>164</v>
      </c>
      <c r="B66" s="136" t="s">
        <v>26</v>
      </c>
      <c r="C66" s="6" t="s">
        <v>161</v>
      </c>
      <c r="D66" s="7"/>
      <c r="E66" s="136" t="s">
        <v>142</v>
      </c>
      <c r="F66" s="136" t="s">
        <v>169</v>
      </c>
      <c r="G66" s="5" t="s">
        <v>17</v>
      </c>
      <c r="H66" s="5" t="s">
        <v>121</v>
      </c>
      <c r="I66" s="5">
        <v>6000</v>
      </c>
      <c r="J66" s="136">
        <v>7440</v>
      </c>
      <c r="K66" s="136">
        <v>520</v>
      </c>
      <c r="L66" s="5"/>
      <c r="M66" s="5"/>
    </row>
    <row r="67" spans="1:13" x14ac:dyDescent="0.25">
      <c r="A67" s="137"/>
      <c r="B67" s="137"/>
      <c r="C67" s="6" t="s">
        <v>161</v>
      </c>
      <c r="D67" s="8"/>
      <c r="E67" s="137"/>
      <c r="F67" s="137"/>
      <c r="G67" s="5" t="s">
        <v>42</v>
      </c>
      <c r="H67" s="5" t="s">
        <v>170</v>
      </c>
      <c r="I67" s="5">
        <v>1440</v>
      </c>
      <c r="J67" s="137"/>
      <c r="K67" s="137"/>
      <c r="L67" s="5"/>
      <c r="M67" s="5"/>
    </row>
    <row r="68" spans="1:13" ht="45" x14ac:dyDescent="0.25">
      <c r="A68" s="5" t="s">
        <v>171</v>
      </c>
      <c r="B68" s="5" t="s">
        <v>26</v>
      </c>
      <c r="C68" s="5" t="s">
        <v>161</v>
      </c>
      <c r="D68" s="5"/>
      <c r="E68" s="5" t="s">
        <v>142</v>
      </c>
      <c r="F68" s="5" t="s">
        <v>172</v>
      </c>
      <c r="G68" s="5" t="s">
        <v>17</v>
      </c>
      <c r="H68" s="5" t="s">
        <v>117</v>
      </c>
      <c r="I68" s="5">
        <v>12000</v>
      </c>
      <c r="J68" s="5">
        <v>12000</v>
      </c>
      <c r="K68" s="5">
        <v>840</v>
      </c>
      <c r="L68" s="5"/>
      <c r="M68" s="5"/>
    </row>
    <row r="69" spans="1:13" ht="45" x14ac:dyDescent="0.25">
      <c r="A69" s="5" t="s">
        <v>171</v>
      </c>
      <c r="B69" s="5" t="s">
        <v>26</v>
      </c>
      <c r="C69" s="120" t="s">
        <v>2685</v>
      </c>
      <c r="D69" s="5"/>
      <c r="E69" s="5" t="s">
        <v>142</v>
      </c>
      <c r="F69" s="5" t="s">
        <v>169</v>
      </c>
      <c r="G69" s="5" t="s">
        <v>17</v>
      </c>
      <c r="H69" s="5" t="s">
        <v>173</v>
      </c>
      <c r="I69" s="5">
        <v>8000</v>
      </c>
      <c r="J69" s="5">
        <v>8000</v>
      </c>
      <c r="K69" s="5">
        <v>560</v>
      </c>
      <c r="L69" s="5"/>
      <c r="M69" s="5"/>
    </row>
    <row r="70" spans="1:13" ht="45" x14ac:dyDescent="0.25">
      <c r="A70" s="5" t="s">
        <v>171</v>
      </c>
      <c r="B70" s="5" t="s">
        <v>26</v>
      </c>
      <c r="C70" s="120" t="s">
        <v>2685</v>
      </c>
      <c r="D70" s="13"/>
      <c r="E70" s="13" t="s">
        <v>142</v>
      </c>
      <c r="F70" s="13"/>
      <c r="G70" s="13" t="s">
        <v>42</v>
      </c>
      <c r="H70" s="13" t="s">
        <v>156</v>
      </c>
      <c r="I70" s="13">
        <v>160</v>
      </c>
      <c r="J70" s="13">
        <v>160</v>
      </c>
      <c r="K70" s="13">
        <v>11</v>
      </c>
      <c r="L70" s="13">
        <v>1</v>
      </c>
      <c r="M70" s="13"/>
    </row>
    <row r="71" spans="1:13" ht="51.75" customHeight="1" x14ac:dyDescent="0.25">
      <c r="A71" s="5" t="s">
        <v>174</v>
      </c>
      <c r="B71" s="5"/>
      <c r="C71" s="5" t="s">
        <v>175</v>
      </c>
      <c r="D71" s="5"/>
      <c r="E71" s="5" t="s">
        <v>142</v>
      </c>
      <c r="F71" s="5"/>
      <c r="G71" s="5" t="s">
        <v>176</v>
      </c>
      <c r="H71" s="5" t="s">
        <v>177</v>
      </c>
      <c r="I71" s="5">
        <v>144</v>
      </c>
      <c r="J71" s="5">
        <v>144</v>
      </c>
      <c r="K71" s="5">
        <v>10</v>
      </c>
      <c r="L71" s="5"/>
      <c r="M71" s="5"/>
    </row>
    <row r="72" spans="1:13" ht="45" customHeight="1" x14ac:dyDescent="0.25">
      <c r="A72" s="136" t="s">
        <v>178</v>
      </c>
      <c r="B72" s="136" t="s">
        <v>26</v>
      </c>
      <c r="C72" s="6" t="s">
        <v>179</v>
      </c>
      <c r="D72" s="7"/>
      <c r="E72" s="136" t="s">
        <v>142</v>
      </c>
      <c r="F72" s="136" t="s">
        <v>169</v>
      </c>
      <c r="G72" s="5" t="s">
        <v>17</v>
      </c>
      <c r="H72" s="5" t="s">
        <v>180</v>
      </c>
      <c r="I72" s="5">
        <v>48000</v>
      </c>
      <c r="J72" s="136">
        <v>49560</v>
      </c>
      <c r="K72" s="136">
        <v>3483</v>
      </c>
      <c r="L72" s="136">
        <v>2</v>
      </c>
      <c r="M72" s="5"/>
    </row>
    <row r="73" spans="1:13" ht="30" x14ac:dyDescent="0.25">
      <c r="A73" s="137"/>
      <c r="B73" s="137"/>
      <c r="C73" s="6" t="s">
        <v>179</v>
      </c>
      <c r="D73" s="8"/>
      <c r="E73" s="137"/>
      <c r="F73" s="137"/>
      <c r="G73" s="5" t="s">
        <v>42</v>
      </c>
      <c r="H73" s="5" t="s">
        <v>181</v>
      </c>
      <c r="I73" s="5">
        <v>1560</v>
      </c>
      <c r="J73" s="137"/>
      <c r="K73" s="137"/>
      <c r="L73" s="137"/>
      <c r="M73" s="5"/>
    </row>
    <row r="74" spans="1:13" ht="45" x14ac:dyDescent="0.25">
      <c r="A74" s="5" t="s">
        <v>178</v>
      </c>
      <c r="B74" s="5" t="s">
        <v>26</v>
      </c>
      <c r="C74" s="5" t="s">
        <v>182</v>
      </c>
      <c r="D74" s="5"/>
      <c r="E74" s="5" t="s">
        <v>183</v>
      </c>
      <c r="F74" s="5"/>
      <c r="G74" s="5" t="s">
        <v>17</v>
      </c>
      <c r="H74" s="5" t="s">
        <v>63</v>
      </c>
      <c r="I74" s="5">
        <v>1000</v>
      </c>
      <c r="J74" s="5">
        <v>1000</v>
      </c>
      <c r="K74" s="5">
        <v>280</v>
      </c>
      <c r="L74" s="5"/>
      <c r="M74" s="5" t="s">
        <v>184</v>
      </c>
    </row>
    <row r="75" spans="1:13" ht="45" x14ac:dyDescent="0.25">
      <c r="A75" s="5" t="s">
        <v>185</v>
      </c>
      <c r="B75" s="5"/>
      <c r="C75" s="5" t="s">
        <v>186</v>
      </c>
      <c r="D75" s="5"/>
      <c r="E75" s="5" t="s">
        <v>183</v>
      </c>
      <c r="F75" s="5" t="s">
        <v>187</v>
      </c>
      <c r="G75" s="5" t="s">
        <v>23</v>
      </c>
      <c r="H75" s="5" t="s">
        <v>188</v>
      </c>
      <c r="I75" s="5">
        <v>6000</v>
      </c>
      <c r="J75" s="5">
        <v>6000</v>
      </c>
      <c r="K75" s="5">
        <v>420</v>
      </c>
      <c r="L75" s="5"/>
      <c r="M75" s="5"/>
    </row>
    <row r="76" spans="1:13" ht="45" x14ac:dyDescent="0.25">
      <c r="A76" s="5" t="s">
        <v>189</v>
      </c>
      <c r="B76" s="5"/>
      <c r="C76" s="5" t="s">
        <v>190</v>
      </c>
      <c r="D76" s="5"/>
      <c r="E76" s="5" t="s">
        <v>183</v>
      </c>
      <c r="F76" s="5" t="s">
        <v>191</v>
      </c>
      <c r="G76" s="5" t="s">
        <v>17</v>
      </c>
      <c r="H76" s="5" t="s">
        <v>192</v>
      </c>
      <c r="I76" s="5">
        <v>1565</v>
      </c>
      <c r="J76" s="5">
        <v>1565</v>
      </c>
      <c r="K76" s="5">
        <v>123</v>
      </c>
      <c r="L76" s="5">
        <v>4</v>
      </c>
      <c r="M76" s="5"/>
    </row>
    <row r="77" spans="1:13" ht="45" x14ac:dyDescent="0.25">
      <c r="A77" s="5" t="s">
        <v>189</v>
      </c>
      <c r="B77" s="5"/>
      <c r="C77" s="5" t="s">
        <v>190</v>
      </c>
      <c r="D77" s="5"/>
      <c r="E77" s="5" t="s">
        <v>183</v>
      </c>
      <c r="F77" s="5" t="s">
        <v>193</v>
      </c>
      <c r="G77" s="5" t="s">
        <v>17</v>
      </c>
      <c r="H77" s="5" t="s">
        <v>194</v>
      </c>
      <c r="I77" s="5">
        <v>81355</v>
      </c>
      <c r="J77" s="5">
        <v>81355</v>
      </c>
      <c r="K77" s="5">
        <v>569</v>
      </c>
      <c r="L77" s="5">
        <v>4</v>
      </c>
      <c r="M77" s="5"/>
    </row>
    <row r="78" spans="1:13" ht="45" x14ac:dyDescent="0.25">
      <c r="A78" s="5" t="s">
        <v>195</v>
      </c>
      <c r="B78" s="5"/>
      <c r="C78" s="5" t="s">
        <v>196</v>
      </c>
      <c r="D78" s="5"/>
      <c r="E78" s="5" t="s">
        <v>183</v>
      </c>
      <c r="F78" s="5" t="s">
        <v>169</v>
      </c>
      <c r="G78" s="5" t="s">
        <v>17</v>
      </c>
      <c r="H78" s="5" t="s">
        <v>197</v>
      </c>
      <c r="I78" s="5">
        <v>12000</v>
      </c>
      <c r="J78" s="5">
        <v>12000</v>
      </c>
      <c r="K78" s="5">
        <v>840</v>
      </c>
      <c r="L78" s="5"/>
      <c r="M78" s="5"/>
    </row>
    <row r="79" spans="1:13" ht="45" x14ac:dyDescent="0.25">
      <c r="A79" s="5" t="s">
        <v>198</v>
      </c>
      <c r="B79" s="5"/>
      <c r="C79" s="5" t="s">
        <v>199</v>
      </c>
      <c r="D79" s="5"/>
      <c r="E79" s="5" t="s">
        <v>183</v>
      </c>
      <c r="F79" s="5"/>
      <c r="G79" s="5" t="s">
        <v>42</v>
      </c>
      <c r="H79" s="5" t="s">
        <v>200</v>
      </c>
      <c r="I79" s="5">
        <v>880</v>
      </c>
      <c r="J79" s="5">
        <v>880</v>
      </c>
      <c r="K79" s="5">
        <v>61</v>
      </c>
      <c r="L79" s="5">
        <v>6</v>
      </c>
      <c r="M79" s="5" t="s">
        <v>201</v>
      </c>
    </row>
    <row r="80" spans="1:13" ht="45" customHeight="1" x14ac:dyDescent="0.25">
      <c r="A80" s="136" t="s">
        <v>198</v>
      </c>
      <c r="B80" s="136" t="s">
        <v>202</v>
      </c>
      <c r="C80" s="6" t="s">
        <v>40</v>
      </c>
      <c r="D80" s="7"/>
      <c r="E80" s="136" t="s">
        <v>183</v>
      </c>
      <c r="F80" s="136"/>
      <c r="G80" s="5" t="s">
        <v>17</v>
      </c>
      <c r="H80" s="5" t="s">
        <v>203</v>
      </c>
      <c r="I80" s="5">
        <v>44000</v>
      </c>
      <c r="J80" s="136">
        <f>44000+1800+1000+500</f>
        <v>47300</v>
      </c>
      <c r="K80" s="136">
        <v>3335</v>
      </c>
      <c r="L80" s="136">
        <v>5</v>
      </c>
      <c r="M80" s="5"/>
    </row>
    <row r="81" spans="1:13" ht="30" x14ac:dyDescent="0.25">
      <c r="A81" s="138"/>
      <c r="B81" s="138"/>
      <c r="C81" s="6" t="s">
        <v>40</v>
      </c>
      <c r="D81" s="9"/>
      <c r="E81" s="138"/>
      <c r="F81" s="138"/>
      <c r="G81" s="5" t="s">
        <v>42</v>
      </c>
      <c r="H81" s="5" t="s">
        <v>204</v>
      </c>
      <c r="I81" s="5">
        <v>1800</v>
      </c>
      <c r="J81" s="138"/>
      <c r="K81" s="138"/>
      <c r="L81" s="138"/>
      <c r="M81" s="5"/>
    </row>
    <row r="82" spans="1:13" x14ac:dyDescent="0.25">
      <c r="A82" s="138"/>
      <c r="B82" s="138"/>
      <c r="C82" s="6" t="s">
        <v>40</v>
      </c>
      <c r="D82" s="9"/>
      <c r="E82" s="138"/>
      <c r="F82" s="138"/>
      <c r="G82" s="5" t="s">
        <v>17</v>
      </c>
      <c r="H82" s="5" t="s">
        <v>205</v>
      </c>
      <c r="I82" s="5">
        <v>1000</v>
      </c>
      <c r="J82" s="138"/>
      <c r="K82" s="138"/>
      <c r="L82" s="138"/>
      <c r="M82" s="5"/>
    </row>
    <row r="83" spans="1:13" ht="30" x14ac:dyDescent="0.25">
      <c r="A83" s="137"/>
      <c r="B83" s="137"/>
      <c r="C83" s="6" t="s">
        <v>40</v>
      </c>
      <c r="D83" s="8"/>
      <c r="E83" s="137"/>
      <c r="F83" s="137"/>
      <c r="G83" s="5" t="s">
        <v>42</v>
      </c>
      <c r="H83" s="5" t="s">
        <v>206</v>
      </c>
      <c r="I83" s="5">
        <v>500</v>
      </c>
      <c r="J83" s="137"/>
      <c r="K83" s="137"/>
      <c r="L83" s="137"/>
      <c r="M83" s="5" t="s">
        <v>207</v>
      </c>
    </row>
    <row r="84" spans="1:13" ht="48" customHeight="1" x14ac:dyDescent="0.25">
      <c r="A84" s="5" t="s">
        <v>208</v>
      </c>
      <c r="B84" s="5"/>
      <c r="C84" s="5" t="s">
        <v>209</v>
      </c>
      <c r="D84" s="5"/>
      <c r="E84" s="5" t="s">
        <v>183</v>
      </c>
      <c r="F84" s="5"/>
      <c r="G84" s="5" t="s">
        <v>17</v>
      </c>
      <c r="H84" s="5" t="s">
        <v>82</v>
      </c>
      <c r="I84" s="5">
        <v>10000</v>
      </c>
      <c r="J84" s="5">
        <v>10000</v>
      </c>
      <c r="K84" s="5">
        <v>500</v>
      </c>
      <c r="L84" s="5"/>
      <c r="M84" s="5"/>
    </row>
    <row r="85" spans="1:13" ht="44.25" customHeight="1" x14ac:dyDescent="0.25">
      <c r="A85" s="5" t="s">
        <v>208</v>
      </c>
      <c r="B85" s="5"/>
      <c r="C85" s="5" t="s">
        <v>210</v>
      </c>
      <c r="D85" s="5"/>
      <c r="E85" s="5" t="s">
        <v>183</v>
      </c>
      <c r="F85" s="5" t="s">
        <v>211</v>
      </c>
      <c r="G85" s="5" t="s">
        <v>17</v>
      </c>
      <c r="H85" s="5" t="s">
        <v>212</v>
      </c>
      <c r="I85" s="5">
        <v>120000</v>
      </c>
      <c r="J85" s="5">
        <v>120000</v>
      </c>
      <c r="K85" s="5">
        <v>8400</v>
      </c>
      <c r="L85" s="5"/>
      <c r="M85" s="5"/>
    </row>
    <row r="86" spans="1:13" ht="45" x14ac:dyDescent="0.25">
      <c r="A86" s="5" t="s">
        <v>208</v>
      </c>
      <c r="B86" s="5" t="s">
        <v>26</v>
      </c>
      <c r="C86" s="11" t="s">
        <v>213</v>
      </c>
      <c r="D86" s="5"/>
      <c r="E86" s="5" t="s">
        <v>214</v>
      </c>
      <c r="F86" s="5"/>
      <c r="G86" s="5" t="s">
        <v>17</v>
      </c>
      <c r="H86" s="5" t="s">
        <v>215</v>
      </c>
      <c r="I86" s="5">
        <v>15412</v>
      </c>
      <c r="J86" s="11">
        <v>15412</v>
      </c>
      <c r="K86" s="11">
        <v>2479</v>
      </c>
      <c r="L86" s="5"/>
      <c r="M86" s="5"/>
    </row>
    <row r="87" spans="1:13" x14ac:dyDescent="0.25">
      <c r="A87" s="136" t="s">
        <v>216</v>
      </c>
      <c r="B87" s="136" t="s">
        <v>26</v>
      </c>
      <c r="C87" s="15" t="s">
        <v>2663</v>
      </c>
      <c r="D87" s="7"/>
      <c r="E87" s="136" t="s">
        <v>214</v>
      </c>
      <c r="F87" s="136" t="s">
        <v>217</v>
      </c>
      <c r="G87" s="5" t="s">
        <v>17</v>
      </c>
      <c r="H87" s="5" t="s">
        <v>218</v>
      </c>
      <c r="I87" s="5">
        <v>1600</v>
      </c>
      <c r="J87" s="140">
        <v>1800</v>
      </c>
      <c r="K87" s="140">
        <v>1344</v>
      </c>
      <c r="L87" s="136"/>
      <c r="M87" s="136"/>
    </row>
    <row r="88" spans="1:13" ht="30" x14ac:dyDescent="0.25">
      <c r="A88" s="137"/>
      <c r="B88" s="137"/>
      <c r="C88" s="15" t="s">
        <v>2663</v>
      </c>
      <c r="D88" s="8"/>
      <c r="E88" s="137"/>
      <c r="F88" s="137"/>
      <c r="G88" s="5" t="s">
        <v>42</v>
      </c>
      <c r="H88" s="5" t="s">
        <v>219</v>
      </c>
      <c r="I88" s="5">
        <v>200</v>
      </c>
      <c r="J88" s="141"/>
      <c r="K88" s="141"/>
      <c r="L88" s="137"/>
      <c r="M88" s="137"/>
    </row>
    <row r="89" spans="1:13" ht="45" x14ac:dyDescent="0.25">
      <c r="A89" s="5" t="s">
        <v>216</v>
      </c>
      <c r="B89" s="5" t="s">
        <v>26</v>
      </c>
      <c r="C89" s="11" t="s">
        <v>220</v>
      </c>
      <c r="D89" s="5"/>
      <c r="E89" s="5" t="s">
        <v>214</v>
      </c>
      <c r="F89" s="5" t="s">
        <v>221</v>
      </c>
      <c r="G89" s="5" t="s">
        <v>17</v>
      </c>
      <c r="H89" s="5" t="s">
        <v>222</v>
      </c>
      <c r="I89" s="5">
        <v>56000</v>
      </c>
      <c r="J89" s="11">
        <v>56000</v>
      </c>
      <c r="K89" s="11">
        <v>3920</v>
      </c>
      <c r="L89" s="5"/>
      <c r="M89" s="5"/>
    </row>
    <row r="90" spans="1:13" ht="30" x14ac:dyDescent="0.25">
      <c r="A90" s="136" t="s">
        <v>216</v>
      </c>
      <c r="B90" s="136" t="s">
        <v>26</v>
      </c>
      <c r="C90" s="6" t="s">
        <v>223</v>
      </c>
      <c r="D90" s="7"/>
      <c r="E90" s="136" t="s">
        <v>214</v>
      </c>
      <c r="F90" s="136"/>
      <c r="G90" s="5" t="s">
        <v>42</v>
      </c>
      <c r="H90" s="5" t="s">
        <v>224</v>
      </c>
      <c r="I90" s="5">
        <v>1078</v>
      </c>
      <c r="J90" s="136">
        <f>1078+588+975+300</f>
        <v>2941</v>
      </c>
      <c r="K90" s="136">
        <v>255</v>
      </c>
      <c r="L90" s="136">
        <v>1</v>
      </c>
      <c r="M90" s="5"/>
    </row>
    <row r="91" spans="1:13" x14ac:dyDescent="0.25">
      <c r="A91" s="138"/>
      <c r="B91" s="138"/>
      <c r="C91" s="6" t="s">
        <v>223</v>
      </c>
      <c r="D91" s="9"/>
      <c r="E91" s="138"/>
      <c r="F91" s="138"/>
      <c r="G91" s="5" t="s">
        <v>45</v>
      </c>
      <c r="H91" s="5" t="s">
        <v>225</v>
      </c>
      <c r="I91" s="5">
        <v>588</v>
      </c>
      <c r="J91" s="138"/>
      <c r="K91" s="138"/>
      <c r="L91" s="138"/>
      <c r="M91" s="5"/>
    </row>
    <row r="92" spans="1:13" x14ac:dyDescent="0.25">
      <c r="A92" s="138"/>
      <c r="B92" s="138"/>
      <c r="C92" s="6" t="s">
        <v>223</v>
      </c>
      <c r="D92" s="9"/>
      <c r="E92" s="138"/>
      <c r="F92" s="138"/>
      <c r="G92" s="5" t="s">
        <v>23</v>
      </c>
      <c r="H92" s="5" t="s">
        <v>226</v>
      </c>
      <c r="I92" s="5">
        <v>975</v>
      </c>
      <c r="J92" s="138"/>
      <c r="K92" s="138"/>
      <c r="L92" s="138"/>
      <c r="M92" s="5"/>
    </row>
    <row r="93" spans="1:13" ht="30" x14ac:dyDescent="0.25">
      <c r="A93" s="137"/>
      <c r="B93" s="137"/>
      <c r="C93" s="6" t="s">
        <v>223</v>
      </c>
      <c r="D93" s="8"/>
      <c r="E93" s="137"/>
      <c r="F93" s="137"/>
      <c r="G93" s="5" t="s">
        <v>17</v>
      </c>
      <c r="H93" s="5" t="s">
        <v>227</v>
      </c>
      <c r="I93" s="5">
        <v>300</v>
      </c>
      <c r="J93" s="137"/>
      <c r="K93" s="137"/>
      <c r="L93" s="137"/>
      <c r="M93" s="5"/>
    </row>
    <row r="94" spans="1:13" ht="45" x14ac:dyDescent="0.25">
      <c r="A94" s="5" t="s">
        <v>228</v>
      </c>
      <c r="B94" s="5" t="s">
        <v>26</v>
      </c>
      <c r="C94" s="5" t="s">
        <v>40</v>
      </c>
      <c r="D94" s="5"/>
      <c r="E94" s="5" t="s">
        <v>214</v>
      </c>
      <c r="F94" s="5" t="s">
        <v>229</v>
      </c>
      <c r="G94" s="5" t="s">
        <v>17</v>
      </c>
      <c r="H94" s="5" t="s">
        <v>230</v>
      </c>
      <c r="I94" s="5">
        <v>4000</v>
      </c>
      <c r="J94" s="5">
        <v>4000</v>
      </c>
      <c r="K94" s="5">
        <v>280</v>
      </c>
      <c r="L94" s="5"/>
      <c r="M94" s="5"/>
    </row>
    <row r="95" spans="1:13" ht="45" x14ac:dyDescent="0.25">
      <c r="A95" s="5" t="s">
        <v>228</v>
      </c>
      <c r="B95" s="5"/>
      <c r="C95" s="5" t="s">
        <v>231</v>
      </c>
      <c r="D95" s="5"/>
      <c r="E95" s="5" t="s">
        <v>214</v>
      </c>
      <c r="F95" s="5" t="s">
        <v>229</v>
      </c>
      <c r="G95" s="5" t="s">
        <v>17</v>
      </c>
      <c r="H95" s="5" t="s">
        <v>232</v>
      </c>
      <c r="I95" s="5">
        <v>10000</v>
      </c>
      <c r="J95" s="5">
        <v>10000</v>
      </c>
      <c r="K95" s="5">
        <v>2800</v>
      </c>
      <c r="L95" s="5"/>
      <c r="M95" s="5" t="s">
        <v>233</v>
      </c>
    </row>
    <row r="96" spans="1:13" ht="27.75" customHeight="1" x14ac:dyDescent="0.25">
      <c r="A96" s="136" t="s">
        <v>228</v>
      </c>
      <c r="B96" s="136" t="s">
        <v>26</v>
      </c>
      <c r="C96" s="15" t="s">
        <v>234</v>
      </c>
      <c r="D96" s="7"/>
      <c r="E96" s="136" t="s">
        <v>214</v>
      </c>
      <c r="F96" s="136" t="s">
        <v>235</v>
      </c>
      <c r="G96" s="5" t="s">
        <v>17</v>
      </c>
      <c r="H96" s="5" t="s">
        <v>232</v>
      </c>
      <c r="I96" s="5">
        <v>40000</v>
      </c>
      <c r="J96" s="11">
        <v>40000</v>
      </c>
      <c r="K96" s="11">
        <v>2800</v>
      </c>
      <c r="L96" s="11"/>
      <c r="M96" s="5"/>
    </row>
    <row r="97" spans="1:13" x14ac:dyDescent="0.25">
      <c r="A97" s="137"/>
      <c r="B97" s="137"/>
      <c r="C97" s="15" t="s">
        <v>234</v>
      </c>
      <c r="D97" s="8"/>
      <c r="E97" s="137"/>
      <c r="F97" s="137"/>
      <c r="G97" s="5" t="s">
        <v>42</v>
      </c>
      <c r="H97" s="5" t="s">
        <v>236</v>
      </c>
      <c r="I97" s="5">
        <v>1040</v>
      </c>
      <c r="J97" s="11">
        <v>1040</v>
      </c>
      <c r="K97" s="11">
        <v>52</v>
      </c>
      <c r="L97" s="11">
        <v>5</v>
      </c>
      <c r="M97" s="5"/>
    </row>
    <row r="98" spans="1:13" ht="27.75" customHeight="1" x14ac:dyDescent="0.25">
      <c r="A98" s="136" t="s">
        <v>237</v>
      </c>
      <c r="B98" s="136"/>
      <c r="C98" s="6" t="s">
        <v>238</v>
      </c>
      <c r="D98" s="7"/>
      <c r="E98" s="136" t="s">
        <v>214</v>
      </c>
      <c r="F98" s="136" t="s">
        <v>235</v>
      </c>
      <c r="G98" s="5" t="s">
        <v>17</v>
      </c>
      <c r="H98" s="5" t="s">
        <v>239</v>
      </c>
      <c r="I98" s="5">
        <v>34000</v>
      </c>
      <c r="J98" s="136">
        <f>34000+1392</f>
        <v>35392</v>
      </c>
      <c r="K98" s="136">
        <v>2455</v>
      </c>
      <c r="L98" s="136">
        <v>4</v>
      </c>
      <c r="M98" s="5"/>
    </row>
    <row r="99" spans="1:13" ht="30" x14ac:dyDescent="0.25">
      <c r="A99" s="137"/>
      <c r="B99" s="137"/>
      <c r="C99" s="6" t="s">
        <v>238</v>
      </c>
      <c r="D99" s="8"/>
      <c r="E99" s="137"/>
      <c r="F99" s="137"/>
      <c r="G99" s="5" t="s">
        <v>42</v>
      </c>
      <c r="H99" s="5" t="s">
        <v>240</v>
      </c>
      <c r="I99" s="5">
        <v>1392</v>
      </c>
      <c r="J99" s="137"/>
      <c r="K99" s="137"/>
      <c r="L99" s="137"/>
      <c r="M99" s="5"/>
    </row>
    <row r="100" spans="1:13" s="14" customFormat="1" ht="27.75" customHeight="1" x14ac:dyDescent="0.25">
      <c r="A100" s="136" t="s">
        <v>237</v>
      </c>
      <c r="B100" s="136"/>
      <c r="C100" s="6" t="s">
        <v>241</v>
      </c>
      <c r="D100" s="16"/>
      <c r="E100" s="136" t="s">
        <v>214</v>
      </c>
      <c r="F100" s="136"/>
      <c r="G100" s="5" t="s">
        <v>17</v>
      </c>
      <c r="H100" s="13" t="s">
        <v>242</v>
      </c>
      <c r="I100" s="13">
        <v>12000</v>
      </c>
      <c r="J100" s="136">
        <f>12000+2080+600</f>
        <v>14680</v>
      </c>
      <c r="K100" s="136">
        <v>1025</v>
      </c>
      <c r="L100" s="136">
        <v>5</v>
      </c>
      <c r="M100" s="13"/>
    </row>
    <row r="101" spans="1:13" ht="30" x14ac:dyDescent="0.25">
      <c r="A101" s="138"/>
      <c r="B101" s="138"/>
      <c r="C101" s="6" t="s">
        <v>241</v>
      </c>
      <c r="D101" s="9"/>
      <c r="E101" s="138"/>
      <c r="F101" s="138"/>
      <c r="G101" s="5" t="s">
        <v>42</v>
      </c>
      <c r="H101" s="5" t="s">
        <v>243</v>
      </c>
      <c r="I101" s="5">
        <v>2080</v>
      </c>
      <c r="J101" s="138"/>
      <c r="K101" s="138"/>
      <c r="L101" s="138"/>
      <c r="M101" s="5"/>
    </row>
    <row r="102" spans="1:13" x14ac:dyDescent="0.25">
      <c r="A102" s="137"/>
      <c r="B102" s="137"/>
      <c r="C102" s="6" t="s">
        <v>241</v>
      </c>
      <c r="D102" s="8"/>
      <c r="E102" s="137"/>
      <c r="F102" s="137"/>
      <c r="G102" s="5" t="s">
        <v>17</v>
      </c>
      <c r="H102" s="5" t="s">
        <v>244</v>
      </c>
      <c r="I102" s="5">
        <v>600</v>
      </c>
      <c r="J102" s="137"/>
      <c r="K102" s="137"/>
      <c r="L102" s="137"/>
      <c r="M102" s="5"/>
    </row>
    <row r="103" spans="1:13" ht="45" x14ac:dyDescent="0.25">
      <c r="A103" s="5" t="s">
        <v>245</v>
      </c>
      <c r="B103" s="5"/>
      <c r="C103" s="5" t="s">
        <v>246</v>
      </c>
      <c r="D103" s="5"/>
      <c r="E103" s="5" t="s">
        <v>247</v>
      </c>
      <c r="F103" s="5"/>
      <c r="G103" s="5" t="s">
        <v>42</v>
      </c>
      <c r="H103" s="5" t="s">
        <v>248</v>
      </c>
      <c r="I103" s="5">
        <v>440</v>
      </c>
      <c r="J103" s="5">
        <v>440</v>
      </c>
      <c r="K103" s="5">
        <v>30</v>
      </c>
      <c r="L103" s="5"/>
      <c r="M103" s="5" t="s">
        <v>249</v>
      </c>
    </row>
    <row r="104" spans="1:13" ht="27.75" customHeight="1" x14ac:dyDescent="0.25">
      <c r="A104" s="136" t="s">
        <v>250</v>
      </c>
      <c r="B104" s="136" t="s">
        <v>26</v>
      </c>
      <c r="C104" s="6" t="s">
        <v>251</v>
      </c>
      <c r="D104" s="7"/>
      <c r="E104" s="136" t="s">
        <v>247</v>
      </c>
      <c r="F104" s="136" t="s">
        <v>252</v>
      </c>
      <c r="G104" s="5" t="s">
        <v>17</v>
      </c>
      <c r="H104" s="5" t="s">
        <v>218</v>
      </c>
      <c r="I104" s="5">
        <v>15583</v>
      </c>
      <c r="J104" s="136">
        <f>15583+62000+13200+2100</f>
        <v>92883</v>
      </c>
      <c r="K104" s="136">
        <v>6501</v>
      </c>
      <c r="L104" s="136"/>
      <c r="M104" s="5"/>
    </row>
    <row r="105" spans="1:13" ht="30" x14ac:dyDescent="0.25">
      <c r="A105" s="138"/>
      <c r="B105" s="138"/>
      <c r="C105" s="6" t="s">
        <v>251</v>
      </c>
      <c r="D105" s="9"/>
      <c r="E105" s="138"/>
      <c r="F105" s="138"/>
      <c r="G105" s="5" t="s">
        <v>17</v>
      </c>
      <c r="H105" s="5" t="s">
        <v>253</v>
      </c>
      <c r="I105" s="5">
        <v>62000</v>
      </c>
      <c r="J105" s="138"/>
      <c r="K105" s="138"/>
      <c r="L105" s="138"/>
      <c r="M105" s="5"/>
    </row>
    <row r="106" spans="1:13" ht="30" x14ac:dyDescent="0.25">
      <c r="A106" s="138"/>
      <c r="B106" s="138"/>
      <c r="C106" s="6" t="s">
        <v>251</v>
      </c>
      <c r="D106" s="9"/>
      <c r="E106" s="138"/>
      <c r="F106" s="138"/>
      <c r="G106" s="5" t="s">
        <v>17</v>
      </c>
      <c r="H106" s="5" t="s">
        <v>254</v>
      </c>
      <c r="I106" s="5">
        <v>13200</v>
      </c>
      <c r="J106" s="138"/>
      <c r="K106" s="138"/>
      <c r="L106" s="138"/>
      <c r="M106" s="5"/>
    </row>
    <row r="107" spans="1:13" x14ac:dyDescent="0.25">
      <c r="A107" s="137"/>
      <c r="B107" s="137"/>
      <c r="C107" s="6" t="s">
        <v>251</v>
      </c>
      <c r="D107" s="8"/>
      <c r="E107" s="137"/>
      <c r="F107" s="137"/>
      <c r="G107" s="5" t="s">
        <v>17</v>
      </c>
      <c r="H107" s="5" t="s">
        <v>255</v>
      </c>
      <c r="I107" s="5">
        <v>2100</v>
      </c>
      <c r="J107" s="137"/>
      <c r="K107" s="137"/>
      <c r="L107" s="137"/>
      <c r="M107" s="5"/>
    </row>
    <row r="108" spans="1:13" ht="45" x14ac:dyDescent="0.25">
      <c r="A108" s="5" t="s">
        <v>256</v>
      </c>
      <c r="B108" s="5" t="s">
        <v>26</v>
      </c>
      <c r="C108" s="32" t="s">
        <v>257</v>
      </c>
      <c r="D108" s="5"/>
      <c r="E108" s="5" t="s">
        <v>247</v>
      </c>
      <c r="F108" s="5" t="s">
        <v>258</v>
      </c>
      <c r="G108" s="5" t="s">
        <v>23</v>
      </c>
      <c r="H108" s="5" t="s">
        <v>259</v>
      </c>
      <c r="I108" s="5">
        <v>6525</v>
      </c>
      <c r="J108" s="5">
        <v>6525</v>
      </c>
      <c r="K108" s="5">
        <v>456</v>
      </c>
      <c r="L108" s="5"/>
      <c r="M108" s="5"/>
    </row>
    <row r="109" spans="1:13" ht="27.75" customHeight="1" x14ac:dyDescent="0.25">
      <c r="A109" s="136" t="s">
        <v>260</v>
      </c>
      <c r="B109" s="136"/>
      <c r="C109" t="s">
        <v>2683</v>
      </c>
      <c r="D109" s="7"/>
      <c r="E109" s="136" t="s">
        <v>247</v>
      </c>
      <c r="F109" s="136" t="s">
        <v>261</v>
      </c>
      <c r="G109" s="5" t="s">
        <v>17</v>
      </c>
      <c r="H109" s="5" t="s">
        <v>215</v>
      </c>
      <c r="I109" s="5">
        <v>36000</v>
      </c>
      <c r="J109" s="136">
        <v>39446</v>
      </c>
      <c r="K109" s="136">
        <v>2561</v>
      </c>
      <c r="L109" s="5"/>
      <c r="M109" s="5"/>
    </row>
    <row r="110" spans="1:13" x14ac:dyDescent="0.25">
      <c r="A110" s="137"/>
      <c r="B110" s="137"/>
      <c r="C110" t="s">
        <v>2683</v>
      </c>
      <c r="D110" s="8"/>
      <c r="E110" s="137"/>
      <c r="F110" s="137"/>
      <c r="G110" s="5" t="s">
        <v>42</v>
      </c>
      <c r="H110" s="5" t="s">
        <v>262</v>
      </c>
      <c r="I110" s="5">
        <v>3446</v>
      </c>
      <c r="J110" s="137"/>
      <c r="K110" s="137"/>
      <c r="L110" s="5"/>
      <c r="M110" s="5"/>
    </row>
    <row r="111" spans="1:13" ht="45" x14ac:dyDescent="0.25">
      <c r="A111" s="5" t="s">
        <v>260</v>
      </c>
      <c r="B111" s="5"/>
      <c r="C111" s="5" t="s">
        <v>263</v>
      </c>
      <c r="D111" s="11"/>
      <c r="E111" s="5" t="s">
        <v>247</v>
      </c>
      <c r="F111" s="5" t="s">
        <v>264</v>
      </c>
      <c r="G111" s="5" t="s">
        <v>17</v>
      </c>
      <c r="H111" s="5" t="s">
        <v>94</v>
      </c>
      <c r="I111" s="5">
        <v>20000</v>
      </c>
      <c r="J111" s="5">
        <v>20000</v>
      </c>
      <c r="K111" s="5">
        <v>1400</v>
      </c>
      <c r="L111" s="5"/>
      <c r="M111" s="5"/>
    </row>
    <row r="112" spans="1:13" ht="27.75" customHeight="1" x14ac:dyDescent="0.25">
      <c r="A112" s="136" t="s">
        <v>260</v>
      </c>
      <c r="B112" s="136"/>
      <c r="C112" s="6" t="s">
        <v>265</v>
      </c>
      <c r="D112" s="7"/>
      <c r="E112" s="136" t="s">
        <v>247</v>
      </c>
      <c r="F112" s="136" t="s">
        <v>264</v>
      </c>
      <c r="G112" s="5" t="s">
        <v>17</v>
      </c>
      <c r="H112" s="5" t="s">
        <v>266</v>
      </c>
      <c r="I112" s="5">
        <v>36000</v>
      </c>
      <c r="J112" s="136">
        <v>37520</v>
      </c>
      <c r="K112" s="136">
        <v>2640</v>
      </c>
      <c r="L112" s="136">
        <v>4</v>
      </c>
      <c r="M112" s="5"/>
    </row>
    <row r="113" spans="1:13" ht="30" x14ac:dyDescent="0.25">
      <c r="A113" s="138"/>
      <c r="B113" s="138"/>
      <c r="C113" s="6" t="s">
        <v>265</v>
      </c>
      <c r="D113" s="9"/>
      <c r="E113" s="138"/>
      <c r="F113" s="138"/>
      <c r="G113" s="5" t="s">
        <v>42</v>
      </c>
      <c r="H113" s="5" t="s">
        <v>267</v>
      </c>
      <c r="I113" s="5">
        <v>1000</v>
      </c>
      <c r="J113" s="138"/>
      <c r="K113" s="138"/>
      <c r="L113" s="138"/>
      <c r="M113" s="5"/>
    </row>
    <row r="114" spans="1:13" x14ac:dyDescent="0.25">
      <c r="A114" s="137"/>
      <c r="B114" s="137"/>
      <c r="C114" s="6" t="s">
        <v>265</v>
      </c>
      <c r="D114" s="8"/>
      <c r="E114" s="137"/>
      <c r="F114" s="137"/>
      <c r="G114" s="5" t="s">
        <v>45</v>
      </c>
      <c r="H114" s="5" t="s">
        <v>268</v>
      </c>
      <c r="I114" s="5">
        <v>520</v>
      </c>
      <c r="J114" s="137"/>
      <c r="K114" s="137"/>
      <c r="L114" s="137"/>
      <c r="M114" s="5"/>
    </row>
    <row r="115" spans="1:13" ht="54.75" customHeight="1" x14ac:dyDescent="0.25">
      <c r="A115" s="136" t="s">
        <v>269</v>
      </c>
      <c r="B115" s="136"/>
      <c r="C115" s="6" t="s">
        <v>270</v>
      </c>
      <c r="D115" s="7"/>
      <c r="E115" s="136" t="s">
        <v>247</v>
      </c>
      <c r="F115" s="136" t="s">
        <v>271</v>
      </c>
      <c r="G115" s="7" t="s">
        <v>17</v>
      </c>
      <c r="H115" s="5" t="s">
        <v>222</v>
      </c>
      <c r="I115" s="5">
        <v>52000</v>
      </c>
      <c r="J115" s="136">
        <v>56000</v>
      </c>
      <c r="K115" s="136">
        <v>3920</v>
      </c>
      <c r="L115" s="136">
        <v>3920</v>
      </c>
      <c r="M115" s="136" t="s">
        <v>272</v>
      </c>
    </row>
    <row r="116" spans="1:13" x14ac:dyDescent="0.25">
      <c r="A116" s="137"/>
      <c r="B116" s="137"/>
      <c r="C116" s="6" t="s">
        <v>270</v>
      </c>
      <c r="D116" s="8"/>
      <c r="E116" s="137"/>
      <c r="F116" s="137"/>
      <c r="G116" s="8" t="s">
        <v>42</v>
      </c>
      <c r="H116" s="5" t="s">
        <v>273</v>
      </c>
      <c r="I116" s="5">
        <v>4000</v>
      </c>
      <c r="J116" s="137"/>
      <c r="K116" s="137"/>
      <c r="L116" s="137"/>
      <c r="M116" s="137"/>
    </row>
    <row r="117" spans="1:13" ht="45" x14ac:dyDescent="0.25">
      <c r="A117" s="5" t="s">
        <v>275</v>
      </c>
      <c r="B117" s="5"/>
      <c r="C117" s="5" t="s">
        <v>276</v>
      </c>
      <c r="D117" s="5"/>
      <c r="E117" s="5" t="s">
        <v>247</v>
      </c>
      <c r="F117" s="5" t="s">
        <v>271</v>
      </c>
      <c r="G117" s="5" t="s">
        <v>17</v>
      </c>
      <c r="H117" s="17" t="s">
        <v>277</v>
      </c>
      <c r="I117" s="5">
        <v>26000</v>
      </c>
      <c r="J117" s="5">
        <v>26000</v>
      </c>
      <c r="K117" s="5">
        <v>1820</v>
      </c>
      <c r="L117" s="5"/>
      <c r="M117" s="5" t="s">
        <v>278</v>
      </c>
    </row>
    <row r="118" spans="1:13" ht="45" x14ac:dyDescent="0.25">
      <c r="A118" s="5" t="s">
        <v>279</v>
      </c>
      <c r="B118" s="5"/>
      <c r="C118" s="5" t="s">
        <v>280</v>
      </c>
      <c r="D118" s="5"/>
      <c r="E118" s="5" t="s">
        <v>247</v>
      </c>
      <c r="F118" s="5" t="s">
        <v>271</v>
      </c>
      <c r="G118" s="5" t="s">
        <v>17</v>
      </c>
      <c r="H118" s="5" t="s">
        <v>281</v>
      </c>
      <c r="I118" s="5">
        <v>20000</v>
      </c>
      <c r="J118" s="5">
        <v>20000</v>
      </c>
      <c r="K118" s="5">
        <v>1400</v>
      </c>
      <c r="L118" s="5"/>
      <c r="M118" s="5"/>
    </row>
    <row r="119" spans="1:13" ht="45" x14ac:dyDescent="0.25">
      <c r="A119" s="5" t="s">
        <v>282</v>
      </c>
      <c r="B119" s="5"/>
      <c r="C119" s="5" t="s">
        <v>283</v>
      </c>
      <c r="D119" s="5"/>
      <c r="E119" s="5" t="s">
        <v>247</v>
      </c>
      <c r="F119" s="5" t="s">
        <v>271</v>
      </c>
      <c r="G119" s="5" t="s">
        <v>17</v>
      </c>
      <c r="H119" s="5" t="s">
        <v>284</v>
      </c>
      <c r="I119" s="5">
        <v>6000</v>
      </c>
      <c r="J119" s="5">
        <v>6000</v>
      </c>
      <c r="K119" s="5">
        <v>420</v>
      </c>
      <c r="L119" s="5"/>
      <c r="M119" s="5"/>
    </row>
    <row r="120" spans="1:13" ht="45" x14ac:dyDescent="0.25">
      <c r="A120" s="5" t="s">
        <v>279</v>
      </c>
      <c r="B120" s="5" t="s">
        <v>91</v>
      </c>
      <c r="C120" s="5" t="s">
        <v>285</v>
      </c>
      <c r="D120" s="5"/>
      <c r="E120" s="5" t="s">
        <v>247</v>
      </c>
      <c r="F120" s="5" t="s">
        <v>271</v>
      </c>
      <c r="G120" s="5" t="s">
        <v>17</v>
      </c>
      <c r="H120" s="5" t="s">
        <v>286</v>
      </c>
      <c r="I120" s="5">
        <v>8000</v>
      </c>
      <c r="J120" s="5">
        <v>8000</v>
      </c>
      <c r="K120" s="5">
        <v>560</v>
      </c>
      <c r="L120" s="5"/>
      <c r="M120" s="5"/>
    </row>
    <row r="121" spans="1:13" ht="27.75" customHeight="1" x14ac:dyDescent="0.25">
      <c r="A121" s="136" t="s">
        <v>287</v>
      </c>
      <c r="B121" s="136" t="s">
        <v>26</v>
      </c>
      <c r="C121" s="6" t="s">
        <v>288</v>
      </c>
      <c r="D121" s="7"/>
      <c r="E121" s="136" t="s">
        <v>247</v>
      </c>
      <c r="F121" s="136" t="s">
        <v>289</v>
      </c>
      <c r="G121" s="5" t="s">
        <v>17</v>
      </c>
      <c r="H121" s="5" t="s">
        <v>218</v>
      </c>
      <c r="I121" s="5">
        <v>16000</v>
      </c>
      <c r="J121" s="136">
        <f>16000+1600+6000+4000</f>
        <v>27600</v>
      </c>
      <c r="K121" s="136">
        <v>1932</v>
      </c>
      <c r="L121" s="5"/>
      <c r="M121" s="5"/>
    </row>
    <row r="122" spans="1:13" x14ac:dyDescent="0.25">
      <c r="A122" s="138"/>
      <c r="B122" s="138"/>
      <c r="C122" s="6" t="s">
        <v>288</v>
      </c>
      <c r="D122" s="9"/>
      <c r="E122" s="138"/>
      <c r="F122" s="138"/>
      <c r="G122" s="5" t="s">
        <v>42</v>
      </c>
      <c r="H122" s="5" t="s">
        <v>58</v>
      </c>
      <c r="I122" s="5">
        <v>1600</v>
      </c>
      <c r="J122" s="138"/>
      <c r="K122" s="138"/>
      <c r="L122" s="5"/>
      <c r="M122" s="5"/>
    </row>
    <row r="123" spans="1:13" x14ac:dyDescent="0.25">
      <c r="A123" s="138"/>
      <c r="B123" s="138"/>
      <c r="C123" s="6" t="s">
        <v>288</v>
      </c>
      <c r="D123" s="9"/>
      <c r="E123" s="138"/>
      <c r="F123" s="138"/>
      <c r="G123" s="5" t="s">
        <v>17</v>
      </c>
      <c r="H123" s="5" t="s">
        <v>284</v>
      </c>
      <c r="I123" s="5">
        <v>6000</v>
      </c>
      <c r="J123" s="138"/>
      <c r="K123" s="138"/>
      <c r="L123" s="5"/>
      <c r="M123" s="5" t="s">
        <v>290</v>
      </c>
    </row>
    <row r="124" spans="1:13" x14ac:dyDescent="0.25">
      <c r="A124" s="137"/>
      <c r="B124" s="137"/>
      <c r="C124" s="6" t="s">
        <v>288</v>
      </c>
      <c r="D124" s="8"/>
      <c r="E124" s="137"/>
      <c r="F124" s="145"/>
      <c r="G124" s="5" t="s">
        <v>17</v>
      </c>
      <c r="H124" s="5" t="s">
        <v>291</v>
      </c>
      <c r="I124" s="5">
        <v>4000</v>
      </c>
      <c r="J124" s="137"/>
      <c r="K124" s="137"/>
      <c r="L124" s="5"/>
      <c r="M124" s="5" t="s">
        <v>292</v>
      </c>
    </row>
    <row r="125" spans="1:13" ht="45" x14ac:dyDescent="0.25">
      <c r="A125" s="5" t="s">
        <v>287</v>
      </c>
      <c r="B125" s="5" t="s">
        <v>26</v>
      </c>
      <c r="C125" s="5" t="s">
        <v>155</v>
      </c>
      <c r="D125" s="5"/>
      <c r="E125" s="5" t="s">
        <v>247</v>
      </c>
      <c r="F125" s="8"/>
      <c r="G125" s="5" t="s">
        <v>17</v>
      </c>
      <c r="H125" s="5" t="s">
        <v>293</v>
      </c>
      <c r="I125" s="5">
        <v>6000</v>
      </c>
      <c r="J125" s="5">
        <v>6000</v>
      </c>
      <c r="K125" s="5">
        <v>420</v>
      </c>
      <c r="L125" s="5"/>
      <c r="M125" s="5"/>
    </row>
    <row r="126" spans="1:13" ht="45" x14ac:dyDescent="0.25">
      <c r="A126" s="5" t="s">
        <v>294</v>
      </c>
      <c r="B126" s="5" t="s">
        <v>26</v>
      </c>
      <c r="C126" s="5" t="s">
        <v>295</v>
      </c>
      <c r="D126" s="5"/>
      <c r="E126" s="5" t="s">
        <v>247</v>
      </c>
      <c r="F126" s="5" t="s">
        <v>296</v>
      </c>
      <c r="G126" s="5" t="s">
        <v>23</v>
      </c>
      <c r="H126" s="5" t="s">
        <v>297</v>
      </c>
      <c r="I126" s="5">
        <v>15750</v>
      </c>
      <c r="J126" s="5">
        <v>15750</v>
      </c>
      <c r="K126" s="5">
        <v>1102</v>
      </c>
      <c r="L126" s="5">
        <v>4</v>
      </c>
      <c r="M126" s="5"/>
    </row>
    <row r="127" spans="1:13" ht="45" x14ac:dyDescent="0.25">
      <c r="A127" s="5" t="s">
        <v>294</v>
      </c>
      <c r="B127" s="5"/>
      <c r="C127" s="5" t="s">
        <v>298</v>
      </c>
      <c r="D127" s="5"/>
      <c r="E127" s="5" t="s">
        <v>247</v>
      </c>
      <c r="F127" s="5"/>
      <c r="G127" s="5" t="s">
        <v>23</v>
      </c>
      <c r="H127" s="5" t="s">
        <v>299</v>
      </c>
      <c r="I127" s="5">
        <v>600</v>
      </c>
      <c r="J127" s="5">
        <v>600</v>
      </c>
      <c r="K127" s="5">
        <v>42</v>
      </c>
      <c r="L127" s="5"/>
      <c r="M127" s="5"/>
    </row>
    <row r="128" spans="1:13" ht="45" x14ac:dyDescent="0.25">
      <c r="A128" s="5" t="s">
        <v>294</v>
      </c>
      <c r="B128" s="5" t="s">
        <v>26</v>
      </c>
      <c r="C128" s="5" t="s">
        <v>175</v>
      </c>
      <c r="D128" s="5"/>
      <c r="E128" s="5" t="s">
        <v>247</v>
      </c>
      <c r="F128" s="5"/>
      <c r="G128" s="5" t="s">
        <v>176</v>
      </c>
      <c r="H128" s="5" t="s">
        <v>300</v>
      </c>
      <c r="I128" s="5">
        <v>144</v>
      </c>
      <c r="J128" s="5">
        <v>144</v>
      </c>
      <c r="K128" s="5">
        <v>10</v>
      </c>
      <c r="L128" s="5"/>
      <c r="M128" s="5"/>
    </row>
    <row r="129" spans="1:13" ht="45" x14ac:dyDescent="0.25">
      <c r="A129" s="5" t="s">
        <v>301</v>
      </c>
      <c r="B129" s="5"/>
      <c r="C129" s="5" t="s">
        <v>302</v>
      </c>
      <c r="D129" s="5"/>
      <c r="E129" s="5" t="s">
        <v>247</v>
      </c>
      <c r="F129" s="5" t="s">
        <v>303</v>
      </c>
      <c r="G129" s="5" t="s">
        <v>23</v>
      </c>
      <c r="H129" s="5" t="s">
        <v>304</v>
      </c>
      <c r="I129" s="5">
        <v>550</v>
      </c>
      <c r="J129" s="5">
        <v>550</v>
      </c>
      <c r="K129" s="5">
        <v>52</v>
      </c>
      <c r="L129" s="5">
        <v>1</v>
      </c>
      <c r="M129" s="5"/>
    </row>
    <row r="130" spans="1:13" ht="60" x14ac:dyDescent="0.25">
      <c r="A130" s="136" t="s">
        <v>301</v>
      </c>
      <c r="B130" s="136" t="s">
        <v>26</v>
      </c>
      <c r="C130" s="18" t="s">
        <v>305</v>
      </c>
      <c r="D130" s="7"/>
      <c r="E130" s="136" t="s">
        <v>247</v>
      </c>
      <c r="F130" s="136"/>
      <c r="G130" s="17" t="s">
        <v>42</v>
      </c>
      <c r="H130" s="17" t="s">
        <v>306</v>
      </c>
      <c r="I130" s="17">
        <v>1823</v>
      </c>
      <c r="J130" s="142">
        <f>1823+816+560</f>
        <v>3199</v>
      </c>
      <c r="K130" s="17">
        <v>125</v>
      </c>
      <c r="L130" s="17">
        <v>6</v>
      </c>
      <c r="M130" s="17" t="s">
        <v>307</v>
      </c>
    </row>
    <row r="131" spans="1:13" x14ac:dyDescent="0.25">
      <c r="A131" s="138"/>
      <c r="B131" s="138"/>
      <c r="C131" s="18" t="s">
        <v>305</v>
      </c>
      <c r="D131" s="9"/>
      <c r="E131" s="138"/>
      <c r="F131" s="138"/>
      <c r="G131" s="5" t="s">
        <v>42</v>
      </c>
      <c r="H131" s="5" t="s">
        <v>308</v>
      </c>
      <c r="I131" s="5">
        <v>816</v>
      </c>
      <c r="J131" s="143"/>
      <c r="K131" s="136">
        <v>166</v>
      </c>
      <c r="L131" s="136">
        <v>3</v>
      </c>
      <c r="M131" s="5"/>
    </row>
    <row r="132" spans="1:13" x14ac:dyDescent="0.25">
      <c r="A132" s="137"/>
      <c r="B132" s="137"/>
      <c r="C132" s="18" t="s">
        <v>305</v>
      </c>
      <c r="D132" s="8"/>
      <c r="E132" s="137"/>
      <c r="F132" s="137"/>
      <c r="G132" s="5" t="s">
        <v>42</v>
      </c>
      <c r="H132" s="5" t="s">
        <v>309</v>
      </c>
      <c r="I132" s="5">
        <v>560</v>
      </c>
      <c r="J132" s="144"/>
      <c r="K132" s="137"/>
      <c r="L132" s="137"/>
      <c r="M132" s="5"/>
    </row>
    <row r="133" spans="1:13" ht="27.75" customHeight="1" x14ac:dyDescent="0.25">
      <c r="A133" s="136" t="s">
        <v>310</v>
      </c>
      <c r="B133" s="136" t="s">
        <v>26</v>
      </c>
      <c r="C133" s="6" t="s">
        <v>311</v>
      </c>
      <c r="D133" s="7"/>
      <c r="E133" s="136" t="s">
        <v>247</v>
      </c>
      <c r="F133" s="136" t="s">
        <v>312</v>
      </c>
      <c r="G133" s="5" t="s">
        <v>17</v>
      </c>
      <c r="H133" s="5" t="s">
        <v>313</v>
      </c>
      <c r="I133" s="5">
        <v>39000</v>
      </c>
      <c r="J133" s="136">
        <f>39000+800+4652</f>
        <v>44452</v>
      </c>
      <c r="K133" s="136">
        <v>3113</v>
      </c>
      <c r="L133" s="136">
        <v>4</v>
      </c>
      <c r="M133" s="5" t="s">
        <v>314</v>
      </c>
    </row>
    <row r="134" spans="1:13" x14ac:dyDescent="0.25">
      <c r="A134" s="138"/>
      <c r="B134" s="138"/>
      <c r="C134" s="6" t="s">
        <v>311</v>
      </c>
      <c r="D134" s="9"/>
      <c r="E134" s="138"/>
      <c r="F134" s="138"/>
      <c r="G134" s="5" t="s">
        <v>17</v>
      </c>
      <c r="H134" s="5" t="s">
        <v>315</v>
      </c>
      <c r="I134" s="5">
        <v>800</v>
      </c>
      <c r="J134" s="138"/>
      <c r="K134" s="138"/>
      <c r="L134" s="138"/>
      <c r="M134" s="5"/>
    </row>
    <row r="135" spans="1:13" x14ac:dyDescent="0.25">
      <c r="A135" s="137"/>
      <c r="B135" s="137"/>
      <c r="C135" s="6" t="s">
        <v>311</v>
      </c>
      <c r="D135" s="8"/>
      <c r="E135" s="137"/>
      <c r="F135" s="137"/>
      <c r="G135" s="5" t="s">
        <v>42</v>
      </c>
      <c r="H135" s="5" t="s">
        <v>316</v>
      </c>
      <c r="I135" s="5">
        <v>4652</v>
      </c>
      <c r="J135" s="137"/>
      <c r="K135" s="137"/>
      <c r="L135" s="137"/>
      <c r="M135" s="5"/>
    </row>
    <row r="136" spans="1:13" ht="45" x14ac:dyDescent="0.25">
      <c r="A136" s="5" t="s">
        <v>310</v>
      </c>
      <c r="B136" s="5" t="s">
        <v>26</v>
      </c>
      <c r="C136" s="5" t="s">
        <v>311</v>
      </c>
      <c r="D136" s="5"/>
      <c r="E136" s="5" t="s">
        <v>247</v>
      </c>
      <c r="F136" s="5" t="s">
        <v>312</v>
      </c>
      <c r="G136" s="5" t="s">
        <v>17</v>
      </c>
      <c r="H136" s="5" t="s">
        <v>317</v>
      </c>
      <c r="I136" s="5"/>
      <c r="J136" s="5">
        <v>2512</v>
      </c>
      <c r="K136" s="5"/>
      <c r="L136" s="5"/>
      <c r="M136" s="19" t="s">
        <v>318</v>
      </c>
    </row>
    <row r="137" spans="1:13" ht="27.75" customHeight="1" x14ac:dyDescent="0.25">
      <c r="A137" s="136" t="s">
        <v>319</v>
      </c>
      <c r="B137" s="136" t="s">
        <v>26</v>
      </c>
      <c r="C137" s="6" t="s">
        <v>320</v>
      </c>
      <c r="D137" s="7"/>
      <c r="E137" s="136" t="s">
        <v>247</v>
      </c>
      <c r="F137" s="136" t="s">
        <v>312</v>
      </c>
      <c r="G137" s="5" t="s">
        <v>17</v>
      </c>
      <c r="H137" s="5" t="s">
        <v>321</v>
      </c>
      <c r="I137" s="5">
        <v>64000</v>
      </c>
      <c r="J137" s="136">
        <v>64556</v>
      </c>
      <c r="K137" s="136">
        <v>4520</v>
      </c>
      <c r="L137" s="136">
        <v>3</v>
      </c>
      <c r="M137" s="5"/>
    </row>
    <row r="138" spans="1:13" x14ac:dyDescent="0.25">
      <c r="A138" s="137"/>
      <c r="B138" s="137"/>
      <c r="C138" s="6" t="s">
        <v>320</v>
      </c>
      <c r="D138" s="8"/>
      <c r="E138" s="137"/>
      <c r="F138" s="137"/>
      <c r="G138" s="5" t="s">
        <v>42</v>
      </c>
      <c r="H138" s="5" t="s">
        <v>322</v>
      </c>
      <c r="I138" s="5">
        <v>556</v>
      </c>
      <c r="J138" s="137"/>
      <c r="K138" s="137"/>
      <c r="L138" s="137"/>
      <c r="M138" s="5"/>
    </row>
    <row r="139" spans="1:13" ht="30" x14ac:dyDescent="0.25">
      <c r="A139" s="136" t="s">
        <v>319</v>
      </c>
      <c r="B139" s="136"/>
      <c r="C139" s="15" t="s">
        <v>323</v>
      </c>
      <c r="D139" s="7"/>
      <c r="E139" s="136" t="s">
        <v>324</v>
      </c>
      <c r="F139" s="136" t="s">
        <v>325</v>
      </c>
      <c r="G139" s="5" t="s">
        <v>17</v>
      </c>
      <c r="H139" s="5" t="s">
        <v>326</v>
      </c>
      <c r="I139" s="11">
        <v>8800</v>
      </c>
      <c r="J139" s="140">
        <f>8800+2000+26111</f>
        <v>36911</v>
      </c>
      <c r="K139" s="136">
        <v>7483</v>
      </c>
      <c r="L139" s="5"/>
      <c r="M139" s="5"/>
    </row>
    <row r="140" spans="1:13" x14ac:dyDescent="0.25">
      <c r="A140" s="138"/>
      <c r="B140" s="138"/>
      <c r="C140" s="15" t="s">
        <v>323</v>
      </c>
      <c r="D140" s="9"/>
      <c r="E140" s="138"/>
      <c r="F140" s="138"/>
      <c r="G140" s="5" t="s">
        <v>17</v>
      </c>
      <c r="H140" s="5" t="s">
        <v>327</v>
      </c>
      <c r="I140" s="11">
        <v>2000</v>
      </c>
      <c r="J140" s="146"/>
      <c r="K140" s="138"/>
      <c r="L140" s="5"/>
      <c r="M140" s="5"/>
    </row>
    <row r="141" spans="1:13" x14ac:dyDescent="0.25">
      <c r="A141" s="138"/>
      <c r="B141" s="138"/>
      <c r="C141" s="15" t="s">
        <v>323</v>
      </c>
      <c r="D141" s="9"/>
      <c r="E141" s="138"/>
      <c r="F141" s="138"/>
      <c r="G141" s="5" t="s">
        <v>17</v>
      </c>
      <c r="H141" s="5" t="s">
        <v>328</v>
      </c>
      <c r="I141" s="11">
        <v>26111</v>
      </c>
      <c r="J141" s="141"/>
      <c r="K141" s="137"/>
      <c r="L141" s="5"/>
      <c r="M141" s="5"/>
    </row>
    <row r="142" spans="1:13" ht="30" x14ac:dyDescent="0.25">
      <c r="A142" s="137"/>
      <c r="B142" s="137"/>
      <c r="C142" s="15" t="s">
        <v>323</v>
      </c>
      <c r="D142" s="8"/>
      <c r="E142" s="137"/>
      <c r="F142" s="137"/>
      <c r="G142" s="5" t="s">
        <v>51</v>
      </c>
      <c r="H142" s="5" t="s">
        <v>329</v>
      </c>
      <c r="I142" s="11">
        <v>36175</v>
      </c>
      <c r="J142" s="11">
        <v>36175</v>
      </c>
      <c r="K142" s="5">
        <v>181</v>
      </c>
      <c r="L142" s="5"/>
      <c r="M142" s="5"/>
    </row>
    <row r="143" spans="1:13" ht="45" x14ac:dyDescent="0.25">
      <c r="A143" s="5" t="s">
        <v>330</v>
      </c>
      <c r="B143" s="5"/>
      <c r="C143" s="5" t="s">
        <v>331</v>
      </c>
      <c r="D143" s="5"/>
      <c r="E143" s="5" t="s">
        <v>324</v>
      </c>
      <c r="F143" s="5" t="s">
        <v>332</v>
      </c>
      <c r="G143" s="5" t="s">
        <v>23</v>
      </c>
      <c r="H143" s="5" t="s">
        <v>333</v>
      </c>
      <c r="I143" s="5">
        <v>3450</v>
      </c>
      <c r="J143" s="5">
        <v>3450</v>
      </c>
      <c r="K143" s="5">
        <v>241</v>
      </c>
      <c r="L143" s="5"/>
      <c r="M143" s="5"/>
    </row>
    <row r="144" spans="1:13" ht="45" x14ac:dyDescent="0.25">
      <c r="A144" s="5" t="s">
        <v>330</v>
      </c>
      <c r="B144" s="5"/>
      <c r="C144" s="131" t="s">
        <v>196</v>
      </c>
      <c r="D144" s="5"/>
      <c r="E144" s="5" t="s">
        <v>324</v>
      </c>
      <c r="F144" s="5" t="s">
        <v>334</v>
      </c>
      <c r="G144" s="5" t="s">
        <v>23</v>
      </c>
      <c r="H144" s="5" t="s">
        <v>335</v>
      </c>
      <c r="I144" s="5">
        <v>675</v>
      </c>
      <c r="J144" s="5">
        <v>675</v>
      </c>
      <c r="K144" s="5">
        <v>47</v>
      </c>
      <c r="L144" s="5">
        <v>2</v>
      </c>
      <c r="M144" s="5"/>
    </row>
    <row r="145" spans="1:13" ht="45" x14ac:dyDescent="0.25">
      <c r="A145" s="5" t="s">
        <v>336</v>
      </c>
      <c r="B145" s="5"/>
      <c r="C145" s="5" t="s">
        <v>337</v>
      </c>
      <c r="D145" s="5"/>
      <c r="E145" s="5" t="s">
        <v>324</v>
      </c>
      <c r="F145" s="5"/>
      <c r="G145" s="5" t="s">
        <v>17</v>
      </c>
      <c r="H145" s="5" t="s">
        <v>293</v>
      </c>
      <c r="I145" s="5">
        <v>6000</v>
      </c>
      <c r="J145" s="5">
        <v>6000</v>
      </c>
      <c r="K145" s="5">
        <v>420</v>
      </c>
      <c r="L145" s="5"/>
      <c r="M145" s="5"/>
    </row>
    <row r="146" spans="1:13" ht="45" x14ac:dyDescent="0.25">
      <c r="A146" s="5" t="s">
        <v>338</v>
      </c>
      <c r="B146" s="5"/>
      <c r="C146" s="5" t="s">
        <v>339</v>
      </c>
      <c r="D146" s="5"/>
      <c r="E146" s="5" t="s">
        <v>324</v>
      </c>
      <c r="F146" s="5"/>
      <c r="G146" s="5" t="s">
        <v>51</v>
      </c>
      <c r="H146" s="5" t="s">
        <v>340</v>
      </c>
      <c r="I146" s="5">
        <v>1350</v>
      </c>
      <c r="J146" s="5">
        <v>1350</v>
      </c>
      <c r="K146" s="5">
        <v>6</v>
      </c>
      <c r="L146" s="5">
        <v>6</v>
      </c>
      <c r="M146" s="5"/>
    </row>
    <row r="147" spans="1:13" ht="27.75" customHeight="1" x14ac:dyDescent="0.25">
      <c r="A147" s="136" t="s">
        <v>338</v>
      </c>
      <c r="B147" s="136"/>
      <c r="C147" s="5" t="s">
        <v>280</v>
      </c>
      <c r="D147" s="7"/>
      <c r="E147" s="136" t="s">
        <v>324</v>
      </c>
      <c r="F147" s="136"/>
      <c r="G147" s="5" t="s">
        <v>42</v>
      </c>
      <c r="H147" s="5" t="s">
        <v>341</v>
      </c>
      <c r="I147" s="5">
        <v>2400</v>
      </c>
      <c r="J147" s="136">
        <v>4000</v>
      </c>
      <c r="K147" s="136">
        <v>280</v>
      </c>
      <c r="L147" s="5"/>
      <c r="M147" s="5"/>
    </row>
    <row r="148" spans="1:13" x14ac:dyDescent="0.25">
      <c r="A148" s="137"/>
      <c r="B148" s="137"/>
      <c r="C148" s="5" t="s">
        <v>280</v>
      </c>
      <c r="D148" s="8"/>
      <c r="E148" s="137"/>
      <c r="F148" s="137"/>
      <c r="G148" s="5" t="s">
        <v>17</v>
      </c>
      <c r="H148" s="5" t="s">
        <v>83</v>
      </c>
      <c r="I148" s="5">
        <v>1600</v>
      </c>
      <c r="J148" s="137"/>
      <c r="K148" s="137"/>
      <c r="L148" s="5"/>
      <c r="M148" s="5"/>
    </row>
    <row r="149" spans="1:13" ht="45" x14ac:dyDescent="0.25">
      <c r="A149" s="5" t="s">
        <v>338</v>
      </c>
      <c r="B149" s="5"/>
      <c r="C149" s="5" t="s">
        <v>342</v>
      </c>
      <c r="D149" s="5"/>
      <c r="E149" s="5" t="s">
        <v>324</v>
      </c>
      <c r="F149" s="5"/>
      <c r="G149" s="5" t="s">
        <v>17</v>
      </c>
      <c r="H149" s="5" t="s">
        <v>291</v>
      </c>
      <c r="I149" s="5">
        <v>4000</v>
      </c>
      <c r="J149" s="5">
        <v>4000</v>
      </c>
      <c r="K149" s="5">
        <v>280</v>
      </c>
      <c r="L149" s="5"/>
      <c r="M149" s="5"/>
    </row>
    <row r="150" spans="1:13" ht="45" x14ac:dyDescent="0.25">
      <c r="A150" s="5" t="s">
        <v>343</v>
      </c>
      <c r="B150" s="5"/>
      <c r="C150" s="5" t="s">
        <v>344</v>
      </c>
      <c r="D150" s="5"/>
      <c r="E150" s="5" t="s">
        <v>324</v>
      </c>
      <c r="F150" s="5"/>
      <c r="G150" s="5" t="s">
        <v>42</v>
      </c>
      <c r="H150" s="5" t="s">
        <v>345</v>
      </c>
      <c r="I150" s="5">
        <v>688</v>
      </c>
      <c r="J150" s="5">
        <v>688</v>
      </c>
      <c r="K150" s="5">
        <v>48</v>
      </c>
      <c r="L150" s="5">
        <v>1</v>
      </c>
      <c r="M150" s="5"/>
    </row>
    <row r="151" spans="1:13" ht="45" x14ac:dyDescent="0.25">
      <c r="A151" s="5" t="s">
        <v>346</v>
      </c>
      <c r="B151" s="5"/>
      <c r="C151" s="120" t="s">
        <v>2686</v>
      </c>
      <c r="D151" s="5"/>
      <c r="E151" s="5" t="s">
        <v>324</v>
      </c>
      <c r="F151" s="5"/>
      <c r="G151" s="5" t="s">
        <v>42</v>
      </c>
      <c r="H151" s="5" t="s">
        <v>347</v>
      </c>
      <c r="I151" s="5">
        <v>1088</v>
      </c>
      <c r="J151" s="5">
        <v>1088</v>
      </c>
      <c r="K151" s="5">
        <v>76</v>
      </c>
      <c r="L151" s="5">
        <v>1</v>
      </c>
      <c r="M151" s="5"/>
    </row>
    <row r="152" spans="1:13" ht="27.75" customHeight="1" x14ac:dyDescent="0.25">
      <c r="A152" s="136" t="s">
        <v>346</v>
      </c>
      <c r="B152" s="136"/>
      <c r="C152" s="6" t="s">
        <v>342</v>
      </c>
      <c r="D152" s="7"/>
      <c r="E152" s="136" t="s">
        <v>324</v>
      </c>
      <c r="F152" s="136"/>
      <c r="G152" s="5" t="s">
        <v>42</v>
      </c>
      <c r="H152" s="5" t="s">
        <v>348</v>
      </c>
      <c r="I152" s="5">
        <v>1888</v>
      </c>
      <c r="J152" s="136">
        <f>1888+330</f>
        <v>2218</v>
      </c>
      <c r="K152" s="5">
        <v>132</v>
      </c>
      <c r="L152" s="5">
        <v>1</v>
      </c>
      <c r="M152" s="5"/>
    </row>
    <row r="153" spans="1:13" x14ac:dyDescent="0.25">
      <c r="A153" s="137"/>
      <c r="B153" s="137"/>
      <c r="C153" s="6" t="s">
        <v>342</v>
      </c>
      <c r="D153" s="8"/>
      <c r="E153" s="137"/>
      <c r="F153" s="137"/>
      <c r="G153" s="5" t="s">
        <v>17</v>
      </c>
      <c r="H153" s="5" t="s">
        <v>349</v>
      </c>
      <c r="I153" s="5">
        <v>330</v>
      </c>
      <c r="J153" s="137"/>
      <c r="K153" s="5">
        <v>23</v>
      </c>
      <c r="L153" s="5">
        <v>1</v>
      </c>
      <c r="M153" s="5"/>
    </row>
    <row r="154" spans="1:13" ht="45" x14ac:dyDescent="0.25">
      <c r="A154" s="5" t="s">
        <v>346</v>
      </c>
      <c r="B154" s="5"/>
      <c r="C154" s="5" t="s">
        <v>350</v>
      </c>
      <c r="D154" s="5"/>
      <c r="E154" s="5" t="s">
        <v>324</v>
      </c>
      <c r="F154" s="5"/>
      <c r="G154" s="5" t="s">
        <v>17</v>
      </c>
      <c r="H154" s="5" t="s">
        <v>291</v>
      </c>
      <c r="I154" s="5">
        <v>4000</v>
      </c>
      <c r="J154" s="5">
        <v>4000</v>
      </c>
      <c r="K154" s="5">
        <v>280</v>
      </c>
      <c r="L154" s="5"/>
      <c r="M154" s="5"/>
    </row>
    <row r="155" spans="1:13" ht="27.75" customHeight="1" x14ac:dyDescent="0.25">
      <c r="A155" s="136" t="s">
        <v>346</v>
      </c>
      <c r="B155" s="136"/>
      <c r="C155" s="6" t="s">
        <v>2668</v>
      </c>
      <c r="D155" s="7"/>
      <c r="E155" s="136" t="s">
        <v>324</v>
      </c>
      <c r="F155" s="136"/>
      <c r="G155" s="5" t="s">
        <v>17</v>
      </c>
      <c r="H155" s="5" t="s">
        <v>328</v>
      </c>
      <c r="I155" s="5">
        <v>24000</v>
      </c>
      <c r="J155" s="136">
        <f>24000+2560</f>
        <v>26560</v>
      </c>
      <c r="K155" s="136">
        <v>1885</v>
      </c>
      <c r="L155" s="136">
        <v>2</v>
      </c>
      <c r="M155" s="5"/>
    </row>
    <row r="156" spans="1:13" x14ac:dyDescent="0.25">
      <c r="A156" s="137"/>
      <c r="B156" s="137"/>
      <c r="C156" s="6" t="s">
        <v>2668</v>
      </c>
      <c r="D156" s="8"/>
      <c r="E156" s="137"/>
      <c r="F156" s="137"/>
      <c r="G156" s="5" t="s">
        <v>42</v>
      </c>
      <c r="H156" s="5" t="s">
        <v>351</v>
      </c>
      <c r="I156" s="5">
        <v>2560</v>
      </c>
      <c r="J156" s="137"/>
      <c r="K156" s="137"/>
      <c r="L156" s="137"/>
      <c r="M156" s="5"/>
    </row>
    <row r="157" spans="1:13" ht="45" x14ac:dyDescent="0.25">
      <c r="A157" s="7" t="s">
        <v>352</v>
      </c>
      <c r="B157" s="7" t="s">
        <v>26</v>
      </c>
      <c r="C157" s="7" t="s">
        <v>320</v>
      </c>
      <c r="D157" s="7"/>
      <c r="E157" s="7" t="s">
        <v>324</v>
      </c>
      <c r="F157" s="7" t="s">
        <v>312</v>
      </c>
      <c r="G157" s="5" t="s">
        <v>17</v>
      </c>
      <c r="H157" s="7" t="s">
        <v>291</v>
      </c>
      <c r="I157" s="7">
        <v>4000</v>
      </c>
      <c r="J157" s="7">
        <v>4000</v>
      </c>
      <c r="K157" s="7">
        <v>280</v>
      </c>
      <c r="L157" s="7"/>
      <c r="M157" s="7"/>
    </row>
    <row r="158" spans="1:13" ht="27.75" customHeight="1" x14ac:dyDescent="0.25">
      <c r="A158" s="149" t="s">
        <v>352</v>
      </c>
      <c r="B158" s="149"/>
      <c r="C158" s="20" t="s">
        <v>88</v>
      </c>
      <c r="D158" s="12"/>
      <c r="E158" s="149" t="s">
        <v>324</v>
      </c>
      <c r="F158" s="149" t="s">
        <v>353</v>
      </c>
      <c r="G158" s="5" t="s">
        <v>17</v>
      </c>
      <c r="H158" s="12" t="s">
        <v>94</v>
      </c>
      <c r="I158" s="12">
        <v>19736</v>
      </c>
      <c r="J158" s="147">
        <f>19736+6000</f>
        <v>25736</v>
      </c>
      <c r="K158" s="149">
        <v>1801</v>
      </c>
      <c r="L158" s="149">
        <v>4</v>
      </c>
      <c r="M158" s="12" t="s">
        <v>354</v>
      </c>
    </row>
    <row r="159" spans="1:13" x14ac:dyDescent="0.25">
      <c r="A159" s="147"/>
      <c r="B159" s="147"/>
      <c r="C159" s="20" t="s">
        <v>88</v>
      </c>
      <c r="D159" s="21"/>
      <c r="E159" s="147"/>
      <c r="F159" s="147"/>
      <c r="G159" s="5" t="s">
        <v>17</v>
      </c>
      <c r="H159" s="21" t="s">
        <v>293</v>
      </c>
      <c r="I159" s="21">
        <v>6000</v>
      </c>
      <c r="J159" s="148"/>
      <c r="K159" s="147"/>
      <c r="L159" s="147"/>
      <c r="M159" s="21"/>
    </row>
    <row r="160" spans="1:13" ht="45" x14ac:dyDescent="0.25">
      <c r="A160" s="21" t="s">
        <v>352</v>
      </c>
      <c r="B160" s="22"/>
      <c r="C160" s="23" t="s">
        <v>355</v>
      </c>
      <c r="D160" s="21"/>
      <c r="E160" s="21" t="s">
        <v>324</v>
      </c>
      <c r="F160" s="21" t="s">
        <v>353</v>
      </c>
      <c r="G160" s="5" t="s">
        <v>17</v>
      </c>
      <c r="H160" s="21" t="s">
        <v>293</v>
      </c>
      <c r="I160" s="21">
        <v>6000</v>
      </c>
      <c r="J160" s="23">
        <v>6000</v>
      </c>
      <c r="K160" s="23">
        <v>420</v>
      </c>
      <c r="L160" s="21"/>
      <c r="M160" s="21"/>
    </row>
    <row r="161" spans="1:13" ht="27.75" customHeight="1" x14ac:dyDescent="0.25">
      <c r="A161" s="147" t="s">
        <v>352</v>
      </c>
      <c r="B161" s="147"/>
      <c r="C161" s="20" t="s">
        <v>356</v>
      </c>
      <c r="D161" s="21"/>
      <c r="E161" s="147" t="s">
        <v>324</v>
      </c>
      <c r="F161" s="147" t="s">
        <v>353</v>
      </c>
      <c r="G161" s="5" t="s">
        <v>17</v>
      </c>
      <c r="H161" s="12" t="s">
        <v>232</v>
      </c>
      <c r="I161" s="12">
        <v>40000</v>
      </c>
      <c r="J161" s="147">
        <v>42800</v>
      </c>
      <c r="K161" s="147">
        <v>2996</v>
      </c>
      <c r="L161" s="12"/>
      <c r="M161" s="12"/>
    </row>
    <row r="162" spans="1:13" x14ac:dyDescent="0.25">
      <c r="A162" s="148"/>
      <c r="B162" s="148"/>
      <c r="C162" s="20" t="s">
        <v>356</v>
      </c>
      <c r="D162" s="24"/>
      <c r="E162" s="148"/>
      <c r="F162" s="148"/>
      <c r="G162" s="12" t="s">
        <v>42</v>
      </c>
      <c r="H162" s="12" t="s">
        <v>357</v>
      </c>
      <c r="I162" s="12">
        <v>2800</v>
      </c>
      <c r="J162" s="148"/>
      <c r="K162" s="148"/>
      <c r="L162" s="12"/>
      <c r="M162" s="12"/>
    </row>
    <row r="163" spans="1:13" ht="45" x14ac:dyDescent="0.25">
      <c r="A163" s="12" t="s">
        <v>358</v>
      </c>
      <c r="B163" s="12"/>
      <c r="C163" s="25" t="s">
        <v>2687</v>
      </c>
      <c r="D163" s="12"/>
      <c r="E163" s="12" t="s">
        <v>324</v>
      </c>
      <c r="F163" s="12" t="s">
        <v>353</v>
      </c>
      <c r="G163" s="5" t="s">
        <v>17</v>
      </c>
      <c r="H163" s="21" t="s">
        <v>72</v>
      </c>
      <c r="I163" s="21">
        <v>8000</v>
      </c>
      <c r="J163" s="21">
        <v>8000</v>
      </c>
      <c r="K163" s="21">
        <v>560</v>
      </c>
      <c r="L163" s="21"/>
      <c r="M163" s="21"/>
    </row>
    <row r="164" spans="1:13" ht="27.75" customHeight="1" x14ac:dyDescent="0.25">
      <c r="A164" s="147" t="s">
        <v>358</v>
      </c>
      <c r="B164" s="147"/>
      <c r="C164" s="26" t="s">
        <v>359</v>
      </c>
      <c r="D164" s="21"/>
      <c r="E164" s="147" t="s">
        <v>324</v>
      </c>
      <c r="F164" s="147" t="s">
        <v>353</v>
      </c>
      <c r="G164" s="5" t="s">
        <v>17</v>
      </c>
      <c r="H164" s="12" t="s">
        <v>225</v>
      </c>
      <c r="I164" s="12">
        <v>2200</v>
      </c>
      <c r="J164" s="151">
        <v>8200</v>
      </c>
      <c r="K164" s="147">
        <v>33</v>
      </c>
      <c r="L164" s="147">
        <v>5</v>
      </c>
      <c r="M164" s="12"/>
    </row>
    <row r="165" spans="1:13" x14ac:dyDescent="0.25">
      <c r="A165" s="150"/>
      <c r="B165" s="150"/>
      <c r="C165" s="26" t="s">
        <v>359</v>
      </c>
      <c r="D165" s="27"/>
      <c r="E165" s="150"/>
      <c r="F165" s="150"/>
      <c r="G165" s="5" t="s">
        <v>17</v>
      </c>
      <c r="H165" s="21" t="s">
        <v>293</v>
      </c>
      <c r="I165" s="21">
        <v>6000</v>
      </c>
      <c r="J165" s="152"/>
      <c r="K165" s="150"/>
      <c r="L165" s="150"/>
      <c r="M165" s="21"/>
    </row>
    <row r="166" spans="1:13" x14ac:dyDescent="0.25">
      <c r="A166" s="150"/>
      <c r="B166" s="150"/>
      <c r="C166" s="26" t="s">
        <v>359</v>
      </c>
      <c r="D166" s="27"/>
      <c r="E166" s="150"/>
      <c r="F166" s="150"/>
      <c r="G166" s="28" t="s">
        <v>42</v>
      </c>
      <c r="H166" s="21" t="s">
        <v>360</v>
      </c>
      <c r="I166" s="28">
        <v>2280</v>
      </c>
      <c r="J166" s="29">
        <v>2280</v>
      </c>
      <c r="K166" s="150"/>
      <c r="L166" s="150"/>
      <c r="M166" s="21"/>
    </row>
    <row r="167" spans="1:13" x14ac:dyDescent="0.25">
      <c r="A167" s="150"/>
      <c r="B167" s="150"/>
      <c r="C167" s="26" t="s">
        <v>359</v>
      </c>
      <c r="D167" s="27"/>
      <c r="E167" s="150"/>
      <c r="F167" s="150"/>
      <c r="G167" s="5" t="s">
        <v>51</v>
      </c>
      <c r="H167" s="21" t="s">
        <v>361</v>
      </c>
      <c r="I167" s="21">
        <v>8500</v>
      </c>
      <c r="J167" s="30">
        <v>8500</v>
      </c>
      <c r="K167" s="21">
        <v>42</v>
      </c>
      <c r="L167" s="31">
        <v>4</v>
      </c>
      <c r="M167" s="21"/>
    </row>
    <row r="168" spans="1:13" ht="45" x14ac:dyDescent="0.25">
      <c r="A168" s="21" t="s">
        <v>358</v>
      </c>
      <c r="B168" s="21"/>
      <c r="C168" s="12" t="s">
        <v>2672</v>
      </c>
      <c r="D168" s="21"/>
      <c r="E168" s="21" t="s">
        <v>324</v>
      </c>
      <c r="F168" s="21"/>
      <c r="G168" s="5" t="s">
        <v>17</v>
      </c>
      <c r="H168" s="21" t="s">
        <v>328</v>
      </c>
      <c r="I168" s="31">
        <v>24000</v>
      </c>
      <c r="J168" s="12">
        <v>24000</v>
      </c>
      <c r="K168" s="12">
        <v>1680</v>
      </c>
      <c r="L168" s="12"/>
      <c r="M168" s="12"/>
    </row>
    <row r="169" spans="1:13" ht="45" x14ac:dyDescent="0.25">
      <c r="A169" s="21" t="s">
        <v>362</v>
      </c>
      <c r="B169" s="21"/>
      <c r="C169" s="32" t="s">
        <v>2688</v>
      </c>
      <c r="D169" s="21"/>
      <c r="E169" s="21" t="s">
        <v>324</v>
      </c>
      <c r="F169" s="21" t="s">
        <v>363</v>
      </c>
      <c r="G169" s="5" t="s">
        <v>17</v>
      </c>
      <c r="H169" s="21" t="s">
        <v>364</v>
      </c>
      <c r="I169" s="31">
        <v>28000</v>
      </c>
      <c r="J169" s="21">
        <v>28000</v>
      </c>
      <c r="K169" s="21">
        <v>1960</v>
      </c>
      <c r="L169" s="21"/>
      <c r="M169" s="21"/>
    </row>
    <row r="170" spans="1:13" ht="45" x14ac:dyDescent="0.25">
      <c r="A170" s="12" t="s">
        <v>362</v>
      </c>
      <c r="B170" s="12"/>
      <c r="C170" s="12" t="s">
        <v>365</v>
      </c>
      <c r="D170" s="12"/>
      <c r="E170" s="12" t="s">
        <v>324</v>
      </c>
      <c r="F170" s="12" t="s">
        <v>366</v>
      </c>
      <c r="G170" s="5" t="s">
        <v>17</v>
      </c>
      <c r="H170" s="12" t="s">
        <v>367</v>
      </c>
      <c r="I170" s="12">
        <v>32000</v>
      </c>
      <c r="J170" s="12">
        <v>32000</v>
      </c>
      <c r="K170" s="12">
        <v>2240</v>
      </c>
      <c r="L170" s="12"/>
      <c r="M170" s="12"/>
    </row>
    <row r="171" spans="1:13" ht="27.75" customHeight="1" x14ac:dyDescent="0.25">
      <c r="A171" s="147" t="s">
        <v>362</v>
      </c>
      <c r="B171" s="147"/>
      <c r="C171" s="26" t="s">
        <v>368</v>
      </c>
      <c r="D171" s="21"/>
      <c r="E171" s="147" t="s">
        <v>324</v>
      </c>
      <c r="F171" s="147" t="s">
        <v>369</v>
      </c>
      <c r="G171" s="5" t="s">
        <v>17</v>
      </c>
      <c r="H171" s="12" t="s">
        <v>328</v>
      </c>
      <c r="I171" s="12">
        <v>24000</v>
      </c>
      <c r="J171" s="33">
        <v>24000</v>
      </c>
      <c r="K171" s="147">
        <v>1994</v>
      </c>
      <c r="L171" s="147">
        <v>4</v>
      </c>
      <c r="M171" s="12" t="s">
        <v>370</v>
      </c>
    </row>
    <row r="172" spans="1:13" ht="30" x14ac:dyDescent="0.25">
      <c r="A172" s="148"/>
      <c r="B172" s="148"/>
      <c r="C172" s="26" t="s">
        <v>368</v>
      </c>
      <c r="D172" s="24"/>
      <c r="E172" s="148"/>
      <c r="F172" s="148"/>
      <c r="G172" s="28" t="s">
        <v>42</v>
      </c>
      <c r="H172" s="12" t="s">
        <v>371</v>
      </c>
      <c r="I172" s="12">
        <v>2984</v>
      </c>
      <c r="J172" s="33">
        <v>2984</v>
      </c>
      <c r="K172" s="148"/>
      <c r="L172" s="148"/>
      <c r="M172" s="12"/>
    </row>
    <row r="173" spans="1:13" ht="27.75" customHeight="1" x14ac:dyDescent="0.25">
      <c r="A173" s="147" t="s">
        <v>372</v>
      </c>
      <c r="B173" s="147"/>
      <c r="C173" s="26" t="s">
        <v>2628</v>
      </c>
      <c r="D173" s="21"/>
      <c r="E173" s="147" t="s">
        <v>324</v>
      </c>
      <c r="F173" s="147" t="s">
        <v>373</v>
      </c>
      <c r="G173" s="5" t="s">
        <v>17</v>
      </c>
      <c r="H173" s="12" t="s">
        <v>328</v>
      </c>
      <c r="I173" s="12">
        <v>30000</v>
      </c>
      <c r="J173" s="33">
        <v>30000</v>
      </c>
      <c r="K173" s="147">
        <v>2513</v>
      </c>
      <c r="L173" s="147">
        <v>2</v>
      </c>
      <c r="M173" s="12"/>
    </row>
    <row r="174" spans="1:13" x14ac:dyDescent="0.25">
      <c r="A174" s="150"/>
      <c r="B174" s="150"/>
      <c r="C174" s="26" t="s">
        <v>2628</v>
      </c>
      <c r="D174" s="27"/>
      <c r="E174" s="150"/>
      <c r="F174" s="150"/>
      <c r="G174" s="5" t="s">
        <v>17</v>
      </c>
      <c r="H174" s="12" t="s">
        <v>374</v>
      </c>
      <c r="I174" s="12">
        <v>5000</v>
      </c>
      <c r="J174" s="33">
        <v>5000</v>
      </c>
      <c r="K174" s="150"/>
      <c r="L174" s="150"/>
      <c r="M174" s="12"/>
    </row>
    <row r="175" spans="1:13" x14ac:dyDescent="0.25">
      <c r="A175" s="150"/>
      <c r="B175" s="150"/>
      <c r="C175" s="26" t="s">
        <v>2628</v>
      </c>
      <c r="D175" s="27"/>
      <c r="E175" s="150"/>
      <c r="F175" s="150"/>
      <c r="G175" s="5" t="s">
        <v>17</v>
      </c>
      <c r="H175" s="12" t="s">
        <v>375</v>
      </c>
      <c r="I175" s="12">
        <v>439</v>
      </c>
      <c r="J175" s="33">
        <v>439</v>
      </c>
      <c r="K175" s="150"/>
      <c r="L175" s="150"/>
      <c r="M175" s="12"/>
    </row>
    <row r="176" spans="1:13" x14ac:dyDescent="0.25">
      <c r="A176" s="148"/>
      <c r="B176" s="148"/>
      <c r="C176" s="26" t="s">
        <v>2628</v>
      </c>
      <c r="D176" s="24"/>
      <c r="E176" s="148"/>
      <c r="F176" s="148"/>
      <c r="G176" s="12" t="s">
        <v>42</v>
      </c>
      <c r="H176" s="12" t="s">
        <v>122</v>
      </c>
      <c r="I176" s="12">
        <v>464</v>
      </c>
      <c r="J176" s="33">
        <v>464</v>
      </c>
      <c r="K176" s="148"/>
      <c r="L176" s="148"/>
      <c r="M176" s="12"/>
    </row>
    <row r="177" spans="1:13" ht="27.75" customHeight="1" x14ac:dyDescent="0.25">
      <c r="A177" s="147" t="s">
        <v>372</v>
      </c>
      <c r="B177" s="147"/>
      <c r="C177" s="26" t="s">
        <v>2629</v>
      </c>
      <c r="D177" s="21"/>
      <c r="E177" s="147" t="s">
        <v>324</v>
      </c>
      <c r="F177" s="147" t="s">
        <v>376</v>
      </c>
      <c r="G177" s="5" t="s">
        <v>17</v>
      </c>
      <c r="H177" s="12" t="s">
        <v>72</v>
      </c>
      <c r="I177" s="12">
        <v>8250</v>
      </c>
      <c r="J177" s="33">
        <v>8250</v>
      </c>
      <c r="K177" s="147">
        <v>794</v>
      </c>
      <c r="L177" s="147"/>
      <c r="M177" s="12"/>
    </row>
    <row r="178" spans="1:13" ht="30" x14ac:dyDescent="0.25">
      <c r="A178" s="150"/>
      <c r="B178" s="150"/>
      <c r="C178" s="26" t="s">
        <v>2629</v>
      </c>
      <c r="D178" s="27"/>
      <c r="E178" s="150"/>
      <c r="F178" s="150"/>
      <c r="G178" s="5" t="s">
        <v>17</v>
      </c>
      <c r="H178" s="12" t="s">
        <v>377</v>
      </c>
      <c r="I178" s="12">
        <v>2200</v>
      </c>
      <c r="J178" s="33">
        <v>2200</v>
      </c>
      <c r="K178" s="150"/>
      <c r="L178" s="150"/>
      <c r="M178" s="12"/>
    </row>
    <row r="179" spans="1:13" x14ac:dyDescent="0.25">
      <c r="A179" s="148"/>
      <c r="B179" s="148"/>
      <c r="C179" s="26" t="s">
        <v>2629</v>
      </c>
      <c r="D179" s="24"/>
      <c r="E179" s="148"/>
      <c r="F179" s="148"/>
      <c r="G179" s="12" t="s">
        <v>42</v>
      </c>
      <c r="H179" s="12" t="s">
        <v>378</v>
      </c>
      <c r="I179" s="12">
        <v>896</v>
      </c>
      <c r="J179" s="33">
        <v>896</v>
      </c>
      <c r="K179" s="148"/>
      <c r="L179" s="148"/>
      <c r="M179" s="12"/>
    </row>
    <row r="180" spans="1:13" ht="27.75" customHeight="1" x14ac:dyDescent="0.25">
      <c r="A180" s="147" t="s">
        <v>372</v>
      </c>
      <c r="B180" s="147"/>
      <c r="C180" t="s">
        <v>2677</v>
      </c>
      <c r="D180" s="21"/>
      <c r="E180" s="147" t="s">
        <v>324</v>
      </c>
      <c r="F180" s="147" t="s">
        <v>376</v>
      </c>
      <c r="G180" s="5" t="s">
        <v>17</v>
      </c>
      <c r="H180" s="21" t="s">
        <v>72</v>
      </c>
      <c r="I180" s="21">
        <v>8000</v>
      </c>
      <c r="J180" s="30">
        <v>8000</v>
      </c>
      <c r="K180" s="147">
        <v>858</v>
      </c>
      <c r="L180" s="147"/>
      <c r="M180" s="21"/>
    </row>
    <row r="181" spans="1:13" x14ac:dyDescent="0.25">
      <c r="A181" s="150"/>
      <c r="B181" s="150"/>
      <c r="C181" t="s">
        <v>2677</v>
      </c>
      <c r="D181" s="27"/>
      <c r="E181" s="150"/>
      <c r="F181" s="150"/>
      <c r="G181" s="5" t="s">
        <v>17</v>
      </c>
      <c r="H181" s="12" t="s">
        <v>225</v>
      </c>
      <c r="I181" s="12">
        <v>2025</v>
      </c>
      <c r="J181" s="33">
        <v>2025</v>
      </c>
      <c r="K181" s="150"/>
      <c r="L181" s="150"/>
      <c r="M181" s="12"/>
    </row>
    <row r="182" spans="1:13" x14ac:dyDescent="0.25">
      <c r="A182" s="148"/>
      <c r="B182" s="148"/>
      <c r="C182" t="s">
        <v>2677</v>
      </c>
      <c r="D182" s="24"/>
      <c r="E182" s="148"/>
      <c r="F182" s="148"/>
      <c r="G182" s="5" t="s">
        <v>17</v>
      </c>
      <c r="H182" s="12" t="s">
        <v>225</v>
      </c>
      <c r="I182" s="12">
        <v>2150</v>
      </c>
      <c r="J182" s="33">
        <v>2150</v>
      </c>
      <c r="K182" s="148"/>
      <c r="L182" s="148"/>
      <c r="M182" s="12"/>
    </row>
    <row r="183" spans="1:13" ht="27.75" customHeight="1" x14ac:dyDescent="0.25">
      <c r="A183" s="147" t="s">
        <v>379</v>
      </c>
      <c r="B183" s="147"/>
      <c r="C183" s="26" t="s">
        <v>380</v>
      </c>
      <c r="D183" s="21"/>
      <c r="E183" s="147" t="s">
        <v>324</v>
      </c>
      <c r="F183" s="147" t="s">
        <v>376</v>
      </c>
      <c r="G183" s="5" t="s">
        <v>17</v>
      </c>
      <c r="H183" s="12" t="s">
        <v>218</v>
      </c>
      <c r="I183" s="12">
        <v>10000</v>
      </c>
      <c r="J183" s="33">
        <v>10000</v>
      </c>
      <c r="K183" s="147">
        <v>1165</v>
      </c>
      <c r="L183" s="147">
        <v>4</v>
      </c>
      <c r="M183" s="12"/>
    </row>
    <row r="184" spans="1:13" x14ac:dyDescent="0.25">
      <c r="A184" s="150"/>
      <c r="B184" s="150"/>
      <c r="C184" s="26" t="s">
        <v>380</v>
      </c>
      <c r="D184" s="27"/>
      <c r="E184" s="150"/>
      <c r="F184" s="150"/>
      <c r="G184" s="5" t="s">
        <v>17</v>
      </c>
      <c r="H184" s="12" t="s">
        <v>291</v>
      </c>
      <c r="I184" s="12">
        <v>4500</v>
      </c>
      <c r="J184" s="33">
        <v>4500</v>
      </c>
      <c r="K184" s="150"/>
      <c r="L184" s="150"/>
      <c r="M184" s="12"/>
    </row>
    <row r="185" spans="1:13" x14ac:dyDescent="0.25">
      <c r="A185" s="148"/>
      <c r="B185" s="148"/>
      <c r="C185" s="26" t="s">
        <v>380</v>
      </c>
      <c r="D185" s="24"/>
      <c r="E185" s="148"/>
      <c r="F185" s="148"/>
      <c r="G185" s="12" t="s">
        <v>274</v>
      </c>
      <c r="H185" s="12" t="s">
        <v>225</v>
      </c>
      <c r="I185" s="12">
        <v>2150</v>
      </c>
      <c r="J185" s="33">
        <v>2150</v>
      </c>
      <c r="K185" s="148"/>
      <c r="L185" s="148"/>
      <c r="M185" s="12"/>
    </row>
    <row r="186" spans="1:13" ht="45" x14ac:dyDescent="0.25">
      <c r="A186" s="12" t="s">
        <v>379</v>
      </c>
      <c r="B186" s="12"/>
      <c r="C186" s="12" t="s">
        <v>381</v>
      </c>
      <c r="D186" s="12" t="s">
        <v>382</v>
      </c>
      <c r="E186" s="12" t="s">
        <v>324</v>
      </c>
      <c r="F186" s="12" t="s">
        <v>376</v>
      </c>
      <c r="G186" s="12" t="s">
        <v>274</v>
      </c>
      <c r="H186" s="12" t="s">
        <v>218</v>
      </c>
      <c r="I186" s="12">
        <v>16400</v>
      </c>
      <c r="J186" s="12">
        <v>16400</v>
      </c>
      <c r="K186" s="12">
        <v>1148</v>
      </c>
      <c r="L186" s="12"/>
      <c r="M186" s="12"/>
    </row>
    <row r="187" spans="1:13" ht="45" x14ac:dyDescent="0.25">
      <c r="A187" s="12" t="s">
        <v>379</v>
      </c>
      <c r="B187" s="12"/>
      <c r="C187" s="12" t="s">
        <v>383</v>
      </c>
      <c r="D187" s="12"/>
      <c r="E187" s="12" t="s">
        <v>324</v>
      </c>
      <c r="F187" s="12" t="s">
        <v>376</v>
      </c>
      <c r="G187" s="12" t="s">
        <v>274</v>
      </c>
      <c r="H187" s="12" t="s">
        <v>384</v>
      </c>
      <c r="I187" s="12">
        <v>2500</v>
      </c>
      <c r="J187" s="12">
        <v>2500</v>
      </c>
      <c r="K187" s="12">
        <v>189</v>
      </c>
      <c r="L187" s="12"/>
      <c r="M187" s="12"/>
    </row>
    <row r="188" spans="1:13" ht="27.75" customHeight="1" x14ac:dyDescent="0.25">
      <c r="A188" s="147" t="s">
        <v>385</v>
      </c>
      <c r="B188" s="147"/>
      <c r="C188" s="26" t="s">
        <v>386</v>
      </c>
      <c r="D188" s="21"/>
      <c r="E188" s="147" t="s">
        <v>324</v>
      </c>
      <c r="F188" s="147" t="s">
        <v>376</v>
      </c>
      <c r="G188" s="12" t="s">
        <v>274</v>
      </c>
      <c r="H188" s="12" t="s">
        <v>387</v>
      </c>
      <c r="I188" s="12">
        <v>550</v>
      </c>
      <c r="J188" s="33">
        <v>550</v>
      </c>
      <c r="K188" s="147">
        <v>45</v>
      </c>
      <c r="L188" s="147"/>
      <c r="M188" s="12"/>
    </row>
    <row r="189" spans="1:13" x14ac:dyDescent="0.25">
      <c r="A189" s="150"/>
      <c r="B189" s="150"/>
      <c r="C189" s="26" t="s">
        <v>386</v>
      </c>
      <c r="D189" s="27"/>
      <c r="E189" s="150"/>
      <c r="F189" s="150"/>
      <c r="G189" s="21" t="s">
        <v>42</v>
      </c>
      <c r="H189" s="21" t="s">
        <v>388</v>
      </c>
      <c r="I189" s="21">
        <v>96</v>
      </c>
      <c r="J189" s="30">
        <v>96</v>
      </c>
      <c r="K189" s="150"/>
      <c r="L189" s="150"/>
      <c r="M189" s="21"/>
    </row>
    <row r="190" spans="1:13" ht="27.75" customHeight="1" x14ac:dyDescent="0.25">
      <c r="A190" s="147" t="s">
        <v>385</v>
      </c>
      <c r="B190" s="147"/>
      <c r="C190" s="26" t="s">
        <v>133</v>
      </c>
      <c r="D190" s="21"/>
      <c r="E190" s="147" t="s">
        <v>324</v>
      </c>
      <c r="F190" s="147" t="s">
        <v>389</v>
      </c>
      <c r="G190" s="5" t="s">
        <v>23</v>
      </c>
      <c r="H190" s="12" t="s">
        <v>390</v>
      </c>
      <c r="I190" s="12">
        <v>2550</v>
      </c>
      <c r="J190" s="33">
        <v>2550</v>
      </c>
      <c r="K190" s="149">
        <v>206</v>
      </c>
      <c r="L190" s="149">
        <v>4</v>
      </c>
      <c r="M190" s="12"/>
    </row>
    <row r="191" spans="1:13" x14ac:dyDescent="0.25">
      <c r="A191" s="148"/>
      <c r="B191" s="148"/>
      <c r="C191" s="26" t="s">
        <v>133</v>
      </c>
      <c r="D191" s="24"/>
      <c r="E191" s="148"/>
      <c r="F191" s="148"/>
      <c r="G191" s="5" t="s">
        <v>45</v>
      </c>
      <c r="H191" s="12" t="s">
        <v>66</v>
      </c>
      <c r="I191" s="12">
        <v>400</v>
      </c>
      <c r="J191" s="33">
        <v>400</v>
      </c>
      <c r="K191" s="149"/>
      <c r="L191" s="149"/>
      <c r="M191" s="12"/>
    </row>
    <row r="192" spans="1:13" ht="27.75" customHeight="1" x14ac:dyDescent="0.25">
      <c r="A192" s="147" t="s">
        <v>385</v>
      </c>
      <c r="B192" s="147"/>
      <c r="C192" s="26" t="s">
        <v>2630</v>
      </c>
      <c r="D192" s="21"/>
      <c r="E192" s="147" t="s">
        <v>391</v>
      </c>
      <c r="F192" s="147"/>
      <c r="G192" s="34" t="s">
        <v>274</v>
      </c>
      <c r="H192" s="12" t="s">
        <v>291</v>
      </c>
      <c r="I192" s="12">
        <v>4300</v>
      </c>
      <c r="J192" s="33">
        <v>4300</v>
      </c>
      <c r="K192" s="147">
        <v>310</v>
      </c>
      <c r="L192" s="12"/>
      <c r="M192" s="12"/>
    </row>
    <row r="193" spans="1:13" x14ac:dyDescent="0.25">
      <c r="A193" s="148"/>
      <c r="B193" s="148"/>
      <c r="C193" s="26" t="s">
        <v>2630</v>
      </c>
      <c r="D193" s="24"/>
      <c r="E193" s="148"/>
      <c r="F193" s="148"/>
      <c r="G193" s="34" t="s">
        <v>42</v>
      </c>
      <c r="H193" s="12" t="s">
        <v>392</v>
      </c>
      <c r="I193" s="12">
        <v>128</v>
      </c>
      <c r="J193" s="33">
        <v>128</v>
      </c>
      <c r="K193" s="148"/>
      <c r="L193" s="12"/>
      <c r="M193" s="12"/>
    </row>
    <row r="194" spans="1:13" ht="45" x14ac:dyDescent="0.25">
      <c r="A194" s="12" t="s">
        <v>393</v>
      </c>
      <c r="B194" s="12"/>
      <c r="C194" s="12" t="s">
        <v>394</v>
      </c>
      <c r="D194" s="12"/>
      <c r="E194" s="12" t="s">
        <v>391</v>
      </c>
      <c r="F194" s="12" t="s">
        <v>353</v>
      </c>
      <c r="G194" s="34" t="s">
        <v>274</v>
      </c>
      <c r="H194" s="12" t="s">
        <v>395</v>
      </c>
      <c r="I194" s="12">
        <v>62054</v>
      </c>
      <c r="J194" s="12">
        <v>62054</v>
      </c>
      <c r="K194" s="12">
        <v>4343</v>
      </c>
      <c r="L194" s="12"/>
      <c r="M194" s="12"/>
    </row>
    <row r="195" spans="1:13" ht="27.75" customHeight="1" x14ac:dyDescent="0.25">
      <c r="A195" s="147" t="s">
        <v>393</v>
      </c>
      <c r="B195" s="147"/>
      <c r="C195" s="26" t="s">
        <v>396</v>
      </c>
      <c r="D195" s="21"/>
      <c r="E195" s="147" t="s">
        <v>391</v>
      </c>
      <c r="F195" s="147" t="s">
        <v>353</v>
      </c>
      <c r="G195" s="34" t="s">
        <v>42</v>
      </c>
      <c r="H195" s="12" t="s">
        <v>397</v>
      </c>
      <c r="I195" s="12">
        <v>3520</v>
      </c>
      <c r="J195" s="33">
        <v>3520</v>
      </c>
      <c r="K195" s="12">
        <v>260</v>
      </c>
      <c r="L195" s="12">
        <v>4</v>
      </c>
      <c r="M195" s="12"/>
    </row>
    <row r="196" spans="1:13" x14ac:dyDescent="0.25">
      <c r="A196" s="150"/>
      <c r="B196" s="150"/>
      <c r="C196" s="26" t="s">
        <v>396</v>
      </c>
      <c r="D196" s="27"/>
      <c r="E196" s="150"/>
      <c r="F196" s="150"/>
      <c r="G196" s="5" t="s">
        <v>51</v>
      </c>
      <c r="H196" s="12" t="s">
        <v>398</v>
      </c>
      <c r="I196" s="12">
        <v>25282</v>
      </c>
      <c r="J196" s="33">
        <v>25282</v>
      </c>
      <c r="K196" s="12">
        <v>136</v>
      </c>
      <c r="L196" s="12">
        <v>4</v>
      </c>
      <c r="M196" s="12"/>
    </row>
    <row r="197" spans="1:13" x14ac:dyDescent="0.25">
      <c r="A197" s="148"/>
      <c r="B197" s="148"/>
      <c r="C197" s="26" t="s">
        <v>396</v>
      </c>
      <c r="D197" s="24"/>
      <c r="E197" s="148"/>
      <c r="F197" s="148"/>
      <c r="G197" s="34" t="s">
        <v>42</v>
      </c>
      <c r="H197" s="12" t="s">
        <v>399</v>
      </c>
      <c r="I197" s="12">
        <v>4339</v>
      </c>
      <c r="J197" s="33">
        <v>4339</v>
      </c>
      <c r="K197" s="21">
        <v>303</v>
      </c>
      <c r="L197" s="21">
        <v>5</v>
      </c>
      <c r="M197" s="12"/>
    </row>
    <row r="198" spans="1:13" x14ac:dyDescent="0.25">
      <c r="A198" s="147" t="s">
        <v>400</v>
      </c>
      <c r="B198" s="147"/>
      <c r="C198" s="26" t="s">
        <v>401</v>
      </c>
      <c r="D198" s="21"/>
      <c r="E198" s="147" t="s">
        <v>391</v>
      </c>
      <c r="F198" s="147" t="s">
        <v>353</v>
      </c>
      <c r="G198" s="34" t="s">
        <v>274</v>
      </c>
      <c r="H198" s="12" t="s">
        <v>281</v>
      </c>
      <c r="I198" s="12">
        <v>21120</v>
      </c>
      <c r="J198" s="35">
        <v>21120</v>
      </c>
      <c r="K198" s="153">
        <v>2039</v>
      </c>
      <c r="L198" s="149">
        <v>2</v>
      </c>
      <c r="M198" s="34"/>
    </row>
    <row r="199" spans="1:13" x14ac:dyDescent="0.25">
      <c r="A199" s="150"/>
      <c r="B199" s="150"/>
      <c r="C199" s="26" t="s">
        <v>401</v>
      </c>
      <c r="D199" s="27"/>
      <c r="E199" s="150"/>
      <c r="F199" s="150"/>
      <c r="G199" s="34" t="s">
        <v>274</v>
      </c>
      <c r="H199" s="12" t="s">
        <v>291</v>
      </c>
      <c r="I199" s="12">
        <v>4344</v>
      </c>
      <c r="J199" s="35">
        <v>4344</v>
      </c>
      <c r="K199" s="154"/>
      <c r="L199" s="149"/>
      <c r="M199" s="34"/>
    </row>
    <row r="200" spans="1:13" x14ac:dyDescent="0.25">
      <c r="A200" s="150"/>
      <c r="B200" s="150"/>
      <c r="C200" s="26" t="s">
        <v>401</v>
      </c>
      <c r="D200" s="27"/>
      <c r="E200" s="150"/>
      <c r="F200" s="150"/>
      <c r="G200" s="22" t="s">
        <v>42</v>
      </c>
      <c r="H200" s="21" t="s">
        <v>402</v>
      </c>
      <c r="I200" s="21">
        <v>3168</v>
      </c>
      <c r="J200" s="29">
        <v>3168</v>
      </c>
      <c r="K200" s="154"/>
      <c r="L200" s="149"/>
      <c r="M200" s="22"/>
    </row>
    <row r="201" spans="1:13" ht="30" x14ac:dyDescent="0.25">
      <c r="A201" s="150"/>
      <c r="B201" s="150"/>
      <c r="C201" s="26" t="s">
        <v>401</v>
      </c>
      <c r="D201" s="27"/>
      <c r="E201" s="150"/>
      <c r="F201" s="150"/>
      <c r="G201" s="34" t="s">
        <v>274</v>
      </c>
      <c r="H201" s="21" t="s">
        <v>403</v>
      </c>
      <c r="I201" s="21">
        <v>500</v>
      </c>
      <c r="J201" s="30">
        <v>500</v>
      </c>
      <c r="K201" s="155"/>
      <c r="L201" s="153"/>
      <c r="M201" s="21"/>
    </row>
    <row r="202" spans="1:13" ht="27.75" customHeight="1" x14ac:dyDescent="0.25">
      <c r="A202" s="147" t="s">
        <v>400</v>
      </c>
      <c r="B202" s="147"/>
      <c r="C202" s="26" t="s">
        <v>404</v>
      </c>
      <c r="D202" s="21"/>
      <c r="E202" s="147" t="s">
        <v>391</v>
      </c>
      <c r="F202" s="147" t="s">
        <v>405</v>
      </c>
      <c r="G202" s="34" t="s">
        <v>274</v>
      </c>
      <c r="H202" s="12" t="s">
        <v>406</v>
      </c>
      <c r="I202" s="12">
        <v>52000</v>
      </c>
      <c r="J202" s="33">
        <v>52000</v>
      </c>
      <c r="K202" s="147">
        <v>5857</v>
      </c>
      <c r="L202" s="147">
        <v>4</v>
      </c>
      <c r="M202" s="12"/>
    </row>
    <row r="203" spans="1:13" x14ac:dyDescent="0.25">
      <c r="A203" s="150"/>
      <c r="B203" s="150"/>
      <c r="C203" s="26" t="s">
        <v>404</v>
      </c>
      <c r="D203" s="27"/>
      <c r="E203" s="150"/>
      <c r="F203" s="150"/>
      <c r="G203" s="34" t="s">
        <v>274</v>
      </c>
      <c r="H203" s="12" t="s">
        <v>407</v>
      </c>
      <c r="I203" s="12">
        <v>50600</v>
      </c>
      <c r="J203" s="33">
        <v>50600</v>
      </c>
      <c r="K203" s="150"/>
      <c r="L203" s="150"/>
      <c r="M203" s="12"/>
    </row>
    <row r="204" spans="1:13" x14ac:dyDescent="0.25">
      <c r="A204" s="150"/>
      <c r="B204" s="150"/>
      <c r="C204" s="26" t="s">
        <v>404</v>
      </c>
      <c r="D204" s="27"/>
      <c r="E204" s="150"/>
      <c r="F204" s="150"/>
      <c r="G204" s="34" t="s">
        <v>274</v>
      </c>
      <c r="H204" s="12" t="s">
        <v>225</v>
      </c>
      <c r="I204" s="12">
        <v>2050</v>
      </c>
      <c r="J204" s="33">
        <v>2050</v>
      </c>
      <c r="K204" s="150"/>
      <c r="L204" s="150"/>
      <c r="M204" s="12"/>
    </row>
    <row r="205" spans="1:13" x14ac:dyDescent="0.25">
      <c r="A205" s="150"/>
      <c r="B205" s="150"/>
      <c r="C205" s="26" t="s">
        <v>404</v>
      </c>
      <c r="D205" s="27"/>
      <c r="E205" s="150"/>
      <c r="F205" s="150"/>
      <c r="G205" s="34" t="s">
        <v>274</v>
      </c>
      <c r="H205" s="12" t="s">
        <v>293</v>
      </c>
      <c r="I205" s="12">
        <v>6000</v>
      </c>
      <c r="J205" s="33">
        <v>6000</v>
      </c>
      <c r="K205" s="150"/>
      <c r="L205" s="150"/>
      <c r="M205" s="12" t="s">
        <v>408</v>
      </c>
    </row>
    <row r="206" spans="1:13" x14ac:dyDescent="0.25">
      <c r="A206" s="148"/>
      <c r="B206" s="148"/>
      <c r="C206" s="26" t="s">
        <v>404</v>
      </c>
      <c r="D206" s="24"/>
      <c r="E206" s="148"/>
      <c r="F206" s="148"/>
      <c r="G206" s="22" t="s">
        <v>42</v>
      </c>
      <c r="H206" s="12" t="s">
        <v>58</v>
      </c>
      <c r="I206" s="12">
        <v>1600</v>
      </c>
      <c r="J206" s="33">
        <v>1600</v>
      </c>
      <c r="K206" s="148"/>
      <c r="L206" s="148"/>
      <c r="M206" s="12"/>
    </row>
    <row r="207" spans="1:13" ht="45" x14ac:dyDescent="0.25">
      <c r="A207" s="12" t="s">
        <v>400</v>
      </c>
      <c r="B207" s="12" t="s">
        <v>26</v>
      </c>
      <c r="C207" s="12" t="s">
        <v>409</v>
      </c>
      <c r="D207" s="12"/>
      <c r="E207" s="12" t="s">
        <v>391</v>
      </c>
      <c r="F207" s="12" t="s">
        <v>410</v>
      </c>
      <c r="G207" s="5" t="s">
        <v>23</v>
      </c>
      <c r="H207" s="12" t="s">
        <v>411</v>
      </c>
      <c r="I207" s="12">
        <v>1525</v>
      </c>
      <c r="J207" s="12">
        <v>1525</v>
      </c>
      <c r="K207" s="12">
        <v>106</v>
      </c>
      <c r="L207" s="12">
        <v>3</v>
      </c>
      <c r="M207" s="12"/>
    </row>
    <row r="208" spans="1:13" ht="27.75" customHeight="1" x14ac:dyDescent="0.25">
      <c r="A208" s="147" t="s">
        <v>412</v>
      </c>
      <c r="B208" s="147" t="s">
        <v>26</v>
      </c>
      <c r="C208" s="26" t="s">
        <v>413</v>
      </c>
      <c r="D208" s="21"/>
      <c r="E208" s="147" t="s">
        <v>391</v>
      </c>
      <c r="F208" s="147" t="s">
        <v>414</v>
      </c>
      <c r="G208" s="34" t="s">
        <v>274</v>
      </c>
      <c r="H208" s="12" t="s">
        <v>415</v>
      </c>
      <c r="I208" s="12">
        <v>14000</v>
      </c>
      <c r="J208" s="33">
        <v>14000</v>
      </c>
      <c r="K208" s="147">
        <v>1842</v>
      </c>
      <c r="L208" s="147">
        <v>2</v>
      </c>
      <c r="M208" s="12"/>
    </row>
    <row r="209" spans="1:13" x14ac:dyDescent="0.25">
      <c r="A209" s="150"/>
      <c r="B209" s="150"/>
      <c r="C209" s="26" t="s">
        <v>413</v>
      </c>
      <c r="D209" s="27"/>
      <c r="E209" s="150"/>
      <c r="F209" s="150"/>
      <c r="G209" s="34" t="s">
        <v>274</v>
      </c>
      <c r="H209" s="12" t="s">
        <v>293</v>
      </c>
      <c r="I209" s="12">
        <v>6550</v>
      </c>
      <c r="J209" s="33">
        <v>6550</v>
      </c>
      <c r="K209" s="150"/>
      <c r="L209" s="150"/>
      <c r="M209" s="12"/>
    </row>
    <row r="210" spans="1:13" ht="30" x14ac:dyDescent="0.25">
      <c r="A210" s="148"/>
      <c r="B210" s="148"/>
      <c r="C210" s="26" t="s">
        <v>413</v>
      </c>
      <c r="D210" s="24"/>
      <c r="E210" s="148"/>
      <c r="F210" s="148"/>
      <c r="G210" s="22" t="s">
        <v>42</v>
      </c>
      <c r="H210" s="12" t="s">
        <v>416</v>
      </c>
      <c r="I210" s="12">
        <v>5568</v>
      </c>
      <c r="J210" s="33">
        <v>5568</v>
      </c>
      <c r="K210" s="148"/>
      <c r="L210" s="148"/>
      <c r="M210" s="12"/>
    </row>
    <row r="211" spans="1:13" ht="45" x14ac:dyDescent="0.25">
      <c r="A211" s="12" t="s">
        <v>412</v>
      </c>
      <c r="B211" s="12"/>
      <c r="C211" s="12" t="s">
        <v>417</v>
      </c>
      <c r="D211" s="12"/>
      <c r="E211" s="12" t="s">
        <v>391</v>
      </c>
      <c r="F211" s="12"/>
      <c r="G211" s="22" t="s">
        <v>42</v>
      </c>
      <c r="H211" s="12" t="s">
        <v>418</v>
      </c>
      <c r="I211" s="12">
        <v>432</v>
      </c>
      <c r="J211" s="12">
        <v>432</v>
      </c>
      <c r="K211" s="12">
        <v>30</v>
      </c>
      <c r="L211" s="12">
        <v>2</v>
      </c>
      <c r="M211" s="12"/>
    </row>
    <row r="212" spans="1:13" ht="45" x14ac:dyDescent="0.25">
      <c r="A212" s="12" t="s">
        <v>412</v>
      </c>
      <c r="B212" s="12"/>
      <c r="C212" s="12" t="s">
        <v>419</v>
      </c>
      <c r="D212" s="12"/>
      <c r="E212" s="12" t="s">
        <v>391</v>
      </c>
      <c r="F212" s="12" t="s">
        <v>420</v>
      </c>
      <c r="G212" s="34" t="s">
        <v>274</v>
      </c>
      <c r="H212" s="12" t="s">
        <v>72</v>
      </c>
      <c r="I212" s="12">
        <v>8000</v>
      </c>
      <c r="J212" s="12">
        <v>8000</v>
      </c>
      <c r="K212" s="12">
        <v>560</v>
      </c>
      <c r="L212" s="12"/>
      <c r="M212" s="12"/>
    </row>
    <row r="213" spans="1:13" ht="30" x14ac:dyDescent="0.25">
      <c r="A213" s="147" t="s">
        <v>421</v>
      </c>
      <c r="B213" s="147"/>
      <c r="C213" s="26" t="s">
        <v>422</v>
      </c>
      <c r="D213" s="21"/>
      <c r="E213" s="147" t="s">
        <v>391</v>
      </c>
      <c r="F213" s="147" t="s">
        <v>420</v>
      </c>
      <c r="G213" s="34" t="s">
        <v>274</v>
      </c>
      <c r="H213" s="12" t="s">
        <v>423</v>
      </c>
      <c r="I213" s="12">
        <v>1600</v>
      </c>
      <c r="J213" s="33">
        <v>1600</v>
      </c>
      <c r="K213" s="147">
        <v>126</v>
      </c>
      <c r="L213" s="147"/>
      <c r="M213" s="12"/>
    </row>
    <row r="214" spans="1:13" x14ac:dyDescent="0.25">
      <c r="A214" s="150"/>
      <c r="B214" s="150"/>
      <c r="C214" s="26" t="s">
        <v>422</v>
      </c>
      <c r="D214" s="27"/>
      <c r="E214" s="150"/>
      <c r="F214" s="148"/>
      <c r="G214" s="12" t="s">
        <v>42</v>
      </c>
      <c r="H214" s="12" t="s">
        <v>424</v>
      </c>
      <c r="I214" s="12">
        <v>200</v>
      </c>
      <c r="J214" s="33">
        <v>200</v>
      </c>
      <c r="K214" s="148"/>
      <c r="L214" s="148"/>
      <c r="M214" s="12"/>
    </row>
    <row r="215" spans="1:13" ht="27.75" customHeight="1" x14ac:dyDescent="0.25">
      <c r="A215" s="147" t="s">
        <v>421</v>
      </c>
      <c r="B215" s="156"/>
      <c r="C215" s="26" t="s">
        <v>425</v>
      </c>
      <c r="D215" s="22"/>
      <c r="E215" s="156" t="s">
        <v>391</v>
      </c>
      <c r="F215" s="157" t="s">
        <v>405</v>
      </c>
      <c r="G215" s="34" t="s">
        <v>274</v>
      </c>
      <c r="H215" s="12" t="s">
        <v>72</v>
      </c>
      <c r="I215" s="12">
        <v>3200</v>
      </c>
      <c r="J215" s="33">
        <v>3200</v>
      </c>
      <c r="K215" s="147">
        <v>1818</v>
      </c>
      <c r="L215" s="147"/>
      <c r="M215" s="12"/>
    </row>
    <row r="216" spans="1:13" x14ac:dyDescent="0.25">
      <c r="A216" s="150"/>
      <c r="B216" s="156"/>
      <c r="C216" s="26" t="s">
        <v>425</v>
      </c>
      <c r="D216" s="36"/>
      <c r="E216" s="156"/>
      <c r="F216" s="158"/>
      <c r="G216" s="34" t="s">
        <v>274</v>
      </c>
      <c r="H216" s="12" t="s">
        <v>293</v>
      </c>
      <c r="I216" s="12">
        <v>6000</v>
      </c>
      <c r="J216" s="33">
        <v>6000</v>
      </c>
      <c r="K216" s="150"/>
      <c r="L216" s="150"/>
      <c r="M216" s="12"/>
    </row>
    <row r="217" spans="1:13" x14ac:dyDescent="0.25">
      <c r="A217" s="150"/>
      <c r="B217" s="156"/>
      <c r="C217" s="26" t="s">
        <v>425</v>
      </c>
      <c r="D217" s="36"/>
      <c r="E217" s="156"/>
      <c r="F217" s="158"/>
      <c r="G217" s="34" t="s">
        <v>274</v>
      </c>
      <c r="H217" s="12" t="s">
        <v>225</v>
      </c>
      <c r="I217" s="12">
        <v>2100</v>
      </c>
      <c r="J217" s="33">
        <v>2100</v>
      </c>
      <c r="K217" s="150"/>
      <c r="L217" s="150"/>
      <c r="M217" s="12"/>
    </row>
    <row r="218" spans="1:13" x14ac:dyDescent="0.25">
      <c r="A218" s="150"/>
      <c r="B218" s="156"/>
      <c r="C218" s="26" t="s">
        <v>425</v>
      </c>
      <c r="D218" s="36"/>
      <c r="E218" s="156"/>
      <c r="F218" s="158"/>
      <c r="G218" s="34" t="s">
        <v>274</v>
      </c>
      <c r="H218" s="12" t="s">
        <v>225</v>
      </c>
      <c r="I218" s="12">
        <v>1925</v>
      </c>
      <c r="J218" s="33">
        <v>1925</v>
      </c>
      <c r="K218" s="150"/>
      <c r="L218" s="150"/>
      <c r="M218" s="12"/>
    </row>
    <row r="219" spans="1:13" x14ac:dyDescent="0.25">
      <c r="A219" s="150"/>
      <c r="B219" s="156"/>
      <c r="C219" s="26" t="s">
        <v>425</v>
      </c>
      <c r="D219" s="36"/>
      <c r="E219" s="156"/>
      <c r="F219" s="158"/>
      <c r="G219" s="34" t="s">
        <v>274</v>
      </c>
      <c r="H219" s="21" t="s">
        <v>225</v>
      </c>
      <c r="I219" s="21">
        <v>2050</v>
      </c>
      <c r="J219" s="30">
        <v>2050</v>
      </c>
      <c r="K219" s="150"/>
      <c r="L219" s="150"/>
      <c r="M219" s="21"/>
    </row>
    <row r="220" spans="1:13" x14ac:dyDescent="0.25">
      <c r="A220" s="150"/>
      <c r="B220" s="156"/>
      <c r="C220" s="26" t="s">
        <v>425</v>
      </c>
      <c r="D220" s="36"/>
      <c r="E220" s="156"/>
      <c r="F220" s="158"/>
      <c r="G220" s="28" t="s">
        <v>42</v>
      </c>
      <c r="H220" s="21" t="s">
        <v>426</v>
      </c>
      <c r="I220" s="21">
        <v>6696</v>
      </c>
      <c r="J220" s="30">
        <v>6696</v>
      </c>
      <c r="K220" s="150"/>
      <c r="L220" s="150"/>
      <c r="M220" s="21"/>
    </row>
    <row r="221" spans="1:13" x14ac:dyDescent="0.25">
      <c r="A221" s="150"/>
      <c r="B221" s="157"/>
      <c r="C221" s="26" t="s">
        <v>425</v>
      </c>
      <c r="D221" s="36"/>
      <c r="E221" s="157"/>
      <c r="F221" s="159"/>
      <c r="G221" s="5" t="s">
        <v>51</v>
      </c>
      <c r="H221" s="12" t="s">
        <v>427</v>
      </c>
      <c r="I221" s="37">
        <v>16848</v>
      </c>
      <c r="J221" s="37">
        <v>16848</v>
      </c>
      <c r="K221" s="33">
        <v>84</v>
      </c>
      <c r="L221" s="12">
        <v>2</v>
      </c>
      <c r="M221" s="12"/>
    </row>
    <row r="222" spans="1:13" ht="27.75" customHeight="1" x14ac:dyDescent="0.25">
      <c r="A222" s="147" t="s">
        <v>428</v>
      </c>
      <c r="B222" s="147" t="s">
        <v>429</v>
      </c>
      <c r="C222" s="26" t="s">
        <v>430</v>
      </c>
      <c r="D222" s="21"/>
      <c r="E222" s="147" t="s">
        <v>391</v>
      </c>
      <c r="F222" s="147" t="s">
        <v>405</v>
      </c>
      <c r="G222" s="34" t="s">
        <v>274</v>
      </c>
      <c r="H222" s="12" t="s">
        <v>72</v>
      </c>
      <c r="I222" s="12">
        <v>8400</v>
      </c>
      <c r="J222" s="33">
        <v>8400</v>
      </c>
      <c r="K222" s="147">
        <v>866</v>
      </c>
      <c r="L222" s="147">
        <v>3</v>
      </c>
      <c r="M222" s="12"/>
    </row>
    <row r="223" spans="1:13" x14ac:dyDescent="0.25">
      <c r="A223" s="150"/>
      <c r="B223" s="150"/>
      <c r="C223" s="26" t="s">
        <v>430</v>
      </c>
      <c r="D223" s="27"/>
      <c r="E223" s="150"/>
      <c r="F223" s="150"/>
      <c r="G223" s="34" t="s">
        <v>274</v>
      </c>
      <c r="H223" s="12" t="s">
        <v>225</v>
      </c>
      <c r="I223" s="12">
        <v>2000</v>
      </c>
      <c r="J223" s="33">
        <v>2000</v>
      </c>
      <c r="K223" s="150"/>
      <c r="L223" s="150"/>
      <c r="M223" s="12"/>
    </row>
    <row r="224" spans="1:13" x14ac:dyDescent="0.25">
      <c r="A224" s="150"/>
      <c r="B224" s="150"/>
      <c r="C224" s="26" t="s">
        <v>430</v>
      </c>
      <c r="D224" s="27"/>
      <c r="E224" s="150"/>
      <c r="F224" s="150"/>
      <c r="G224" s="28" t="s">
        <v>42</v>
      </c>
      <c r="H224" s="12" t="s">
        <v>431</v>
      </c>
      <c r="I224" s="12">
        <v>1956</v>
      </c>
      <c r="J224" s="33">
        <v>1956</v>
      </c>
      <c r="K224" s="148"/>
      <c r="L224" s="148"/>
      <c r="M224" s="12"/>
    </row>
    <row r="225" spans="1:13" ht="30" x14ac:dyDescent="0.25">
      <c r="A225" s="148"/>
      <c r="B225" s="148"/>
      <c r="C225" s="26" t="s">
        <v>430</v>
      </c>
      <c r="D225" s="24"/>
      <c r="E225" s="148"/>
      <c r="F225" s="148"/>
      <c r="G225" s="5" t="s">
        <v>51</v>
      </c>
      <c r="H225" s="12" t="s">
        <v>432</v>
      </c>
      <c r="I225" s="12">
        <v>32155</v>
      </c>
      <c r="J225" s="33">
        <v>32155</v>
      </c>
      <c r="K225" s="12">
        <v>163</v>
      </c>
      <c r="L225" s="12">
        <v>5</v>
      </c>
      <c r="M225" s="12"/>
    </row>
    <row r="226" spans="1:13" ht="27.75" customHeight="1" x14ac:dyDescent="0.25">
      <c r="A226" s="147" t="s">
        <v>428</v>
      </c>
      <c r="B226" s="147"/>
      <c r="C226" s="26" t="s">
        <v>433</v>
      </c>
      <c r="D226" s="21"/>
      <c r="E226" s="147" t="s">
        <v>391</v>
      </c>
      <c r="F226" s="147" t="s">
        <v>405</v>
      </c>
      <c r="G226" s="34" t="s">
        <v>274</v>
      </c>
      <c r="H226" s="12" t="s">
        <v>291</v>
      </c>
      <c r="I226" s="12">
        <v>4000</v>
      </c>
      <c r="J226" s="33">
        <v>4000</v>
      </c>
      <c r="K226" s="147">
        <v>538</v>
      </c>
      <c r="L226" s="147">
        <v>6</v>
      </c>
      <c r="M226" s="12"/>
    </row>
    <row r="227" spans="1:13" x14ac:dyDescent="0.25">
      <c r="A227" s="150"/>
      <c r="B227" s="150"/>
      <c r="C227" s="26" t="s">
        <v>433</v>
      </c>
      <c r="D227" s="27"/>
      <c r="E227" s="150"/>
      <c r="F227" s="150"/>
      <c r="G227" s="34" t="s">
        <v>274</v>
      </c>
      <c r="H227" s="12" t="s">
        <v>225</v>
      </c>
      <c r="I227" s="12">
        <v>1816</v>
      </c>
      <c r="J227" s="33">
        <v>1816</v>
      </c>
      <c r="K227" s="150"/>
      <c r="L227" s="150"/>
      <c r="M227" s="12"/>
    </row>
    <row r="228" spans="1:13" x14ac:dyDescent="0.25">
      <c r="A228" s="148"/>
      <c r="B228" s="148"/>
      <c r="C228" s="26" t="s">
        <v>433</v>
      </c>
      <c r="D228" s="24"/>
      <c r="E228" s="148"/>
      <c r="F228" s="148"/>
      <c r="G228" s="28" t="s">
        <v>42</v>
      </c>
      <c r="H228" s="12" t="s">
        <v>434</v>
      </c>
      <c r="I228" s="12">
        <v>1880</v>
      </c>
      <c r="J228" s="33">
        <v>1880</v>
      </c>
      <c r="K228" s="148"/>
      <c r="L228" s="148"/>
      <c r="M228" s="12"/>
    </row>
    <row r="229" spans="1:13" ht="27.75" customHeight="1" x14ac:dyDescent="0.25">
      <c r="A229" s="147" t="s">
        <v>435</v>
      </c>
      <c r="B229" s="147"/>
      <c r="C229" s="26" t="s">
        <v>436</v>
      </c>
      <c r="D229" s="21"/>
      <c r="E229" s="147" t="s">
        <v>391</v>
      </c>
      <c r="F229" s="147" t="s">
        <v>405</v>
      </c>
      <c r="G229" s="34" t="s">
        <v>274</v>
      </c>
      <c r="H229" s="12" t="s">
        <v>437</v>
      </c>
      <c r="I229" s="12">
        <v>15550</v>
      </c>
      <c r="J229" s="33">
        <v>15550</v>
      </c>
      <c r="K229" s="147">
        <v>1515</v>
      </c>
      <c r="L229" s="147">
        <v>2</v>
      </c>
      <c r="M229" s="12"/>
    </row>
    <row r="230" spans="1:13" x14ac:dyDescent="0.25">
      <c r="A230" s="148"/>
      <c r="B230" s="148"/>
      <c r="C230" s="26" t="s">
        <v>436</v>
      </c>
      <c r="D230" s="24"/>
      <c r="E230" s="148"/>
      <c r="F230" s="148"/>
      <c r="G230" s="28" t="s">
        <v>42</v>
      </c>
      <c r="H230" s="12" t="s">
        <v>438</v>
      </c>
      <c r="I230" s="12">
        <v>4096</v>
      </c>
      <c r="J230" s="33">
        <v>4096</v>
      </c>
      <c r="K230" s="148"/>
      <c r="L230" s="148"/>
      <c r="M230" s="12"/>
    </row>
    <row r="231" spans="1:13" ht="45" x14ac:dyDescent="0.25">
      <c r="A231" s="12" t="s">
        <v>435</v>
      </c>
      <c r="B231" s="12" t="s">
        <v>26</v>
      </c>
      <c r="C231" s="12" t="s">
        <v>223</v>
      </c>
      <c r="D231" s="12"/>
      <c r="E231" s="12" t="s">
        <v>439</v>
      </c>
      <c r="F231" s="34" t="s">
        <v>440</v>
      </c>
      <c r="G231" s="34" t="s">
        <v>274</v>
      </c>
      <c r="H231" s="12" t="s">
        <v>437</v>
      </c>
      <c r="I231" s="12">
        <v>15550</v>
      </c>
      <c r="J231" s="12">
        <v>15550</v>
      </c>
      <c r="K231" s="12">
        <v>1228</v>
      </c>
      <c r="L231" s="12">
        <v>4</v>
      </c>
      <c r="M231" s="12"/>
    </row>
    <row r="232" spans="1:13" ht="45" x14ac:dyDescent="0.25">
      <c r="A232" s="12" t="s">
        <v>435</v>
      </c>
      <c r="B232" s="12"/>
      <c r="C232" s="12" t="s">
        <v>404</v>
      </c>
      <c r="D232" s="12"/>
      <c r="E232" s="12" t="s">
        <v>439</v>
      </c>
      <c r="F232" s="34"/>
      <c r="G232" s="34" t="s">
        <v>274</v>
      </c>
      <c r="H232" s="12" t="s">
        <v>293</v>
      </c>
      <c r="I232" s="12">
        <v>1250</v>
      </c>
      <c r="J232" s="12">
        <v>1250</v>
      </c>
      <c r="K232" s="12">
        <v>10</v>
      </c>
      <c r="L232" s="12">
        <v>4</v>
      </c>
      <c r="M232" s="38" t="s">
        <v>441</v>
      </c>
    </row>
    <row r="233" spans="1:13" ht="30" x14ac:dyDescent="0.25">
      <c r="A233" s="147" t="s">
        <v>442</v>
      </c>
      <c r="B233" s="147" t="s">
        <v>26</v>
      </c>
      <c r="C233" s="26" t="s">
        <v>1103</v>
      </c>
      <c r="D233" s="21"/>
      <c r="E233" s="147" t="s">
        <v>391</v>
      </c>
      <c r="F233" s="147" t="s">
        <v>443</v>
      </c>
      <c r="G233" s="34" t="s">
        <v>274</v>
      </c>
      <c r="H233" s="12" t="s">
        <v>444</v>
      </c>
      <c r="I233" s="12">
        <v>58000</v>
      </c>
      <c r="J233" s="33">
        <v>58000</v>
      </c>
      <c r="K233" s="147">
        <v>4158</v>
      </c>
      <c r="L233" s="147"/>
      <c r="M233" s="12"/>
    </row>
    <row r="234" spans="1:13" x14ac:dyDescent="0.25">
      <c r="A234" s="148"/>
      <c r="B234" s="148"/>
      <c r="C234" s="26" t="s">
        <v>1103</v>
      </c>
      <c r="D234" s="24"/>
      <c r="E234" s="148"/>
      <c r="F234" s="148"/>
      <c r="G234" s="12" t="s">
        <v>42</v>
      </c>
      <c r="H234" s="12" t="s">
        <v>445</v>
      </c>
      <c r="I234" s="12">
        <v>1400</v>
      </c>
      <c r="J234" s="33">
        <v>1400</v>
      </c>
      <c r="K234" s="148"/>
      <c r="L234" s="148"/>
      <c r="M234" s="12"/>
    </row>
    <row r="235" spans="1:13" ht="27.75" customHeight="1" x14ac:dyDescent="0.25">
      <c r="A235" s="147" t="s">
        <v>442</v>
      </c>
      <c r="B235" s="147"/>
      <c r="C235" s="26" t="s">
        <v>446</v>
      </c>
      <c r="D235" s="21"/>
      <c r="E235" s="147" t="s">
        <v>391</v>
      </c>
      <c r="F235" s="147" t="s">
        <v>447</v>
      </c>
      <c r="G235" s="34" t="s">
        <v>274</v>
      </c>
      <c r="H235" s="12" t="s">
        <v>448</v>
      </c>
      <c r="I235" s="12">
        <v>22000</v>
      </c>
      <c r="J235" s="33">
        <v>22000</v>
      </c>
      <c r="K235" s="147">
        <v>3298</v>
      </c>
      <c r="L235" s="147"/>
      <c r="M235" s="12"/>
    </row>
    <row r="236" spans="1:13" x14ac:dyDescent="0.25">
      <c r="A236" s="150"/>
      <c r="B236" s="150"/>
      <c r="C236" s="26" t="s">
        <v>446</v>
      </c>
      <c r="D236" s="27"/>
      <c r="E236" s="150"/>
      <c r="F236" s="150"/>
      <c r="G236" s="34" t="s">
        <v>274</v>
      </c>
      <c r="H236" s="12" t="s">
        <v>415</v>
      </c>
      <c r="I236" s="12">
        <v>11500</v>
      </c>
      <c r="J236" s="33">
        <v>11500</v>
      </c>
      <c r="K236" s="150"/>
      <c r="L236" s="150"/>
      <c r="M236" s="12"/>
    </row>
    <row r="237" spans="1:13" x14ac:dyDescent="0.25">
      <c r="A237" s="150"/>
      <c r="B237" s="150"/>
      <c r="C237" s="26" t="s">
        <v>446</v>
      </c>
      <c r="D237" s="27"/>
      <c r="E237" s="150"/>
      <c r="F237" s="150"/>
      <c r="G237" s="34" t="s">
        <v>274</v>
      </c>
      <c r="H237" s="12" t="s">
        <v>72</v>
      </c>
      <c r="I237" s="12">
        <v>980</v>
      </c>
      <c r="J237" s="33">
        <v>980</v>
      </c>
      <c r="K237" s="150"/>
      <c r="L237" s="150"/>
      <c r="M237" s="12"/>
    </row>
    <row r="238" spans="1:13" x14ac:dyDescent="0.25">
      <c r="A238" s="148"/>
      <c r="B238" s="148"/>
      <c r="C238" s="26" t="s">
        <v>446</v>
      </c>
      <c r="D238" s="24"/>
      <c r="E238" s="148"/>
      <c r="F238" s="148"/>
      <c r="G238" s="34" t="s">
        <v>274</v>
      </c>
      <c r="H238" s="12" t="s">
        <v>293</v>
      </c>
      <c r="I238" s="12">
        <v>5432</v>
      </c>
      <c r="J238" s="33">
        <v>5432</v>
      </c>
      <c r="K238" s="148"/>
      <c r="L238" s="148"/>
      <c r="M238" s="12"/>
    </row>
    <row r="239" spans="1:13" ht="45" x14ac:dyDescent="0.25">
      <c r="A239" s="12" t="s">
        <v>442</v>
      </c>
      <c r="B239" s="12"/>
      <c r="C239" s="12" t="s">
        <v>449</v>
      </c>
      <c r="D239" s="12"/>
      <c r="E239" s="12" t="s">
        <v>391</v>
      </c>
      <c r="F239" s="34" t="s">
        <v>450</v>
      </c>
      <c r="G239" s="12" t="s">
        <v>274</v>
      </c>
      <c r="H239" s="12" t="s">
        <v>415</v>
      </c>
      <c r="I239" s="12">
        <v>14000</v>
      </c>
      <c r="J239" s="12">
        <v>14000</v>
      </c>
      <c r="K239" s="12">
        <v>980</v>
      </c>
      <c r="L239" s="12"/>
      <c r="M239" s="12"/>
    </row>
    <row r="240" spans="1:13" ht="45" x14ac:dyDescent="0.25">
      <c r="A240" s="12" t="s">
        <v>451</v>
      </c>
      <c r="B240" s="12" t="s">
        <v>452</v>
      </c>
      <c r="C240" s="12" t="s">
        <v>453</v>
      </c>
      <c r="D240" s="12"/>
      <c r="E240" s="12" t="s">
        <v>391</v>
      </c>
      <c r="F240" s="34"/>
      <c r="G240" s="12" t="s">
        <v>274</v>
      </c>
      <c r="H240" s="12" t="s">
        <v>454</v>
      </c>
      <c r="I240" s="12">
        <v>1050</v>
      </c>
      <c r="J240" s="12">
        <v>1050</v>
      </c>
      <c r="K240" s="12"/>
      <c r="L240" s="12"/>
      <c r="M240" s="39" t="s">
        <v>455</v>
      </c>
    </row>
    <row r="241" spans="1:13" ht="27.75" customHeight="1" x14ac:dyDescent="0.25">
      <c r="A241" s="147" t="s">
        <v>456</v>
      </c>
      <c r="B241" s="147"/>
      <c r="C241" s="26" t="s">
        <v>457</v>
      </c>
      <c r="D241" s="21"/>
      <c r="E241" s="147" t="s">
        <v>458</v>
      </c>
      <c r="F241" s="147" t="s">
        <v>459</v>
      </c>
      <c r="G241" s="5" t="s">
        <v>23</v>
      </c>
      <c r="H241" s="12" t="s">
        <v>460</v>
      </c>
      <c r="I241" s="12">
        <v>2775</v>
      </c>
      <c r="J241" s="33">
        <v>2775</v>
      </c>
      <c r="K241" s="147">
        <v>250</v>
      </c>
      <c r="L241" s="147">
        <v>2</v>
      </c>
      <c r="M241" s="12"/>
    </row>
    <row r="242" spans="1:13" x14ac:dyDescent="0.25">
      <c r="A242" s="148"/>
      <c r="B242" s="148"/>
      <c r="C242" s="26" t="s">
        <v>457</v>
      </c>
      <c r="D242" s="24"/>
      <c r="E242" s="148"/>
      <c r="F242" s="148"/>
      <c r="G242" s="12" t="s">
        <v>42</v>
      </c>
      <c r="H242" s="12" t="s">
        <v>461</v>
      </c>
      <c r="I242" s="12">
        <v>800</v>
      </c>
      <c r="J242" s="33">
        <v>800</v>
      </c>
      <c r="K242" s="148"/>
      <c r="L242" s="148"/>
      <c r="M242" s="12"/>
    </row>
    <row r="243" spans="1:13" ht="45" x14ac:dyDescent="0.25">
      <c r="A243" s="12" t="s">
        <v>462</v>
      </c>
      <c r="B243" s="12"/>
      <c r="C243" s="12" t="s">
        <v>463</v>
      </c>
      <c r="D243" s="12"/>
      <c r="E243" s="12" t="s">
        <v>458</v>
      </c>
      <c r="F243" s="34"/>
      <c r="G243" s="12" t="s">
        <v>274</v>
      </c>
      <c r="H243" s="12" t="s">
        <v>225</v>
      </c>
      <c r="I243" s="12">
        <v>2000</v>
      </c>
      <c r="J243" s="12">
        <v>2000</v>
      </c>
      <c r="K243" s="12">
        <v>10</v>
      </c>
      <c r="L243" s="12"/>
      <c r="M243" s="12"/>
    </row>
    <row r="244" spans="1:13" ht="27.75" customHeight="1" x14ac:dyDescent="0.25">
      <c r="A244" s="147" t="s">
        <v>462</v>
      </c>
      <c r="B244" s="147"/>
      <c r="C244" s="20" t="s">
        <v>464</v>
      </c>
      <c r="D244" s="21"/>
      <c r="E244" s="147" t="s">
        <v>458</v>
      </c>
      <c r="F244" s="147"/>
      <c r="G244" s="12" t="s">
        <v>274</v>
      </c>
      <c r="H244" s="12" t="s">
        <v>102</v>
      </c>
      <c r="I244" s="12">
        <v>10000</v>
      </c>
      <c r="J244" s="12">
        <v>10000</v>
      </c>
      <c r="K244" s="12">
        <v>700</v>
      </c>
      <c r="L244" s="12"/>
      <c r="M244" s="12"/>
    </row>
    <row r="245" spans="1:13" ht="30" x14ac:dyDescent="0.25">
      <c r="A245" s="150"/>
      <c r="B245" s="150"/>
      <c r="C245" s="20" t="s">
        <v>464</v>
      </c>
      <c r="D245" s="27"/>
      <c r="E245" s="150"/>
      <c r="F245" s="150"/>
      <c r="G245" s="5" t="s">
        <v>51</v>
      </c>
      <c r="H245" s="12" t="s">
        <v>465</v>
      </c>
      <c r="I245" s="12">
        <v>5262</v>
      </c>
      <c r="J245" s="12">
        <v>5262</v>
      </c>
      <c r="K245" s="12">
        <v>36</v>
      </c>
      <c r="L245" s="12">
        <v>3</v>
      </c>
      <c r="M245" s="12"/>
    </row>
    <row r="246" spans="1:13" x14ac:dyDescent="0.25">
      <c r="A246" s="150"/>
      <c r="B246" s="150"/>
      <c r="C246" s="20" t="s">
        <v>464</v>
      </c>
      <c r="D246" s="27"/>
      <c r="E246" s="150"/>
      <c r="F246" s="150"/>
      <c r="G246" s="12" t="s">
        <v>42</v>
      </c>
      <c r="H246" s="12" t="s">
        <v>248</v>
      </c>
      <c r="I246" s="12">
        <v>440</v>
      </c>
      <c r="J246" s="12">
        <v>440</v>
      </c>
      <c r="K246" s="12">
        <v>30</v>
      </c>
      <c r="L246" s="12"/>
      <c r="M246" s="12"/>
    </row>
    <row r="247" spans="1:13" ht="27.75" customHeight="1" x14ac:dyDescent="0.25">
      <c r="A247" s="147" t="s">
        <v>466</v>
      </c>
      <c r="B247" s="147"/>
      <c r="C247" s="20" t="s">
        <v>467</v>
      </c>
      <c r="D247" s="34"/>
      <c r="E247" s="149" t="s">
        <v>458</v>
      </c>
      <c r="F247" s="149" t="s">
        <v>468</v>
      </c>
      <c r="G247" s="34" t="s">
        <v>274</v>
      </c>
      <c r="H247" s="12" t="s">
        <v>469</v>
      </c>
      <c r="I247" s="12">
        <v>42000</v>
      </c>
      <c r="J247" s="12">
        <v>42000</v>
      </c>
      <c r="K247" s="147">
        <v>3285</v>
      </c>
      <c r="L247" s="147">
        <v>2</v>
      </c>
      <c r="M247" s="12"/>
    </row>
    <row r="248" spans="1:13" x14ac:dyDescent="0.25">
      <c r="A248" s="148"/>
      <c r="B248" s="148"/>
      <c r="C248" s="20" t="s">
        <v>467</v>
      </c>
      <c r="D248" s="34"/>
      <c r="E248" s="149"/>
      <c r="F248" s="149"/>
      <c r="G248" s="22" t="s">
        <v>42</v>
      </c>
      <c r="H248" s="21" t="s">
        <v>470</v>
      </c>
      <c r="I248" s="21">
        <v>4960</v>
      </c>
      <c r="J248" s="21">
        <v>4960</v>
      </c>
      <c r="K248" s="150"/>
      <c r="L248" s="150"/>
      <c r="M248" s="21"/>
    </row>
    <row r="249" spans="1:13" ht="45" x14ac:dyDescent="0.25">
      <c r="A249" s="12" t="s">
        <v>471</v>
      </c>
      <c r="B249" s="12"/>
      <c r="C249" s="12" t="s">
        <v>472</v>
      </c>
      <c r="D249" s="40"/>
      <c r="E249" s="24" t="s">
        <v>458</v>
      </c>
      <c r="F249" s="24" t="s">
        <v>473</v>
      </c>
      <c r="G249" s="12" t="s">
        <v>274</v>
      </c>
      <c r="H249" s="12" t="s">
        <v>437</v>
      </c>
      <c r="I249" s="12">
        <v>18000</v>
      </c>
      <c r="J249" s="12">
        <v>18000</v>
      </c>
      <c r="K249" s="12">
        <v>1260</v>
      </c>
      <c r="L249" s="12"/>
      <c r="M249" s="12"/>
    </row>
    <row r="250" spans="1:13" ht="45" x14ac:dyDescent="0.25">
      <c r="A250" s="12" t="s">
        <v>466</v>
      </c>
      <c r="B250" s="12"/>
      <c r="C250" s="12" t="s">
        <v>474</v>
      </c>
      <c r="D250" s="40"/>
      <c r="E250" s="24" t="s">
        <v>458</v>
      </c>
      <c r="F250" s="12" t="s">
        <v>473</v>
      </c>
      <c r="G250" s="12" t="s">
        <v>274</v>
      </c>
      <c r="H250" s="12" t="s">
        <v>102</v>
      </c>
      <c r="I250" s="12">
        <v>10000</v>
      </c>
      <c r="J250" s="12">
        <v>10000</v>
      </c>
      <c r="K250" s="12">
        <v>500</v>
      </c>
      <c r="L250" s="12"/>
      <c r="M250" s="12"/>
    </row>
    <row r="251" spans="1:13" ht="30" x14ac:dyDescent="0.25">
      <c r="A251" s="147" t="s">
        <v>475</v>
      </c>
      <c r="B251" s="147"/>
      <c r="C251" s="20" t="s">
        <v>476</v>
      </c>
      <c r="D251" s="21"/>
      <c r="E251" s="147" t="s">
        <v>458</v>
      </c>
      <c r="F251" s="147" t="s">
        <v>477</v>
      </c>
      <c r="G251" s="12" t="s">
        <v>274</v>
      </c>
      <c r="H251" s="12" t="s">
        <v>478</v>
      </c>
      <c r="I251" s="12">
        <v>58500</v>
      </c>
      <c r="J251" s="12">
        <v>58500</v>
      </c>
      <c r="K251" s="147">
        <v>6615</v>
      </c>
      <c r="L251" s="147"/>
      <c r="M251" s="12"/>
    </row>
    <row r="252" spans="1:13" ht="30" x14ac:dyDescent="0.25">
      <c r="A252" s="148"/>
      <c r="B252" s="148"/>
      <c r="C252" s="20" t="s">
        <v>476</v>
      </c>
      <c r="D252" s="24"/>
      <c r="E252" s="148"/>
      <c r="F252" s="148"/>
      <c r="G252" s="12" t="s">
        <v>274</v>
      </c>
      <c r="H252" s="12" t="s">
        <v>479</v>
      </c>
      <c r="I252" s="12">
        <v>36000</v>
      </c>
      <c r="J252" s="12">
        <v>36000</v>
      </c>
      <c r="K252" s="148"/>
      <c r="L252" s="148"/>
      <c r="M252" s="12"/>
    </row>
    <row r="253" spans="1:13" ht="45" x14ac:dyDescent="0.25">
      <c r="A253" s="12" t="s">
        <v>475</v>
      </c>
      <c r="B253" s="12"/>
      <c r="C253" s="12" t="s">
        <v>480</v>
      </c>
      <c r="D253" s="34"/>
      <c r="E253" s="12" t="s">
        <v>458</v>
      </c>
      <c r="F253" s="12" t="s">
        <v>477</v>
      </c>
      <c r="G253" s="12" t="s">
        <v>274</v>
      </c>
      <c r="H253" s="12" t="s">
        <v>317</v>
      </c>
      <c r="I253" s="12">
        <v>26000</v>
      </c>
      <c r="J253" s="12">
        <v>26000</v>
      </c>
      <c r="K253" s="12">
        <v>1820</v>
      </c>
      <c r="L253" s="12"/>
      <c r="M253" s="12"/>
    </row>
    <row r="254" spans="1:13" ht="45" x14ac:dyDescent="0.25">
      <c r="A254" s="12" t="s">
        <v>475</v>
      </c>
      <c r="B254" s="12"/>
      <c r="C254" s="12" t="s">
        <v>481</v>
      </c>
      <c r="D254" s="34"/>
      <c r="E254" s="12" t="s">
        <v>458</v>
      </c>
      <c r="F254" s="12" t="s">
        <v>477</v>
      </c>
      <c r="G254" s="12" t="s">
        <v>274</v>
      </c>
      <c r="H254" s="12" t="s">
        <v>437</v>
      </c>
      <c r="I254" s="12">
        <v>18000</v>
      </c>
      <c r="J254" s="12">
        <v>18000</v>
      </c>
      <c r="K254" s="12">
        <v>1260</v>
      </c>
      <c r="L254" s="12"/>
      <c r="M254" s="12"/>
    </row>
    <row r="255" spans="1:13" ht="27.75" customHeight="1" x14ac:dyDescent="0.25">
      <c r="A255" s="147" t="s">
        <v>482</v>
      </c>
      <c r="B255" s="147"/>
      <c r="C255" s="20" t="s">
        <v>483</v>
      </c>
      <c r="D255" s="21"/>
      <c r="E255" s="147" t="s">
        <v>458</v>
      </c>
      <c r="F255" s="147" t="s">
        <v>414</v>
      </c>
      <c r="G255" s="12" t="s">
        <v>274</v>
      </c>
      <c r="H255" s="12" t="s">
        <v>225</v>
      </c>
      <c r="I255" s="12">
        <v>2134</v>
      </c>
      <c r="J255" s="12">
        <v>2134</v>
      </c>
      <c r="K255" s="147">
        <v>415</v>
      </c>
      <c r="L255" s="147">
        <v>6</v>
      </c>
      <c r="M255" s="12"/>
    </row>
    <row r="256" spans="1:13" x14ac:dyDescent="0.25">
      <c r="A256" s="150"/>
      <c r="B256" s="150"/>
      <c r="C256" s="20" t="s">
        <v>483</v>
      </c>
      <c r="D256" s="27"/>
      <c r="E256" s="150"/>
      <c r="F256" s="150"/>
      <c r="G256" s="12" t="s">
        <v>274</v>
      </c>
      <c r="H256" s="12" t="s">
        <v>225</v>
      </c>
      <c r="I256" s="12">
        <v>2200</v>
      </c>
      <c r="J256" s="12">
        <v>2200</v>
      </c>
      <c r="K256" s="150"/>
      <c r="L256" s="150"/>
      <c r="M256" s="12"/>
    </row>
    <row r="257" spans="1:13" ht="30" x14ac:dyDescent="0.25">
      <c r="A257" s="148"/>
      <c r="B257" s="148"/>
      <c r="C257" s="20" t="s">
        <v>483</v>
      </c>
      <c r="D257" s="24"/>
      <c r="E257" s="148"/>
      <c r="F257" s="148"/>
      <c r="G257" s="12" t="s">
        <v>42</v>
      </c>
      <c r="H257" s="12" t="s">
        <v>484</v>
      </c>
      <c r="I257" s="12">
        <v>1632</v>
      </c>
      <c r="J257" s="12">
        <v>1632</v>
      </c>
      <c r="K257" s="148"/>
      <c r="L257" s="148"/>
      <c r="M257" s="12"/>
    </row>
    <row r="258" spans="1:13" ht="27.75" customHeight="1" x14ac:dyDescent="0.25">
      <c r="A258" s="147" t="s">
        <v>485</v>
      </c>
      <c r="B258" s="147" t="s">
        <v>26</v>
      </c>
      <c r="C258" s="20" t="s">
        <v>486</v>
      </c>
      <c r="D258" s="21"/>
      <c r="E258" s="147" t="s">
        <v>458</v>
      </c>
      <c r="F258" s="147" t="s">
        <v>487</v>
      </c>
      <c r="G258" s="12" t="s">
        <v>274</v>
      </c>
      <c r="H258" s="12" t="s">
        <v>488</v>
      </c>
      <c r="I258" s="12">
        <v>64913</v>
      </c>
      <c r="J258" s="12">
        <v>64913</v>
      </c>
      <c r="K258" s="12"/>
      <c r="L258" s="12"/>
      <c r="M258" s="12"/>
    </row>
    <row r="259" spans="1:13" x14ac:dyDescent="0.25">
      <c r="A259" s="150"/>
      <c r="B259" s="150"/>
      <c r="C259" s="20" t="s">
        <v>486</v>
      </c>
      <c r="D259" s="27"/>
      <c r="E259" s="150"/>
      <c r="F259" s="150"/>
      <c r="G259" s="12" t="s">
        <v>42</v>
      </c>
      <c r="H259" s="12" t="s">
        <v>489</v>
      </c>
      <c r="I259" s="12">
        <v>3680</v>
      </c>
      <c r="J259" s="12">
        <v>3680</v>
      </c>
      <c r="K259" s="12"/>
      <c r="L259" s="12"/>
      <c r="M259" s="12"/>
    </row>
    <row r="260" spans="1:13" x14ac:dyDescent="0.25">
      <c r="A260" s="148"/>
      <c r="B260" s="148"/>
      <c r="C260" s="20" t="s">
        <v>486</v>
      </c>
      <c r="D260" s="24"/>
      <c r="E260" s="148"/>
      <c r="F260" s="148"/>
      <c r="G260" s="5" t="s">
        <v>51</v>
      </c>
      <c r="H260" s="12" t="s">
        <v>490</v>
      </c>
      <c r="I260" s="37">
        <v>26992</v>
      </c>
      <c r="J260" s="37">
        <v>26992</v>
      </c>
      <c r="K260" s="12">
        <v>135</v>
      </c>
      <c r="L260" s="12"/>
      <c r="M260" s="12"/>
    </row>
    <row r="261" spans="1:13" ht="27.75" customHeight="1" x14ac:dyDescent="0.25">
      <c r="A261" s="147" t="s">
        <v>491</v>
      </c>
      <c r="B261" s="147"/>
      <c r="C261" s="20" t="s">
        <v>486</v>
      </c>
      <c r="D261" s="21"/>
      <c r="E261" s="147" t="s">
        <v>458</v>
      </c>
      <c r="F261" s="12"/>
      <c r="G261" s="5" t="s">
        <v>45</v>
      </c>
      <c r="H261" s="12" t="s">
        <v>492</v>
      </c>
      <c r="I261" s="12">
        <v>1000</v>
      </c>
      <c r="J261" s="12">
        <v>1000</v>
      </c>
      <c r="K261" s="147">
        <v>80</v>
      </c>
      <c r="L261" s="147">
        <v>4</v>
      </c>
      <c r="M261" s="12"/>
    </row>
    <row r="262" spans="1:13" x14ac:dyDescent="0.25">
      <c r="A262" s="148"/>
      <c r="B262" s="148"/>
      <c r="C262" s="20" t="s">
        <v>486</v>
      </c>
      <c r="D262" s="24"/>
      <c r="E262" s="148"/>
      <c r="F262" s="12"/>
      <c r="G262" s="5" t="s">
        <v>23</v>
      </c>
      <c r="H262" s="41" t="s">
        <v>493</v>
      </c>
      <c r="I262" s="12">
        <v>150</v>
      </c>
      <c r="J262" s="12">
        <v>150</v>
      </c>
      <c r="K262" s="148"/>
      <c r="L262" s="148"/>
      <c r="M262" s="12"/>
    </row>
    <row r="263" spans="1:13" ht="45" x14ac:dyDescent="0.25">
      <c r="A263" s="147" t="s">
        <v>491</v>
      </c>
      <c r="B263" s="147" t="s">
        <v>26</v>
      </c>
      <c r="C263" s="32" t="s">
        <v>2615</v>
      </c>
      <c r="D263" s="21"/>
      <c r="E263" s="147" t="s">
        <v>458</v>
      </c>
      <c r="F263" s="12"/>
      <c r="G263" s="12" t="s">
        <v>274</v>
      </c>
      <c r="H263" s="12" t="s">
        <v>494</v>
      </c>
      <c r="I263" s="12">
        <v>164</v>
      </c>
      <c r="J263" s="12">
        <v>164</v>
      </c>
      <c r="K263" s="147">
        <v>3464</v>
      </c>
      <c r="L263" s="147">
        <v>7</v>
      </c>
      <c r="M263" s="33" t="s">
        <v>495</v>
      </c>
    </row>
    <row r="264" spans="1:13" x14ac:dyDescent="0.25">
      <c r="A264" s="150"/>
      <c r="B264" s="150"/>
      <c r="C264" s="32" t="s">
        <v>2615</v>
      </c>
      <c r="D264" s="27"/>
      <c r="E264" s="150"/>
      <c r="F264" s="12"/>
      <c r="G264" s="12" t="s">
        <v>274</v>
      </c>
      <c r="H264" s="12" t="s">
        <v>496</v>
      </c>
      <c r="I264" s="12">
        <v>48100</v>
      </c>
      <c r="J264" s="12">
        <v>48100</v>
      </c>
      <c r="K264" s="150"/>
      <c r="L264" s="150"/>
      <c r="M264" s="12" t="s">
        <v>497</v>
      </c>
    </row>
    <row r="265" spans="1:13" x14ac:dyDescent="0.25">
      <c r="A265" s="148"/>
      <c r="B265" s="148"/>
      <c r="C265" s="32" t="s">
        <v>2615</v>
      </c>
      <c r="D265" s="24"/>
      <c r="E265" s="148"/>
      <c r="F265" s="12"/>
      <c r="G265" s="12" t="s">
        <v>42</v>
      </c>
      <c r="H265" s="12" t="s">
        <v>498</v>
      </c>
      <c r="I265" s="12">
        <v>1232</v>
      </c>
      <c r="J265" s="12">
        <v>1232</v>
      </c>
      <c r="K265" s="148"/>
      <c r="L265" s="148"/>
      <c r="M265" s="12"/>
    </row>
    <row r="266" spans="1:13" ht="45" x14ac:dyDescent="0.25">
      <c r="A266" s="21" t="s">
        <v>491</v>
      </c>
      <c r="B266" s="12" t="s">
        <v>26</v>
      </c>
      <c r="C266" s="12" t="s">
        <v>344</v>
      </c>
      <c r="D266" s="34"/>
      <c r="E266" s="12" t="s">
        <v>458</v>
      </c>
      <c r="F266" s="12"/>
      <c r="G266" s="12" t="s">
        <v>274</v>
      </c>
      <c r="H266" s="12" t="s">
        <v>266</v>
      </c>
      <c r="I266" s="37">
        <v>36000</v>
      </c>
      <c r="J266" s="37">
        <v>36000</v>
      </c>
      <c r="K266" s="12">
        <v>2520</v>
      </c>
      <c r="L266" s="12"/>
      <c r="M266" s="12"/>
    </row>
    <row r="267" spans="1:13" ht="45" x14ac:dyDescent="0.25">
      <c r="A267" s="21" t="s">
        <v>499</v>
      </c>
      <c r="B267" s="12" t="s">
        <v>26</v>
      </c>
      <c r="C267" s="120" t="s">
        <v>2686</v>
      </c>
      <c r="D267" s="34"/>
      <c r="E267" s="12" t="s">
        <v>458</v>
      </c>
      <c r="F267" s="12"/>
      <c r="G267" s="12" t="s">
        <v>274</v>
      </c>
      <c r="H267" s="12" t="s">
        <v>415</v>
      </c>
      <c r="I267" s="12">
        <v>14000</v>
      </c>
      <c r="J267" s="12">
        <v>14000</v>
      </c>
      <c r="K267" s="12">
        <v>980</v>
      </c>
      <c r="L267" s="12"/>
      <c r="M267" s="12"/>
    </row>
    <row r="268" spans="1:13" ht="27.75" customHeight="1" x14ac:dyDescent="0.25">
      <c r="A268" s="149" t="s">
        <v>500</v>
      </c>
      <c r="B268" s="149" t="s">
        <v>501</v>
      </c>
      <c r="C268" s="20" t="s">
        <v>331</v>
      </c>
      <c r="D268" s="22"/>
      <c r="E268" s="147" t="s">
        <v>458</v>
      </c>
      <c r="F268" s="147" t="s">
        <v>502</v>
      </c>
      <c r="G268" s="12" t="s">
        <v>274</v>
      </c>
      <c r="H268" s="12" t="s">
        <v>503</v>
      </c>
      <c r="I268" s="12">
        <v>22000</v>
      </c>
      <c r="J268" s="12">
        <v>22000</v>
      </c>
      <c r="K268" s="147">
        <v>1665</v>
      </c>
      <c r="L268" s="147">
        <v>4</v>
      </c>
      <c r="M268" s="12"/>
    </row>
    <row r="269" spans="1:13" x14ac:dyDescent="0.25">
      <c r="A269" s="149"/>
      <c r="B269" s="149"/>
      <c r="C269" s="20" t="s">
        <v>331</v>
      </c>
      <c r="D269" s="36"/>
      <c r="E269" s="150"/>
      <c r="F269" s="150"/>
      <c r="G269" s="12" t="s">
        <v>42</v>
      </c>
      <c r="H269" s="12" t="s">
        <v>504</v>
      </c>
      <c r="I269" s="12">
        <v>1488</v>
      </c>
      <c r="J269" s="12">
        <v>1488</v>
      </c>
      <c r="K269" s="150"/>
      <c r="L269" s="150"/>
      <c r="M269" s="12"/>
    </row>
    <row r="270" spans="1:13" x14ac:dyDescent="0.25">
      <c r="A270" s="147"/>
      <c r="B270" s="147"/>
      <c r="C270" s="20" t="s">
        <v>331</v>
      </c>
      <c r="D270" s="36"/>
      <c r="E270" s="150"/>
      <c r="F270" s="150"/>
      <c r="G270" s="21" t="s">
        <v>274</v>
      </c>
      <c r="H270" s="21" t="s">
        <v>505</v>
      </c>
      <c r="I270" s="21">
        <v>332</v>
      </c>
      <c r="J270" s="21">
        <v>332</v>
      </c>
      <c r="K270" s="150"/>
      <c r="L270" s="150"/>
      <c r="M270" s="21"/>
    </row>
    <row r="271" spans="1:13" ht="45" x14ac:dyDescent="0.25">
      <c r="A271" s="12" t="s">
        <v>499</v>
      </c>
      <c r="B271" s="12" t="s">
        <v>26</v>
      </c>
      <c r="C271" s="12" t="s">
        <v>506</v>
      </c>
      <c r="D271" s="12"/>
      <c r="E271" s="12" t="s">
        <v>458</v>
      </c>
      <c r="F271" s="12" t="s">
        <v>502</v>
      </c>
      <c r="G271" s="12" t="s">
        <v>274</v>
      </c>
      <c r="H271" s="12" t="s">
        <v>242</v>
      </c>
      <c r="I271" s="12">
        <v>12000</v>
      </c>
      <c r="J271" s="12">
        <v>12000</v>
      </c>
      <c r="K271" s="12">
        <v>840</v>
      </c>
      <c r="L271" s="12"/>
      <c r="M271" s="12"/>
    </row>
    <row r="272" spans="1:13" ht="27.75" customHeight="1" x14ac:dyDescent="0.25">
      <c r="A272" s="147" t="s">
        <v>507</v>
      </c>
      <c r="B272" s="147" t="s">
        <v>26</v>
      </c>
      <c r="C272" s="20" t="s">
        <v>508</v>
      </c>
      <c r="D272" s="21"/>
      <c r="E272" s="147" t="s">
        <v>509</v>
      </c>
      <c r="F272" s="147" t="s">
        <v>510</v>
      </c>
      <c r="G272" s="12" t="s">
        <v>274</v>
      </c>
      <c r="H272" s="12" t="s">
        <v>511</v>
      </c>
      <c r="I272" s="12">
        <v>156000</v>
      </c>
      <c r="J272" s="12">
        <v>156000</v>
      </c>
      <c r="K272" s="147">
        <v>10843</v>
      </c>
      <c r="L272" s="147"/>
      <c r="M272" s="12"/>
    </row>
    <row r="273" spans="1:13" x14ac:dyDescent="0.25">
      <c r="A273" s="150"/>
      <c r="B273" s="150"/>
      <c r="C273" s="20" t="s">
        <v>508</v>
      </c>
      <c r="D273" s="27"/>
      <c r="E273" s="150"/>
      <c r="F273" s="150"/>
      <c r="G273" s="5" t="s">
        <v>51</v>
      </c>
      <c r="H273" s="12" t="s">
        <v>341</v>
      </c>
      <c r="I273" s="12">
        <v>2400</v>
      </c>
      <c r="J273" s="12">
        <v>2400</v>
      </c>
      <c r="K273" s="150"/>
      <c r="L273" s="150"/>
      <c r="M273" s="12"/>
    </row>
    <row r="274" spans="1:13" ht="60" x14ac:dyDescent="0.25">
      <c r="A274" s="148"/>
      <c r="B274" s="148"/>
      <c r="C274" s="20" t="s">
        <v>508</v>
      </c>
      <c r="D274" s="24"/>
      <c r="E274" s="148"/>
      <c r="F274" s="148"/>
      <c r="G274" s="12" t="s">
        <v>274</v>
      </c>
      <c r="H274" s="12" t="s">
        <v>512</v>
      </c>
      <c r="I274" s="12">
        <v>3500</v>
      </c>
      <c r="J274" s="12">
        <v>3500</v>
      </c>
      <c r="K274" s="148"/>
      <c r="L274" s="148"/>
      <c r="M274" s="12" t="s">
        <v>513</v>
      </c>
    </row>
    <row r="275" spans="1:13" ht="45" x14ac:dyDescent="0.25">
      <c r="A275" s="12" t="s">
        <v>514</v>
      </c>
      <c r="B275" s="12" t="s">
        <v>26</v>
      </c>
      <c r="C275" s="12" t="s">
        <v>508</v>
      </c>
      <c r="D275" s="12"/>
      <c r="E275" s="12" t="s">
        <v>509</v>
      </c>
      <c r="F275" s="12" t="s">
        <v>515</v>
      </c>
      <c r="G275" s="5" t="s">
        <v>51</v>
      </c>
      <c r="H275" s="12" t="s">
        <v>516</v>
      </c>
      <c r="I275" s="12">
        <v>33662</v>
      </c>
      <c r="J275" s="12">
        <v>33662</v>
      </c>
      <c r="K275" s="12">
        <v>168</v>
      </c>
      <c r="L275" s="12">
        <v>3</v>
      </c>
      <c r="M275" s="12"/>
    </row>
    <row r="276" spans="1:13" ht="45" x14ac:dyDescent="0.25">
      <c r="A276" s="12" t="s">
        <v>514</v>
      </c>
      <c r="B276" s="12" t="s">
        <v>26</v>
      </c>
      <c r="C276" s="12" t="s">
        <v>508</v>
      </c>
      <c r="D276" s="12"/>
      <c r="E276" s="12" t="s">
        <v>509</v>
      </c>
      <c r="F276" s="12"/>
      <c r="G276" s="12" t="s">
        <v>274</v>
      </c>
      <c r="H276" s="12" t="s">
        <v>517</v>
      </c>
      <c r="I276" s="12">
        <v>62000</v>
      </c>
      <c r="J276" s="12">
        <v>62000</v>
      </c>
      <c r="K276" s="12">
        <v>4340</v>
      </c>
      <c r="L276" s="12"/>
      <c r="M276" s="12"/>
    </row>
    <row r="277" spans="1:13" ht="27.75" customHeight="1" x14ac:dyDescent="0.25">
      <c r="A277" s="147" t="s">
        <v>514</v>
      </c>
      <c r="B277" s="147"/>
      <c r="C277" s="20" t="s">
        <v>518</v>
      </c>
      <c r="D277" s="21"/>
      <c r="E277" s="147" t="s">
        <v>509</v>
      </c>
      <c r="F277" s="147" t="s">
        <v>519</v>
      </c>
      <c r="G277" s="12" t="s">
        <v>274</v>
      </c>
      <c r="H277" s="12" t="s">
        <v>520</v>
      </c>
      <c r="I277" s="12">
        <v>18000</v>
      </c>
      <c r="J277" s="12">
        <v>18000</v>
      </c>
      <c r="K277" s="147">
        <v>1400</v>
      </c>
      <c r="L277" s="147"/>
      <c r="M277" s="12"/>
    </row>
    <row r="278" spans="1:13" x14ac:dyDescent="0.25">
      <c r="A278" s="150"/>
      <c r="B278" s="150"/>
      <c r="C278" s="20" t="s">
        <v>518</v>
      </c>
      <c r="D278" s="27"/>
      <c r="E278" s="150"/>
      <c r="F278" s="150"/>
      <c r="G278" s="12" t="s">
        <v>274</v>
      </c>
      <c r="H278" s="12" t="s">
        <v>521</v>
      </c>
      <c r="I278" s="12">
        <v>600</v>
      </c>
      <c r="J278" s="12">
        <v>600</v>
      </c>
      <c r="K278" s="150"/>
      <c r="L278" s="150"/>
      <c r="M278" s="12"/>
    </row>
    <row r="279" spans="1:13" x14ac:dyDescent="0.25">
      <c r="A279" s="150"/>
      <c r="B279" s="150"/>
      <c r="C279" s="20" t="s">
        <v>518</v>
      </c>
      <c r="D279" s="27"/>
      <c r="E279" s="150"/>
      <c r="F279" s="150"/>
      <c r="G279" s="12" t="s">
        <v>42</v>
      </c>
      <c r="H279" s="12" t="s">
        <v>522</v>
      </c>
      <c r="I279" s="12">
        <v>1000</v>
      </c>
      <c r="J279" s="12">
        <v>1000</v>
      </c>
      <c r="K279" s="150"/>
      <c r="L279" s="150"/>
      <c r="M279" s="12"/>
    </row>
    <row r="280" spans="1:13" x14ac:dyDescent="0.25">
      <c r="A280" s="148"/>
      <c r="B280" s="148"/>
      <c r="C280" s="20" t="s">
        <v>518</v>
      </c>
      <c r="D280" s="24"/>
      <c r="E280" s="148"/>
      <c r="F280" s="148"/>
      <c r="G280" s="12" t="s">
        <v>274</v>
      </c>
      <c r="H280" s="12" t="s">
        <v>523</v>
      </c>
      <c r="I280" s="12">
        <v>400</v>
      </c>
      <c r="J280" s="12">
        <v>400</v>
      </c>
      <c r="K280" s="148"/>
      <c r="L280" s="148"/>
      <c r="M280" s="12"/>
    </row>
    <row r="281" spans="1:13" ht="45" x14ac:dyDescent="0.25">
      <c r="A281" s="12" t="s">
        <v>524</v>
      </c>
      <c r="B281" s="12" t="s">
        <v>26</v>
      </c>
      <c r="C281" s="12" t="s">
        <v>525</v>
      </c>
      <c r="D281" s="12"/>
      <c r="E281" s="12" t="s">
        <v>526</v>
      </c>
      <c r="F281" s="12" t="s">
        <v>527</v>
      </c>
      <c r="G281" s="5" t="s">
        <v>23</v>
      </c>
      <c r="H281" s="12" t="s">
        <v>528</v>
      </c>
      <c r="I281" s="12">
        <v>2100</v>
      </c>
      <c r="J281" s="12">
        <v>2100</v>
      </c>
      <c r="K281" s="12">
        <v>145</v>
      </c>
      <c r="L281" s="12"/>
      <c r="M281" s="12"/>
    </row>
    <row r="282" spans="1:13" ht="27.75" customHeight="1" x14ac:dyDescent="0.25">
      <c r="A282" s="147" t="s">
        <v>524</v>
      </c>
      <c r="B282" s="147"/>
      <c r="C282" s="20" t="s">
        <v>529</v>
      </c>
      <c r="D282" s="21"/>
      <c r="E282" s="147" t="s">
        <v>509</v>
      </c>
      <c r="F282" s="147" t="s">
        <v>296</v>
      </c>
      <c r="G282" s="12" t="s">
        <v>274</v>
      </c>
      <c r="H282" s="12" t="s">
        <v>530</v>
      </c>
      <c r="I282" s="12">
        <v>34000</v>
      </c>
      <c r="J282" s="12">
        <v>34000</v>
      </c>
      <c r="K282" s="147">
        <v>4435</v>
      </c>
      <c r="L282" s="147">
        <v>4</v>
      </c>
      <c r="M282" s="12"/>
    </row>
    <row r="283" spans="1:13" x14ac:dyDescent="0.25">
      <c r="A283" s="150"/>
      <c r="B283" s="150"/>
      <c r="C283" s="20" t="s">
        <v>529</v>
      </c>
      <c r="D283" s="27"/>
      <c r="E283" s="150"/>
      <c r="F283" s="150"/>
      <c r="G283" s="12" t="s">
        <v>274</v>
      </c>
      <c r="H283" s="12" t="s">
        <v>531</v>
      </c>
      <c r="I283" s="12">
        <v>480</v>
      </c>
      <c r="J283" s="12">
        <v>480</v>
      </c>
      <c r="K283" s="150"/>
      <c r="L283" s="150"/>
      <c r="M283" s="12"/>
    </row>
    <row r="284" spans="1:13" x14ac:dyDescent="0.25">
      <c r="A284" s="150"/>
      <c r="B284" s="150"/>
      <c r="C284" s="20" t="s">
        <v>529</v>
      </c>
      <c r="D284" s="27"/>
      <c r="E284" s="150"/>
      <c r="F284" s="150"/>
      <c r="G284" s="12" t="s">
        <v>274</v>
      </c>
      <c r="H284" s="12" t="s">
        <v>364</v>
      </c>
      <c r="I284" s="12">
        <v>28000</v>
      </c>
      <c r="J284" s="12">
        <v>28000</v>
      </c>
      <c r="K284" s="150"/>
      <c r="L284" s="150"/>
      <c r="M284" s="12" t="s">
        <v>532</v>
      </c>
    </row>
    <row r="285" spans="1:13" x14ac:dyDescent="0.25">
      <c r="A285" s="148"/>
      <c r="B285" s="148"/>
      <c r="C285" s="20" t="s">
        <v>529</v>
      </c>
      <c r="D285" s="24"/>
      <c r="E285" s="148"/>
      <c r="F285" s="148"/>
      <c r="G285" s="12" t="s">
        <v>42</v>
      </c>
      <c r="H285" s="12" t="s">
        <v>533</v>
      </c>
      <c r="I285" s="12">
        <v>912</v>
      </c>
      <c r="J285" s="12">
        <v>912</v>
      </c>
      <c r="K285" s="148"/>
      <c r="L285" s="148"/>
      <c r="M285" s="12" t="s">
        <v>532</v>
      </c>
    </row>
    <row r="286" spans="1:13" ht="45" x14ac:dyDescent="0.25">
      <c r="A286" s="12" t="s">
        <v>534</v>
      </c>
      <c r="B286" s="12" t="s">
        <v>501</v>
      </c>
      <c r="C286" s="12" t="s">
        <v>331</v>
      </c>
      <c r="D286" s="12"/>
      <c r="E286" s="12" t="s">
        <v>509</v>
      </c>
      <c r="F286" s="12" t="s">
        <v>502</v>
      </c>
      <c r="G286" s="12" t="s">
        <v>274</v>
      </c>
      <c r="H286" s="12" t="s">
        <v>109</v>
      </c>
      <c r="I286" s="12">
        <v>500</v>
      </c>
      <c r="J286" s="12">
        <v>500</v>
      </c>
      <c r="K286" s="12">
        <v>35</v>
      </c>
      <c r="L286" s="12"/>
      <c r="M286" s="12"/>
    </row>
    <row r="287" spans="1:13" ht="45" x14ac:dyDescent="0.25">
      <c r="A287" s="12" t="s">
        <v>534</v>
      </c>
      <c r="B287" s="12"/>
      <c r="C287" s="12" t="s">
        <v>535</v>
      </c>
      <c r="D287" s="12"/>
      <c r="E287" s="12" t="s">
        <v>509</v>
      </c>
      <c r="F287" s="12" t="s">
        <v>468</v>
      </c>
      <c r="G287" s="12" t="s">
        <v>274</v>
      </c>
      <c r="H287" s="12" t="s">
        <v>437</v>
      </c>
      <c r="I287" s="12">
        <v>18000</v>
      </c>
      <c r="J287" s="12">
        <v>18000</v>
      </c>
      <c r="K287" s="12">
        <v>1260</v>
      </c>
      <c r="L287" s="12"/>
      <c r="M287" s="12"/>
    </row>
    <row r="288" spans="1:13" ht="45" x14ac:dyDescent="0.25">
      <c r="A288" s="12" t="s">
        <v>534</v>
      </c>
      <c r="B288" s="12" t="s">
        <v>26</v>
      </c>
      <c r="C288" s="12" t="s">
        <v>413</v>
      </c>
      <c r="D288" s="12"/>
      <c r="E288" s="12" t="s">
        <v>509</v>
      </c>
      <c r="F288" s="12"/>
      <c r="G288" s="12" t="s">
        <v>274</v>
      </c>
      <c r="H288" s="12" t="s">
        <v>536</v>
      </c>
      <c r="I288" s="12">
        <v>300</v>
      </c>
      <c r="J288" s="12">
        <v>300</v>
      </c>
      <c r="K288" s="12">
        <v>21</v>
      </c>
      <c r="L288" s="12"/>
      <c r="M288" s="12" t="s">
        <v>537</v>
      </c>
    </row>
    <row r="289" spans="1:13" ht="45" x14ac:dyDescent="0.25">
      <c r="A289" s="21" t="s">
        <v>538</v>
      </c>
      <c r="B289" s="21"/>
      <c r="C289" s="21" t="s">
        <v>539</v>
      </c>
      <c r="D289" s="21"/>
      <c r="E289" s="12" t="s">
        <v>509</v>
      </c>
      <c r="F289" s="21" t="s">
        <v>540</v>
      </c>
      <c r="G289" s="21" t="s">
        <v>274</v>
      </c>
      <c r="H289" s="21" t="s">
        <v>291</v>
      </c>
      <c r="I289" s="21">
        <v>4400</v>
      </c>
      <c r="J289" s="21">
        <v>4400</v>
      </c>
      <c r="K289" s="21">
        <v>308</v>
      </c>
      <c r="L289" s="21"/>
      <c r="M289" s="21" t="s">
        <v>541</v>
      </c>
    </row>
    <row r="290" spans="1:13" x14ac:dyDescent="0.25">
      <c r="A290" s="147" t="s">
        <v>538</v>
      </c>
      <c r="B290" s="147" t="s">
        <v>26</v>
      </c>
      <c r="C290" s="12" t="s">
        <v>542</v>
      </c>
      <c r="D290" s="21"/>
      <c r="E290" s="147" t="s">
        <v>509</v>
      </c>
      <c r="F290" s="147" t="s">
        <v>540</v>
      </c>
      <c r="G290" s="21" t="s">
        <v>274</v>
      </c>
      <c r="H290" s="12" t="s">
        <v>266</v>
      </c>
      <c r="I290" s="12">
        <v>36300</v>
      </c>
      <c r="J290" s="12">
        <v>36300</v>
      </c>
      <c r="K290" s="147">
        <v>2551</v>
      </c>
      <c r="L290" s="147">
        <v>5</v>
      </c>
      <c r="M290" s="12"/>
    </row>
    <row r="291" spans="1:13" x14ac:dyDescent="0.25">
      <c r="A291" s="148"/>
      <c r="B291" s="148"/>
      <c r="C291" s="12" t="s">
        <v>542</v>
      </c>
      <c r="D291" s="24"/>
      <c r="E291" s="148"/>
      <c r="F291" s="148"/>
      <c r="G291" s="12" t="s">
        <v>42</v>
      </c>
      <c r="H291" s="12" t="s">
        <v>248</v>
      </c>
      <c r="I291" s="12">
        <v>440</v>
      </c>
      <c r="J291" s="12">
        <v>440</v>
      </c>
      <c r="K291" s="148"/>
      <c r="L291" s="148"/>
      <c r="M291" s="12"/>
    </row>
    <row r="292" spans="1:13" ht="27.75" customHeight="1" x14ac:dyDescent="0.25">
      <c r="A292" s="147" t="s">
        <v>538</v>
      </c>
      <c r="B292" s="147"/>
      <c r="C292" s="20" t="s">
        <v>543</v>
      </c>
      <c r="D292" s="21"/>
      <c r="E292" s="147" t="s">
        <v>509</v>
      </c>
      <c r="F292" s="147" t="s">
        <v>540</v>
      </c>
      <c r="G292" s="21" t="s">
        <v>274</v>
      </c>
      <c r="H292" s="12" t="s">
        <v>544</v>
      </c>
      <c r="I292" s="12">
        <v>26000</v>
      </c>
      <c r="J292" s="12">
        <v>26000</v>
      </c>
      <c r="K292" s="147">
        <v>1842</v>
      </c>
      <c r="L292" s="147">
        <v>3</v>
      </c>
      <c r="M292" s="12"/>
    </row>
    <row r="293" spans="1:13" x14ac:dyDescent="0.25">
      <c r="A293" s="148"/>
      <c r="B293" s="148"/>
      <c r="C293" s="20" t="s">
        <v>543</v>
      </c>
      <c r="D293" s="24"/>
      <c r="E293" s="148"/>
      <c r="F293" s="148"/>
      <c r="G293" s="12" t="s">
        <v>42</v>
      </c>
      <c r="H293" s="12" t="s">
        <v>78</v>
      </c>
      <c r="I293" s="12">
        <v>320</v>
      </c>
      <c r="J293" s="12">
        <v>320</v>
      </c>
      <c r="K293" s="148"/>
      <c r="L293" s="148"/>
      <c r="M293" s="12"/>
    </row>
    <row r="294" spans="1:13" ht="27.75" customHeight="1" x14ac:dyDescent="0.25">
      <c r="A294" s="147" t="s">
        <v>545</v>
      </c>
      <c r="B294" s="147" t="s">
        <v>26</v>
      </c>
      <c r="C294" s="32" t="s">
        <v>2615</v>
      </c>
      <c r="D294" s="21"/>
      <c r="E294" s="147" t="s">
        <v>509</v>
      </c>
      <c r="F294" s="147" t="s">
        <v>519</v>
      </c>
      <c r="G294" s="12" t="s">
        <v>42</v>
      </c>
      <c r="H294" s="12" t="s">
        <v>498</v>
      </c>
      <c r="I294" s="12">
        <v>1232</v>
      </c>
      <c r="J294" s="12">
        <v>1232</v>
      </c>
      <c r="K294" s="147">
        <v>108</v>
      </c>
      <c r="L294" s="147">
        <v>1</v>
      </c>
      <c r="M294" s="12"/>
    </row>
    <row r="295" spans="1:13" x14ac:dyDescent="0.25">
      <c r="A295" s="148"/>
      <c r="B295" s="148"/>
      <c r="C295" s="32" t="s">
        <v>2615</v>
      </c>
      <c r="D295" s="24"/>
      <c r="E295" s="148"/>
      <c r="F295" s="148"/>
      <c r="G295" s="21" t="s">
        <v>274</v>
      </c>
      <c r="H295" s="12" t="s">
        <v>546</v>
      </c>
      <c r="I295" s="12">
        <v>313</v>
      </c>
      <c r="J295" s="12">
        <v>313</v>
      </c>
      <c r="K295" s="148"/>
      <c r="L295" s="148"/>
      <c r="M295" s="12"/>
    </row>
    <row r="296" spans="1:13" ht="45" x14ac:dyDescent="0.25">
      <c r="A296" s="12" t="s">
        <v>545</v>
      </c>
      <c r="B296" s="12" t="s">
        <v>26</v>
      </c>
      <c r="C296" s="12" t="s">
        <v>295</v>
      </c>
      <c r="D296" s="12"/>
      <c r="E296" s="12" t="s">
        <v>509</v>
      </c>
      <c r="F296" s="12" t="s">
        <v>519</v>
      </c>
      <c r="G296" s="12" t="s">
        <v>42</v>
      </c>
      <c r="H296" s="12" t="s">
        <v>547</v>
      </c>
      <c r="I296" s="12">
        <v>432</v>
      </c>
      <c r="J296" s="12">
        <v>432</v>
      </c>
      <c r="K296" s="12">
        <v>30</v>
      </c>
      <c r="L296" s="12">
        <v>2</v>
      </c>
      <c r="M296" s="12"/>
    </row>
    <row r="297" spans="1:13" ht="45" x14ac:dyDescent="0.25">
      <c r="A297" s="12" t="s">
        <v>545</v>
      </c>
      <c r="B297" s="12"/>
      <c r="C297" s="12" t="s">
        <v>548</v>
      </c>
      <c r="D297" s="12"/>
      <c r="E297" s="12" t="s">
        <v>509</v>
      </c>
      <c r="F297" s="12" t="s">
        <v>549</v>
      </c>
      <c r="G297" s="12" t="s">
        <v>42</v>
      </c>
      <c r="H297" s="12" t="s">
        <v>424</v>
      </c>
      <c r="I297" s="12">
        <v>200</v>
      </c>
      <c r="J297" s="12">
        <v>200</v>
      </c>
      <c r="K297" s="12">
        <v>14</v>
      </c>
      <c r="L297" s="12"/>
      <c r="M297" s="12"/>
    </row>
    <row r="298" spans="1:13" ht="27.75" customHeight="1" x14ac:dyDescent="0.25">
      <c r="A298" s="147" t="s">
        <v>550</v>
      </c>
      <c r="B298" s="147" t="s">
        <v>26</v>
      </c>
      <c r="C298" s="20" t="s">
        <v>551</v>
      </c>
      <c r="D298" s="21"/>
      <c r="E298" s="147" t="s">
        <v>509</v>
      </c>
      <c r="F298" s="147" t="s">
        <v>468</v>
      </c>
      <c r="G298" s="21" t="s">
        <v>274</v>
      </c>
      <c r="H298" s="12" t="s">
        <v>218</v>
      </c>
      <c r="I298" s="12">
        <v>16000</v>
      </c>
      <c r="J298" s="12">
        <v>16000</v>
      </c>
      <c r="K298" s="147">
        <v>1305</v>
      </c>
      <c r="L298" s="147"/>
      <c r="M298" s="12"/>
    </row>
    <row r="299" spans="1:13" x14ac:dyDescent="0.25">
      <c r="A299" s="150"/>
      <c r="B299" s="150"/>
      <c r="C299" s="20" t="s">
        <v>551</v>
      </c>
      <c r="D299" s="27"/>
      <c r="E299" s="150"/>
      <c r="F299" s="150"/>
      <c r="G299" s="12" t="s">
        <v>42</v>
      </c>
      <c r="H299" s="12" t="s">
        <v>552</v>
      </c>
      <c r="I299" s="12">
        <v>1852</v>
      </c>
      <c r="J299" s="12">
        <v>1852</v>
      </c>
      <c r="K299" s="150"/>
      <c r="L299" s="150"/>
      <c r="M299" s="12"/>
    </row>
    <row r="300" spans="1:13" x14ac:dyDescent="0.25">
      <c r="A300" s="148"/>
      <c r="B300" s="148"/>
      <c r="C300" s="20" t="s">
        <v>551</v>
      </c>
      <c r="D300" s="24"/>
      <c r="E300" s="148"/>
      <c r="F300" s="148"/>
      <c r="G300" s="21" t="s">
        <v>274</v>
      </c>
      <c r="H300" s="12" t="s">
        <v>553</v>
      </c>
      <c r="I300" s="12">
        <v>800</v>
      </c>
      <c r="J300" s="12">
        <v>800</v>
      </c>
      <c r="K300" s="148"/>
      <c r="L300" s="148"/>
      <c r="M300" s="12"/>
    </row>
    <row r="301" spans="1:13" ht="45" x14ac:dyDescent="0.25">
      <c r="A301" s="12" t="s">
        <v>550</v>
      </c>
      <c r="B301" s="12"/>
      <c r="C301" s="12" t="s">
        <v>554</v>
      </c>
      <c r="D301" s="12"/>
      <c r="E301" s="12" t="s">
        <v>509</v>
      </c>
      <c r="F301" s="12" t="s">
        <v>473</v>
      </c>
      <c r="G301" s="21" t="s">
        <v>274</v>
      </c>
      <c r="H301" s="12" t="s">
        <v>555</v>
      </c>
      <c r="I301" s="12">
        <v>52200</v>
      </c>
      <c r="J301" s="12">
        <v>52200</v>
      </c>
      <c r="K301" s="12">
        <v>3654</v>
      </c>
      <c r="L301" s="12"/>
      <c r="M301" s="12"/>
    </row>
    <row r="302" spans="1:13" ht="45" x14ac:dyDescent="0.25">
      <c r="A302" s="12" t="s">
        <v>550</v>
      </c>
      <c r="B302" s="12"/>
      <c r="C302" s="12" t="s">
        <v>556</v>
      </c>
      <c r="D302" s="12"/>
      <c r="E302" s="12" t="s">
        <v>509</v>
      </c>
      <c r="F302" s="12" t="s">
        <v>557</v>
      </c>
      <c r="G302" s="5" t="s">
        <v>23</v>
      </c>
      <c r="H302" s="12" t="s">
        <v>558</v>
      </c>
      <c r="I302" s="12">
        <v>3750</v>
      </c>
      <c r="J302" s="12">
        <v>3750</v>
      </c>
      <c r="K302" s="12">
        <v>262</v>
      </c>
      <c r="L302" s="12">
        <v>4</v>
      </c>
      <c r="M302" s="12"/>
    </row>
    <row r="303" spans="1:13" ht="27.75" customHeight="1" x14ac:dyDescent="0.25">
      <c r="A303" s="147" t="s">
        <v>559</v>
      </c>
      <c r="B303" s="147"/>
      <c r="C303" s="20" t="s">
        <v>295</v>
      </c>
      <c r="D303" s="21"/>
      <c r="E303" s="147" t="s">
        <v>509</v>
      </c>
      <c r="F303" s="147" t="s">
        <v>296</v>
      </c>
      <c r="G303" s="21" t="s">
        <v>274</v>
      </c>
      <c r="H303" s="12" t="s">
        <v>560</v>
      </c>
      <c r="I303" s="12">
        <v>58000</v>
      </c>
      <c r="J303" s="12">
        <v>58000</v>
      </c>
      <c r="K303" s="147">
        <v>5585</v>
      </c>
      <c r="L303" s="147">
        <v>6</v>
      </c>
      <c r="M303" s="12"/>
    </row>
    <row r="304" spans="1:13" x14ac:dyDescent="0.25">
      <c r="A304" s="148"/>
      <c r="B304" s="148"/>
      <c r="C304" s="20" t="s">
        <v>295</v>
      </c>
      <c r="D304" s="24"/>
      <c r="E304" s="148"/>
      <c r="F304" s="148"/>
      <c r="G304" s="12" t="s">
        <v>42</v>
      </c>
      <c r="H304" s="12" t="s">
        <v>561</v>
      </c>
      <c r="I304" s="12">
        <v>1824</v>
      </c>
      <c r="J304" s="12">
        <v>1824</v>
      </c>
      <c r="K304" s="148"/>
      <c r="L304" s="148"/>
      <c r="M304" s="12"/>
    </row>
    <row r="305" spans="1:13" ht="27.75" customHeight="1" x14ac:dyDescent="0.25">
      <c r="A305" s="147" t="s">
        <v>559</v>
      </c>
      <c r="B305" s="147"/>
      <c r="C305" s="20" t="s">
        <v>562</v>
      </c>
      <c r="D305" s="21"/>
      <c r="E305" s="147" t="s">
        <v>509</v>
      </c>
      <c r="F305" s="147" t="s">
        <v>540</v>
      </c>
      <c r="G305" s="21" t="s">
        <v>274</v>
      </c>
      <c r="H305" s="12" t="s">
        <v>520</v>
      </c>
      <c r="I305" s="12">
        <v>18000</v>
      </c>
      <c r="J305" s="12">
        <v>18000</v>
      </c>
      <c r="K305" s="147">
        <v>1450</v>
      </c>
      <c r="L305" s="147">
        <v>4</v>
      </c>
      <c r="M305" s="12"/>
    </row>
    <row r="306" spans="1:13" x14ac:dyDescent="0.25">
      <c r="A306" s="148"/>
      <c r="B306" s="148"/>
      <c r="C306" s="20" t="s">
        <v>562</v>
      </c>
      <c r="D306" s="24"/>
      <c r="E306" s="148"/>
      <c r="F306" s="148"/>
      <c r="G306" s="12" t="s">
        <v>42</v>
      </c>
      <c r="H306" s="12" t="s">
        <v>563</v>
      </c>
      <c r="I306" s="12">
        <v>2520</v>
      </c>
      <c r="J306" s="12">
        <v>2520</v>
      </c>
      <c r="K306" s="148"/>
      <c r="L306" s="148"/>
      <c r="M306" s="12"/>
    </row>
    <row r="307" spans="1:13" ht="45" x14ac:dyDescent="0.25">
      <c r="A307" s="12" t="s">
        <v>559</v>
      </c>
      <c r="B307" s="12"/>
      <c r="C307" s="12" t="s">
        <v>562</v>
      </c>
      <c r="D307" s="12"/>
      <c r="E307" s="12" t="s">
        <v>509</v>
      </c>
      <c r="F307" s="12" t="s">
        <v>564</v>
      </c>
      <c r="G307" s="5" t="s">
        <v>23</v>
      </c>
      <c r="H307" s="12" t="s">
        <v>565</v>
      </c>
      <c r="I307" s="12">
        <v>7275</v>
      </c>
      <c r="J307" s="12">
        <v>7275</v>
      </c>
      <c r="K307" s="12">
        <v>509</v>
      </c>
      <c r="L307" s="12">
        <v>2</v>
      </c>
      <c r="M307" s="12"/>
    </row>
    <row r="308" spans="1:13" ht="27.75" customHeight="1" x14ac:dyDescent="0.25">
      <c r="A308" s="147" t="s">
        <v>566</v>
      </c>
      <c r="B308" s="147"/>
      <c r="C308" s="32" t="s">
        <v>567</v>
      </c>
      <c r="D308" s="21"/>
      <c r="E308" s="147" t="s">
        <v>509</v>
      </c>
      <c r="F308" s="147" t="s">
        <v>540</v>
      </c>
      <c r="G308" s="21" t="s">
        <v>274</v>
      </c>
      <c r="H308" s="12" t="s">
        <v>242</v>
      </c>
      <c r="I308" s="12">
        <v>12100</v>
      </c>
      <c r="J308" s="12">
        <v>12100</v>
      </c>
      <c r="K308" s="12"/>
      <c r="L308" s="12"/>
      <c r="M308" s="12"/>
    </row>
    <row r="309" spans="1:13" x14ac:dyDescent="0.25">
      <c r="A309" s="150"/>
      <c r="B309" s="150"/>
      <c r="C309" s="32" t="s">
        <v>567</v>
      </c>
      <c r="D309" s="27"/>
      <c r="E309" s="150"/>
      <c r="F309" s="150"/>
      <c r="G309" s="12" t="s">
        <v>42</v>
      </c>
      <c r="H309" s="12" t="s">
        <v>568</v>
      </c>
      <c r="I309" s="12">
        <v>2320</v>
      </c>
      <c r="J309" s="12">
        <v>2320</v>
      </c>
      <c r="K309" s="12">
        <v>1009</v>
      </c>
      <c r="L309" s="12">
        <v>4</v>
      </c>
      <c r="M309" s="12"/>
    </row>
    <row r="310" spans="1:13" x14ac:dyDescent="0.25">
      <c r="A310" s="148"/>
      <c r="B310" s="148"/>
      <c r="C310" s="32" t="s">
        <v>567</v>
      </c>
      <c r="D310" s="24"/>
      <c r="E310" s="148"/>
      <c r="F310" s="148"/>
      <c r="G310" s="5" t="s">
        <v>51</v>
      </c>
      <c r="H310" s="12" t="s">
        <v>569</v>
      </c>
      <c r="I310" s="12">
        <v>3750</v>
      </c>
      <c r="J310" s="12">
        <v>3750</v>
      </c>
      <c r="K310" s="12">
        <v>18</v>
      </c>
      <c r="L310" s="12">
        <v>5</v>
      </c>
      <c r="M310" s="12"/>
    </row>
    <row r="311" spans="1:13" ht="45" x14ac:dyDescent="0.25">
      <c r="A311" s="12" t="s">
        <v>570</v>
      </c>
      <c r="B311" s="12"/>
      <c r="C311" s="12" t="s">
        <v>571</v>
      </c>
      <c r="D311" s="12"/>
      <c r="E311" s="12" t="s">
        <v>572</v>
      </c>
      <c r="F311" s="12" t="s">
        <v>573</v>
      </c>
      <c r="G311" s="12" t="s">
        <v>274</v>
      </c>
      <c r="H311" s="12" t="s">
        <v>574</v>
      </c>
      <c r="I311" s="12">
        <v>1200</v>
      </c>
      <c r="J311" s="12">
        <v>1200</v>
      </c>
      <c r="K311" s="12">
        <v>84</v>
      </c>
      <c r="L311" s="12"/>
      <c r="M311" s="12"/>
    </row>
    <row r="312" spans="1:13" ht="45" x14ac:dyDescent="0.25">
      <c r="A312" s="12" t="s">
        <v>575</v>
      </c>
      <c r="B312" s="12"/>
      <c r="C312" s="12" t="s">
        <v>270</v>
      </c>
      <c r="D312" s="12"/>
      <c r="E312" s="12" t="s">
        <v>572</v>
      </c>
      <c r="F312" s="12" t="s">
        <v>576</v>
      </c>
      <c r="G312" s="12" t="s">
        <v>274</v>
      </c>
      <c r="H312" s="12" t="s">
        <v>291</v>
      </c>
      <c r="I312" s="12">
        <v>4000</v>
      </c>
      <c r="J312" s="12">
        <v>4000</v>
      </c>
      <c r="K312" s="12">
        <v>280</v>
      </c>
      <c r="L312" s="12"/>
      <c r="M312" s="12"/>
    </row>
    <row r="313" spans="1:13" ht="45" x14ac:dyDescent="0.25">
      <c r="A313" s="12" t="s">
        <v>575</v>
      </c>
      <c r="B313" s="12" t="s">
        <v>429</v>
      </c>
      <c r="C313" s="12" t="s">
        <v>2670</v>
      </c>
      <c r="D313" s="12"/>
      <c r="E313" s="12" t="s">
        <v>572</v>
      </c>
      <c r="F313" s="12" t="s">
        <v>2617</v>
      </c>
      <c r="G313" s="12" t="s">
        <v>42</v>
      </c>
      <c r="H313" s="12" t="s">
        <v>461</v>
      </c>
      <c r="I313" s="12">
        <v>800</v>
      </c>
      <c r="J313" s="12">
        <v>800</v>
      </c>
      <c r="K313" s="12">
        <v>56</v>
      </c>
      <c r="L313" s="12"/>
      <c r="M313" s="12"/>
    </row>
    <row r="314" spans="1:13" x14ac:dyDescent="0.25">
      <c r="A314" s="147" t="s">
        <v>575</v>
      </c>
      <c r="B314" s="147" t="s">
        <v>26</v>
      </c>
      <c r="C314" s="20" t="s">
        <v>577</v>
      </c>
      <c r="D314" s="21"/>
      <c r="E314" s="147" t="s">
        <v>572</v>
      </c>
      <c r="F314" s="147" t="s">
        <v>578</v>
      </c>
      <c r="G314" s="12" t="s">
        <v>274</v>
      </c>
      <c r="H314" s="12" t="s">
        <v>579</v>
      </c>
      <c r="I314" s="12">
        <v>35050</v>
      </c>
      <c r="J314" s="12">
        <v>35050</v>
      </c>
      <c r="K314" s="147">
        <v>2951</v>
      </c>
      <c r="L314" s="147">
        <v>4</v>
      </c>
      <c r="M314" s="12"/>
    </row>
    <row r="315" spans="1:13" x14ac:dyDescent="0.25">
      <c r="A315" s="150"/>
      <c r="B315" s="150"/>
      <c r="C315" s="20" t="s">
        <v>577</v>
      </c>
      <c r="D315" s="27"/>
      <c r="E315" s="150"/>
      <c r="F315" s="150"/>
      <c r="G315" s="12" t="s">
        <v>274</v>
      </c>
      <c r="H315" s="12" t="s">
        <v>580</v>
      </c>
      <c r="I315" s="12">
        <v>4400</v>
      </c>
      <c r="J315" s="12">
        <v>4400</v>
      </c>
      <c r="K315" s="150"/>
      <c r="L315" s="150"/>
      <c r="M315" s="12"/>
    </row>
    <row r="316" spans="1:13" x14ac:dyDescent="0.25">
      <c r="A316" s="148"/>
      <c r="B316" s="148"/>
      <c r="C316" s="20" t="s">
        <v>577</v>
      </c>
      <c r="D316" s="24"/>
      <c r="E316" s="148"/>
      <c r="F316" s="148"/>
      <c r="G316" s="12" t="s">
        <v>274</v>
      </c>
      <c r="H316" s="12" t="s">
        <v>34</v>
      </c>
      <c r="I316" s="12">
        <v>1000</v>
      </c>
      <c r="J316" s="12">
        <v>1000</v>
      </c>
      <c r="K316" s="148"/>
      <c r="L316" s="148"/>
      <c r="M316" s="12" t="s">
        <v>581</v>
      </c>
    </row>
    <row r="317" spans="1:13" ht="27.75" customHeight="1" x14ac:dyDescent="0.25">
      <c r="A317" s="147" t="s">
        <v>582</v>
      </c>
      <c r="B317" s="147"/>
      <c r="C317" s="20" t="s">
        <v>583</v>
      </c>
      <c r="D317" s="21"/>
      <c r="E317" s="147" t="s">
        <v>584</v>
      </c>
      <c r="F317" s="147" t="s">
        <v>578</v>
      </c>
      <c r="G317" s="12" t="s">
        <v>274</v>
      </c>
      <c r="H317" s="12" t="s">
        <v>31</v>
      </c>
      <c r="I317" s="12">
        <v>44000</v>
      </c>
      <c r="J317" s="12">
        <v>44000</v>
      </c>
      <c r="K317" s="147">
        <v>3639</v>
      </c>
      <c r="L317" s="147">
        <v>6</v>
      </c>
      <c r="M317" s="12"/>
    </row>
    <row r="318" spans="1:13" ht="30" x14ac:dyDescent="0.25">
      <c r="A318" s="148"/>
      <c r="B318" s="148"/>
      <c r="C318" s="20" t="s">
        <v>583</v>
      </c>
      <c r="D318" s="24"/>
      <c r="E318" s="148"/>
      <c r="F318" s="148"/>
      <c r="G318" s="12" t="s">
        <v>585</v>
      </c>
      <c r="H318" s="12" t="s">
        <v>586</v>
      </c>
      <c r="I318" s="12">
        <v>5995</v>
      </c>
      <c r="J318" s="12">
        <v>5995</v>
      </c>
      <c r="K318" s="148"/>
      <c r="L318" s="148"/>
      <c r="M318" s="12" t="s">
        <v>587</v>
      </c>
    </row>
    <row r="319" spans="1:13" ht="27.75" customHeight="1" x14ac:dyDescent="0.25">
      <c r="A319" s="147" t="s">
        <v>582</v>
      </c>
      <c r="B319" s="147"/>
      <c r="C319" s="20" t="s">
        <v>476</v>
      </c>
      <c r="D319" s="21"/>
      <c r="E319" s="147" t="s">
        <v>572</v>
      </c>
      <c r="F319" s="147" t="s">
        <v>588</v>
      </c>
      <c r="G319" s="12" t="s">
        <v>274</v>
      </c>
      <c r="H319" s="12" t="s">
        <v>72</v>
      </c>
      <c r="I319" s="12">
        <v>8800</v>
      </c>
      <c r="J319" s="160">
        <f>SUM(I319:I320)</f>
        <v>14800</v>
      </c>
      <c r="K319" s="12"/>
      <c r="L319" s="12"/>
      <c r="M319" s="12"/>
    </row>
    <row r="320" spans="1:13" x14ac:dyDescent="0.25">
      <c r="A320" s="148"/>
      <c r="B320" s="148"/>
      <c r="C320" s="20" t="s">
        <v>476</v>
      </c>
      <c r="D320" s="24"/>
      <c r="E320" s="148"/>
      <c r="F320" s="148"/>
      <c r="G320" s="12" t="s">
        <v>274</v>
      </c>
      <c r="H320" s="12" t="s">
        <v>293</v>
      </c>
      <c r="I320" s="12">
        <v>6000</v>
      </c>
      <c r="J320" s="161"/>
      <c r="K320" s="12"/>
      <c r="L320" s="12"/>
      <c r="M320" s="12"/>
    </row>
    <row r="321" spans="1:13" ht="27.75" customHeight="1" x14ac:dyDescent="0.25">
      <c r="A321" s="147" t="s">
        <v>582</v>
      </c>
      <c r="B321" s="147"/>
      <c r="C321" s="20" t="s">
        <v>589</v>
      </c>
      <c r="D321" s="21"/>
      <c r="E321" s="147" t="s">
        <v>572</v>
      </c>
      <c r="F321" s="147" t="s">
        <v>588</v>
      </c>
      <c r="G321" s="12" t="s">
        <v>274</v>
      </c>
      <c r="H321" s="12" t="s">
        <v>590</v>
      </c>
      <c r="I321" s="12">
        <v>29250</v>
      </c>
      <c r="J321" s="12">
        <v>29250</v>
      </c>
      <c r="K321" s="147">
        <v>2430</v>
      </c>
      <c r="L321" s="147">
        <v>7</v>
      </c>
      <c r="M321" s="12"/>
    </row>
    <row r="322" spans="1:13" x14ac:dyDescent="0.25">
      <c r="A322" s="150"/>
      <c r="B322" s="150"/>
      <c r="C322" s="20" t="s">
        <v>589</v>
      </c>
      <c r="D322" s="27"/>
      <c r="E322" s="150"/>
      <c r="F322" s="150"/>
      <c r="G322" s="12" t="s">
        <v>274</v>
      </c>
      <c r="H322" s="12" t="s">
        <v>291</v>
      </c>
      <c r="I322" s="12">
        <v>4000</v>
      </c>
      <c r="J322" s="12">
        <v>4000</v>
      </c>
      <c r="K322" s="150"/>
      <c r="L322" s="150"/>
      <c r="M322" s="12"/>
    </row>
    <row r="323" spans="1:13" x14ac:dyDescent="0.25">
      <c r="A323" s="150"/>
      <c r="B323" s="150"/>
      <c r="C323" s="20" t="s">
        <v>589</v>
      </c>
      <c r="D323" s="27"/>
      <c r="E323" s="150"/>
      <c r="F323" s="150"/>
      <c r="G323" s="12" t="s">
        <v>42</v>
      </c>
      <c r="H323" s="12" t="s">
        <v>591</v>
      </c>
      <c r="I323" s="12">
        <v>1176</v>
      </c>
      <c r="J323" s="12">
        <v>1176</v>
      </c>
      <c r="K323" s="150"/>
      <c r="L323" s="150"/>
      <c r="M323" s="12"/>
    </row>
    <row r="324" spans="1:13" x14ac:dyDescent="0.25">
      <c r="A324" s="148"/>
      <c r="B324" s="148"/>
      <c r="C324" s="20" t="s">
        <v>589</v>
      </c>
      <c r="D324" s="24"/>
      <c r="E324" s="148"/>
      <c r="F324" s="148"/>
      <c r="G324" s="12" t="s">
        <v>274</v>
      </c>
      <c r="H324" s="12" t="s">
        <v>536</v>
      </c>
      <c r="I324" s="12">
        <v>300</v>
      </c>
      <c r="J324" s="12">
        <v>300</v>
      </c>
      <c r="K324" s="148"/>
      <c r="L324" s="148"/>
      <c r="M324" s="12"/>
    </row>
    <row r="325" spans="1:13" ht="27.75" customHeight="1" x14ac:dyDescent="0.25">
      <c r="A325" s="147" t="s">
        <v>592</v>
      </c>
      <c r="B325" s="147" t="s">
        <v>26</v>
      </c>
      <c r="C325" s="20" t="s">
        <v>223</v>
      </c>
      <c r="D325" s="21"/>
      <c r="E325" s="147" t="s">
        <v>572</v>
      </c>
      <c r="F325" s="147" t="s">
        <v>588</v>
      </c>
      <c r="G325" s="12" t="s">
        <v>274</v>
      </c>
      <c r="H325" s="12" t="s">
        <v>503</v>
      </c>
      <c r="I325" s="12">
        <v>21450</v>
      </c>
      <c r="J325" s="12">
        <v>21450</v>
      </c>
      <c r="K325" s="147">
        <v>1988</v>
      </c>
      <c r="L325" s="147">
        <v>7</v>
      </c>
      <c r="M325" s="12"/>
    </row>
    <row r="326" spans="1:13" x14ac:dyDescent="0.25">
      <c r="A326" s="150"/>
      <c r="B326" s="150"/>
      <c r="C326" s="20" t="s">
        <v>223</v>
      </c>
      <c r="D326" s="27"/>
      <c r="E326" s="150"/>
      <c r="F326" s="150"/>
      <c r="G326" s="12" t="s">
        <v>42</v>
      </c>
      <c r="H326" s="12" t="s">
        <v>399</v>
      </c>
      <c r="I326" s="12">
        <v>5936</v>
      </c>
      <c r="J326" s="12">
        <v>5936</v>
      </c>
      <c r="K326" s="150"/>
      <c r="L326" s="150"/>
      <c r="M326" s="12"/>
    </row>
    <row r="327" spans="1:13" x14ac:dyDescent="0.25">
      <c r="A327" s="150"/>
      <c r="B327" s="150"/>
      <c r="C327" s="20" t="s">
        <v>223</v>
      </c>
      <c r="D327" s="27"/>
      <c r="E327" s="150"/>
      <c r="F327" s="150"/>
      <c r="G327" s="12" t="s">
        <v>274</v>
      </c>
      <c r="H327" s="12" t="s">
        <v>521</v>
      </c>
      <c r="I327" s="12">
        <v>600</v>
      </c>
      <c r="J327" s="12">
        <v>600</v>
      </c>
      <c r="K327" s="150"/>
      <c r="L327" s="150"/>
      <c r="M327" s="12"/>
    </row>
    <row r="328" spans="1:13" x14ac:dyDescent="0.25">
      <c r="A328" s="148"/>
      <c r="B328" s="148"/>
      <c r="C328" s="20" t="s">
        <v>223</v>
      </c>
      <c r="D328" s="24"/>
      <c r="E328" s="148"/>
      <c r="F328" s="148"/>
      <c r="G328" s="12" t="s">
        <v>42</v>
      </c>
      <c r="H328" s="12" t="s">
        <v>593</v>
      </c>
      <c r="I328" s="12">
        <v>1024</v>
      </c>
      <c r="J328" s="12">
        <v>1024</v>
      </c>
      <c r="K328" s="148"/>
      <c r="L328" s="148"/>
      <c r="M328" s="12"/>
    </row>
    <row r="329" spans="1:13" ht="45" x14ac:dyDescent="0.25">
      <c r="A329" s="12" t="s">
        <v>592</v>
      </c>
      <c r="B329" s="12" t="s">
        <v>594</v>
      </c>
      <c r="C329" s="32" t="s">
        <v>595</v>
      </c>
      <c r="D329" s="12"/>
      <c r="E329" s="12" t="s">
        <v>572</v>
      </c>
      <c r="F329" s="12"/>
      <c r="G329" s="5" t="s">
        <v>51</v>
      </c>
      <c r="H329" s="12" t="s">
        <v>596</v>
      </c>
      <c r="I329" s="12">
        <v>3965</v>
      </c>
      <c r="J329" s="12">
        <v>3965</v>
      </c>
      <c r="K329" s="12">
        <v>19</v>
      </c>
      <c r="L329" s="12">
        <v>5</v>
      </c>
      <c r="M329" s="12"/>
    </row>
    <row r="330" spans="1:13" ht="41.25" customHeight="1" x14ac:dyDescent="0.25">
      <c r="A330" s="147" t="s">
        <v>592</v>
      </c>
      <c r="B330" s="147" t="s">
        <v>597</v>
      </c>
      <c r="C330" s="20" t="s">
        <v>598</v>
      </c>
      <c r="D330" s="21"/>
      <c r="E330" s="147" t="s">
        <v>572</v>
      </c>
      <c r="F330" s="12"/>
      <c r="G330" s="12" t="s">
        <v>42</v>
      </c>
      <c r="H330" s="12" t="s">
        <v>461</v>
      </c>
      <c r="I330" s="37">
        <v>800</v>
      </c>
      <c r="J330" s="37">
        <v>800</v>
      </c>
      <c r="K330" s="12"/>
      <c r="L330" s="12"/>
      <c r="M330" s="12"/>
    </row>
    <row r="331" spans="1:13" ht="45" x14ac:dyDescent="0.25">
      <c r="A331" s="148"/>
      <c r="B331" s="148"/>
      <c r="C331" s="20" t="s">
        <v>598</v>
      </c>
      <c r="D331" s="24"/>
      <c r="E331" s="148"/>
      <c r="F331" s="12"/>
      <c r="G331" s="12" t="s">
        <v>274</v>
      </c>
      <c r="H331" s="12" t="s">
        <v>536</v>
      </c>
      <c r="I331" s="12">
        <v>300</v>
      </c>
      <c r="J331" s="12">
        <v>300</v>
      </c>
      <c r="K331" s="12"/>
      <c r="L331" s="12"/>
      <c r="M331" s="33" t="s">
        <v>599</v>
      </c>
    </row>
    <row r="332" spans="1:13" ht="27.75" customHeight="1" x14ac:dyDescent="0.25">
      <c r="A332" s="147" t="s">
        <v>600</v>
      </c>
      <c r="B332" s="147"/>
      <c r="C332" s="20" t="s">
        <v>323</v>
      </c>
      <c r="D332" s="21"/>
      <c r="E332" s="147" t="s">
        <v>572</v>
      </c>
      <c r="F332" s="147" t="s">
        <v>601</v>
      </c>
      <c r="G332" s="12" t="s">
        <v>274</v>
      </c>
      <c r="H332" s="12" t="s">
        <v>602</v>
      </c>
      <c r="I332" s="12">
        <v>132000</v>
      </c>
      <c r="J332" s="12">
        <v>132000</v>
      </c>
      <c r="K332" s="147">
        <v>11324</v>
      </c>
      <c r="L332" s="147"/>
      <c r="M332" s="12"/>
    </row>
    <row r="333" spans="1:13" x14ac:dyDescent="0.25">
      <c r="A333" s="150"/>
      <c r="B333" s="150"/>
      <c r="C333" s="20" t="s">
        <v>323</v>
      </c>
      <c r="D333" s="27"/>
      <c r="E333" s="150"/>
      <c r="F333" s="150"/>
      <c r="G333" s="12" t="s">
        <v>42</v>
      </c>
      <c r="H333" s="12" t="s">
        <v>603</v>
      </c>
      <c r="I333" s="12">
        <v>15332</v>
      </c>
      <c r="J333" s="12">
        <v>15332</v>
      </c>
      <c r="K333" s="150"/>
      <c r="L333" s="150"/>
      <c r="M333" s="12"/>
    </row>
    <row r="334" spans="1:13" x14ac:dyDescent="0.25">
      <c r="A334" s="150"/>
      <c r="B334" s="150"/>
      <c r="C334" s="20" t="s">
        <v>323</v>
      </c>
      <c r="D334" s="27"/>
      <c r="E334" s="150"/>
      <c r="F334" s="150"/>
      <c r="G334" s="12" t="s">
        <v>274</v>
      </c>
      <c r="H334" s="12" t="s">
        <v>604</v>
      </c>
      <c r="I334" s="12">
        <v>8440</v>
      </c>
      <c r="J334" s="12">
        <v>8440</v>
      </c>
      <c r="K334" s="150"/>
      <c r="L334" s="150"/>
      <c r="M334" s="12"/>
    </row>
    <row r="335" spans="1:13" x14ac:dyDescent="0.25">
      <c r="A335" s="148"/>
      <c r="B335" s="148"/>
      <c r="C335" s="20" t="s">
        <v>323</v>
      </c>
      <c r="D335" s="24"/>
      <c r="E335" s="148"/>
      <c r="F335" s="148"/>
      <c r="G335" s="12" t="s">
        <v>42</v>
      </c>
      <c r="H335" s="12" t="s">
        <v>605</v>
      </c>
      <c r="I335" s="12">
        <v>4000</v>
      </c>
      <c r="J335" s="12">
        <v>4000</v>
      </c>
      <c r="K335" s="148"/>
      <c r="L335" s="148"/>
      <c r="M335" s="12"/>
    </row>
    <row r="336" spans="1:13" ht="27.75" customHeight="1" x14ac:dyDescent="0.25">
      <c r="A336" s="147" t="s">
        <v>606</v>
      </c>
      <c r="B336" s="147"/>
      <c r="C336" s="20" t="s">
        <v>323</v>
      </c>
      <c r="D336" s="21"/>
      <c r="E336" s="147" t="s">
        <v>572</v>
      </c>
      <c r="F336" s="147" t="s">
        <v>607</v>
      </c>
      <c r="G336" s="12" t="s">
        <v>274</v>
      </c>
      <c r="H336" s="12" t="s">
        <v>608</v>
      </c>
      <c r="I336" s="12">
        <v>88000</v>
      </c>
      <c r="J336" s="12">
        <v>88000</v>
      </c>
      <c r="K336" s="147">
        <v>7483</v>
      </c>
      <c r="L336" s="147">
        <v>1</v>
      </c>
      <c r="M336" s="12"/>
    </row>
    <row r="337" spans="1:13" x14ac:dyDescent="0.25">
      <c r="A337" s="150"/>
      <c r="B337" s="150"/>
      <c r="C337" s="20" t="s">
        <v>323</v>
      </c>
      <c r="D337" s="27"/>
      <c r="E337" s="150"/>
      <c r="F337" s="150"/>
      <c r="G337" s="12" t="s">
        <v>42</v>
      </c>
      <c r="H337" s="12" t="s">
        <v>609</v>
      </c>
      <c r="I337" s="12">
        <v>14672</v>
      </c>
      <c r="J337" s="12">
        <v>14672</v>
      </c>
      <c r="K337" s="150"/>
      <c r="L337" s="150"/>
      <c r="M337" s="12"/>
    </row>
    <row r="338" spans="1:13" x14ac:dyDescent="0.25">
      <c r="A338" s="150"/>
      <c r="B338" s="150"/>
      <c r="C338" s="20" t="s">
        <v>323</v>
      </c>
      <c r="D338" s="27"/>
      <c r="E338" s="150"/>
      <c r="F338" s="150"/>
      <c r="G338" s="12" t="s">
        <v>274</v>
      </c>
      <c r="H338" s="12" t="s">
        <v>610</v>
      </c>
      <c r="I338" s="12">
        <v>680</v>
      </c>
      <c r="J338" s="12">
        <v>680</v>
      </c>
      <c r="K338" s="150"/>
      <c r="L338" s="150"/>
      <c r="M338" s="12"/>
    </row>
    <row r="339" spans="1:13" x14ac:dyDescent="0.25">
      <c r="A339" s="148"/>
      <c r="B339" s="148"/>
      <c r="C339" s="20" t="s">
        <v>323</v>
      </c>
      <c r="D339" s="24"/>
      <c r="E339" s="148"/>
      <c r="F339" s="148"/>
      <c r="G339" s="12" t="s">
        <v>274</v>
      </c>
      <c r="H339" s="12" t="s">
        <v>109</v>
      </c>
      <c r="I339" s="12">
        <v>500</v>
      </c>
      <c r="J339" s="12">
        <v>500</v>
      </c>
      <c r="K339" s="148"/>
      <c r="L339" s="148"/>
      <c r="M339" s="12"/>
    </row>
    <row r="340" spans="1:13" ht="45" x14ac:dyDescent="0.25">
      <c r="A340" s="12" t="s">
        <v>611</v>
      </c>
      <c r="B340" s="12"/>
      <c r="C340" s="12" t="s">
        <v>542</v>
      </c>
      <c r="D340" s="12"/>
      <c r="E340" s="12" t="s">
        <v>572</v>
      </c>
      <c r="F340" s="12" t="s">
        <v>540</v>
      </c>
      <c r="G340" s="12" t="s">
        <v>274</v>
      </c>
      <c r="H340" s="12" t="s">
        <v>291</v>
      </c>
      <c r="I340" s="12">
        <v>4000</v>
      </c>
      <c r="J340" s="12">
        <v>4000</v>
      </c>
      <c r="K340" s="12">
        <v>280</v>
      </c>
      <c r="L340" s="12"/>
      <c r="M340" s="12"/>
    </row>
    <row r="341" spans="1:13" ht="45" x14ac:dyDescent="0.25">
      <c r="A341" s="12" t="s">
        <v>611</v>
      </c>
      <c r="B341" s="12" t="s">
        <v>26</v>
      </c>
      <c r="C341" s="12" t="s">
        <v>612</v>
      </c>
      <c r="D341" s="12"/>
      <c r="E341" s="12" t="s">
        <v>572</v>
      </c>
      <c r="F341" s="12" t="s">
        <v>588</v>
      </c>
      <c r="G341" s="12" t="s">
        <v>274</v>
      </c>
      <c r="H341" s="12" t="s">
        <v>94</v>
      </c>
      <c r="I341" s="12">
        <v>20000</v>
      </c>
      <c r="J341" s="12">
        <v>20000</v>
      </c>
      <c r="K341" s="12">
        <v>1200</v>
      </c>
      <c r="L341" s="12"/>
      <c r="M341" s="12"/>
    </row>
    <row r="342" spans="1:13" ht="45" x14ac:dyDescent="0.25">
      <c r="A342" s="12" t="s">
        <v>611</v>
      </c>
      <c r="B342" s="12"/>
      <c r="C342" s="12" t="s">
        <v>381</v>
      </c>
      <c r="D342" s="12"/>
      <c r="E342" s="12" t="s">
        <v>572</v>
      </c>
      <c r="F342" s="12" t="s">
        <v>613</v>
      </c>
      <c r="G342" s="5" t="s">
        <v>23</v>
      </c>
      <c r="H342" s="12" t="s">
        <v>614</v>
      </c>
      <c r="I342" s="12">
        <v>1800</v>
      </c>
      <c r="J342" s="12">
        <v>1800</v>
      </c>
      <c r="K342" s="12">
        <v>126</v>
      </c>
      <c r="L342" s="12"/>
      <c r="M342" s="12"/>
    </row>
    <row r="343" spans="1:13" ht="27.75" customHeight="1" x14ac:dyDescent="0.25">
      <c r="A343" s="147" t="s">
        <v>615</v>
      </c>
      <c r="B343" s="147"/>
      <c r="C343" s="20" t="s">
        <v>2631</v>
      </c>
      <c r="D343" s="21"/>
      <c r="E343" s="147" t="s">
        <v>572</v>
      </c>
      <c r="F343" s="147" t="s">
        <v>616</v>
      </c>
      <c r="G343" s="12" t="s">
        <v>274</v>
      </c>
      <c r="H343" s="12" t="s">
        <v>291</v>
      </c>
      <c r="I343" s="12">
        <v>4000</v>
      </c>
      <c r="J343" s="12">
        <v>4000</v>
      </c>
      <c r="K343" s="147">
        <v>861</v>
      </c>
      <c r="L343" s="147"/>
      <c r="M343" s="12"/>
    </row>
    <row r="344" spans="1:13" x14ac:dyDescent="0.25">
      <c r="A344" s="150"/>
      <c r="B344" s="150"/>
      <c r="C344" s="20" t="s">
        <v>2631</v>
      </c>
      <c r="D344" s="27"/>
      <c r="E344" s="150"/>
      <c r="F344" s="150"/>
      <c r="G344" s="12" t="s">
        <v>42</v>
      </c>
      <c r="H344" s="12" t="s">
        <v>617</v>
      </c>
      <c r="I344" s="12">
        <v>2055</v>
      </c>
      <c r="J344" s="12">
        <v>2055</v>
      </c>
      <c r="K344" s="150"/>
      <c r="L344" s="150"/>
      <c r="M344" s="12"/>
    </row>
    <row r="345" spans="1:13" x14ac:dyDescent="0.25">
      <c r="A345" s="150"/>
      <c r="B345" s="150"/>
      <c r="C345" s="20" t="s">
        <v>2631</v>
      </c>
      <c r="D345" s="27"/>
      <c r="E345" s="150"/>
      <c r="F345" s="150"/>
      <c r="G345" s="12" t="s">
        <v>274</v>
      </c>
      <c r="H345" s="12" t="s">
        <v>618</v>
      </c>
      <c r="I345" s="12">
        <v>1223</v>
      </c>
      <c r="J345" s="12">
        <v>1223</v>
      </c>
      <c r="K345" s="150"/>
      <c r="L345" s="150"/>
      <c r="M345" s="12"/>
    </row>
    <row r="346" spans="1:13" x14ac:dyDescent="0.25">
      <c r="A346" s="150"/>
      <c r="B346" s="150"/>
      <c r="C346" s="20" t="s">
        <v>2631</v>
      </c>
      <c r="D346" s="27"/>
      <c r="E346" s="150"/>
      <c r="F346" s="150"/>
      <c r="G346" s="21" t="s">
        <v>274</v>
      </c>
      <c r="H346" s="21" t="s">
        <v>34</v>
      </c>
      <c r="I346" s="21">
        <v>1000</v>
      </c>
      <c r="J346" s="21">
        <v>1000</v>
      </c>
      <c r="K346" s="150"/>
      <c r="L346" s="150"/>
      <c r="M346" s="21" t="s">
        <v>619</v>
      </c>
    </row>
    <row r="347" spans="1:13" x14ac:dyDescent="0.25">
      <c r="A347" s="148"/>
      <c r="B347" s="148"/>
      <c r="C347" s="20" t="s">
        <v>2631</v>
      </c>
      <c r="D347" s="24"/>
      <c r="E347" s="148"/>
      <c r="F347" s="148"/>
      <c r="G347" s="12" t="s">
        <v>274</v>
      </c>
      <c r="H347" s="12" t="s">
        <v>620</v>
      </c>
      <c r="I347" s="12">
        <v>4000</v>
      </c>
      <c r="J347" s="12">
        <v>4000</v>
      </c>
      <c r="K347" s="148"/>
      <c r="L347" s="148"/>
      <c r="M347" s="12"/>
    </row>
    <row r="348" spans="1:13" ht="27.75" customHeight="1" x14ac:dyDescent="0.25">
      <c r="A348" s="147" t="s">
        <v>615</v>
      </c>
      <c r="B348" s="147"/>
      <c r="C348" s="20" t="s">
        <v>2632</v>
      </c>
      <c r="D348" s="21"/>
      <c r="E348" s="147" t="s">
        <v>572</v>
      </c>
      <c r="F348" s="147" t="s">
        <v>621</v>
      </c>
      <c r="G348" s="12" t="s">
        <v>274</v>
      </c>
      <c r="H348" s="12" t="s">
        <v>31</v>
      </c>
      <c r="I348" s="12">
        <v>62000</v>
      </c>
      <c r="J348" s="12">
        <v>62000</v>
      </c>
      <c r="K348" s="147">
        <v>1669</v>
      </c>
      <c r="L348" s="147">
        <v>1</v>
      </c>
      <c r="M348" s="12"/>
    </row>
    <row r="349" spans="1:13" x14ac:dyDescent="0.25">
      <c r="A349" s="148"/>
      <c r="B349" s="148"/>
      <c r="C349" s="20" t="s">
        <v>2632</v>
      </c>
      <c r="D349" s="24"/>
      <c r="E349" s="148"/>
      <c r="F349" s="148"/>
      <c r="G349" s="12" t="s">
        <v>274</v>
      </c>
      <c r="H349" s="12" t="s">
        <v>622</v>
      </c>
      <c r="I349" s="12">
        <v>1366</v>
      </c>
      <c r="J349" s="12">
        <v>1366</v>
      </c>
      <c r="K349" s="148"/>
      <c r="L349" s="148"/>
      <c r="M349" s="12"/>
    </row>
    <row r="350" spans="1:13" ht="45" x14ac:dyDescent="0.25">
      <c r="A350" s="12" t="s">
        <v>623</v>
      </c>
      <c r="B350" s="12"/>
      <c r="C350" s="12" t="s">
        <v>556</v>
      </c>
      <c r="D350" s="12"/>
      <c r="E350" s="12" t="s">
        <v>572</v>
      </c>
      <c r="F350" s="12" t="s">
        <v>621</v>
      </c>
      <c r="G350" s="12" t="s">
        <v>274</v>
      </c>
      <c r="H350" s="12" t="s">
        <v>624</v>
      </c>
      <c r="I350" s="12">
        <v>12000</v>
      </c>
      <c r="J350" s="12">
        <v>12000</v>
      </c>
      <c r="K350" s="12">
        <v>840</v>
      </c>
      <c r="L350" s="12"/>
      <c r="M350" s="12"/>
    </row>
    <row r="351" spans="1:13" ht="30" x14ac:dyDescent="0.25">
      <c r="A351" s="147" t="s">
        <v>623</v>
      </c>
      <c r="B351" s="147"/>
      <c r="C351" s="20" t="s">
        <v>625</v>
      </c>
      <c r="D351" s="21"/>
      <c r="E351" s="147" t="s">
        <v>572</v>
      </c>
      <c r="F351" s="147" t="s">
        <v>621</v>
      </c>
      <c r="G351" s="12" t="s">
        <v>274</v>
      </c>
      <c r="H351" s="12" t="s">
        <v>626</v>
      </c>
      <c r="I351" s="12">
        <v>66000</v>
      </c>
      <c r="J351" s="12">
        <v>66000</v>
      </c>
      <c r="K351" s="147">
        <v>5364</v>
      </c>
      <c r="L351" s="147">
        <v>7</v>
      </c>
      <c r="M351" s="12"/>
    </row>
    <row r="352" spans="1:13" ht="30" x14ac:dyDescent="0.25">
      <c r="A352" s="150"/>
      <c r="B352" s="150"/>
      <c r="C352" s="20" t="s">
        <v>625</v>
      </c>
      <c r="D352" s="27"/>
      <c r="E352" s="150"/>
      <c r="F352" s="150"/>
      <c r="G352" s="12" t="s">
        <v>274</v>
      </c>
      <c r="H352" s="12" t="s">
        <v>627</v>
      </c>
      <c r="I352" s="12">
        <v>6600</v>
      </c>
      <c r="J352" s="12">
        <v>6600</v>
      </c>
      <c r="K352" s="150"/>
      <c r="L352" s="150"/>
      <c r="M352" s="12"/>
    </row>
    <row r="353" spans="1:13" x14ac:dyDescent="0.25">
      <c r="A353" s="150"/>
      <c r="B353" s="150"/>
      <c r="C353" s="20" t="s">
        <v>625</v>
      </c>
      <c r="D353" s="27"/>
      <c r="E353" s="150"/>
      <c r="F353" s="150"/>
      <c r="G353" s="12" t="s">
        <v>42</v>
      </c>
      <c r="H353" s="12" t="s">
        <v>628</v>
      </c>
      <c r="I353" s="12">
        <v>3100</v>
      </c>
      <c r="J353" s="12">
        <v>3100</v>
      </c>
      <c r="K353" s="150"/>
      <c r="L353" s="150"/>
      <c r="M353" s="12"/>
    </row>
    <row r="354" spans="1:13" x14ac:dyDescent="0.25">
      <c r="A354" s="148"/>
      <c r="B354" s="148"/>
      <c r="C354" s="20" t="s">
        <v>625</v>
      </c>
      <c r="D354" s="24"/>
      <c r="E354" s="148"/>
      <c r="F354" s="148"/>
      <c r="G354" s="12" t="s">
        <v>274</v>
      </c>
      <c r="H354" s="12" t="s">
        <v>34</v>
      </c>
      <c r="I354" s="12">
        <v>1000</v>
      </c>
      <c r="J354" s="12">
        <v>1000</v>
      </c>
      <c r="K354" s="148"/>
      <c r="L354" s="148"/>
      <c r="M354" s="12"/>
    </row>
    <row r="355" spans="1:13" ht="45" x14ac:dyDescent="0.25">
      <c r="A355" s="12" t="s">
        <v>623</v>
      </c>
      <c r="B355" s="12"/>
      <c r="C355" s="12" t="s">
        <v>629</v>
      </c>
      <c r="D355" s="12"/>
      <c r="E355" s="12" t="s">
        <v>572</v>
      </c>
      <c r="F355" s="12" t="s">
        <v>630</v>
      </c>
      <c r="G355" s="12" t="s">
        <v>274</v>
      </c>
      <c r="H355" s="12" t="s">
        <v>631</v>
      </c>
      <c r="I355" s="12">
        <v>14000</v>
      </c>
      <c r="J355" s="12">
        <v>14000</v>
      </c>
      <c r="K355" s="12">
        <v>980</v>
      </c>
      <c r="L355" s="12"/>
      <c r="M355" s="12"/>
    </row>
    <row r="356" spans="1:13" ht="60" x14ac:dyDescent="0.25">
      <c r="A356" s="12" t="s">
        <v>623</v>
      </c>
      <c r="B356" s="12" t="s">
        <v>632</v>
      </c>
      <c r="C356" s="12" t="s">
        <v>137</v>
      </c>
      <c r="D356" s="12"/>
      <c r="E356" s="12" t="s">
        <v>572</v>
      </c>
      <c r="F356" s="12" t="s">
        <v>633</v>
      </c>
      <c r="G356" s="5" t="s">
        <v>23</v>
      </c>
      <c r="H356" s="12" t="s">
        <v>634</v>
      </c>
      <c r="I356" s="12">
        <v>1875</v>
      </c>
      <c r="J356" s="12">
        <v>1875</v>
      </c>
      <c r="K356" s="12">
        <v>131</v>
      </c>
      <c r="L356" s="12">
        <v>2</v>
      </c>
      <c r="M356" s="12"/>
    </row>
    <row r="357" spans="1:13" ht="27.75" customHeight="1" x14ac:dyDescent="0.25">
      <c r="A357" s="147" t="s">
        <v>635</v>
      </c>
      <c r="B357" s="147"/>
      <c r="C357" s="20" t="s">
        <v>636</v>
      </c>
      <c r="D357" s="21"/>
      <c r="E357" s="147" t="s">
        <v>572</v>
      </c>
      <c r="F357" s="147" t="s">
        <v>637</v>
      </c>
      <c r="G357" s="12" t="s">
        <v>274</v>
      </c>
      <c r="H357" s="12" t="s">
        <v>291</v>
      </c>
      <c r="I357" s="12">
        <v>4000</v>
      </c>
      <c r="J357" s="12">
        <v>4000</v>
      </c>
      <c r="K357" s="147">
        <v>686</v>
      </c>
      <c r="L357" s="12"/>
      <c r="M357" s="12" t="s">
        <v>541</v>
      </c>
    </row>
    <row r="358" spans="1:13" x14ac:dyDescent="0.25">
      <c r="A358" s="150"/>
      <c r="B358" s="150"/>
      <c r="C358" s="20" t="s">
        <v>636</v>
      </c>
      <c r="D358" s="27"/>
      <c r="E358" s="150"/>
      <c r="F358" s="150"/>
      <c r="G358" s="12" t="s">
        <v>274</v>
      </c>
      <c r="H358" s="12" t="s">
        <v>291</v>
      </c>
      <c r="I358" s="12">
        <v>4200</v>
      </c>
      <c r="J358" s="12">
        <v>4200</v>
      </c>
      <c r="K358" s="150"/>
      <c r="L358" s="12"/>
      <c r="M358" s="12"/>
    </row>
    <row r="359" spans="1:13" x14ac:dyDescent="0.25">
      <c r="A359" s="148"/>
      <c r="B359" s="148"/>
      <c r="C359" s="20" t="s">
        <v>636</v>
      </c>
      <c r="D359" s="24"/>
      <c r="E359" s="148"/>
      <c r="F359" s="148"/>
      <c r="G359" s="12" t="s">
        <v>42</v>
      </c>
      <c r="H359" s="12" t="s">
        <v>58</v>
      </c>
      <c r="I359" s="12">
        <v>1600</v>
      </c>
      <c r="J359" s="12">
        <v>1600</v>
      </c>
      <c r="K359" s="148"/>
      <c r="L359" s="12"/>
      <c r="M359" s="12"/>
    </row>
    <row r="360" spans="1:13" ht="45" x14ac:dyDescent="0.25">
      <c r="A360" s="12" t="s">
        <v>635</v>
      </c>
      <c r="B360" s="12"/>
      <c r="C360" s="32" t="s">
        <v>638</v>
      </c>
      <c r="D360" s="12"/>
      <c r="E360" s="12" t="s">
        <v>639</v>
      </c>
      <c r="F360" s="12" t="s">
        <v>640</v>
      </c>
      <c r="G360" s="12" t="s">
        <v>274</v>
      </c>
      <c r="H360" s="12" t="s">
        <v>72</v>
      </c>
      <c r="I360" s="12">
        <v>8000</v>
      </c>
      <c r="J360" s="12">
        <v>8000</v>
      </c>
      <c r="K360" s="12">
        <v>560</v>
      </c>
      <c r="L360" s="12"/>
      <c r="M360" s="12"/>
    </row>
    <row r="361" spans="1:13" ht="27.75" customHeight="1" x14ac:dyDescent="0.25">
      <c r="A361" s="147" t="s">
        <v>641</v>
      </c>
      <c r="B361" s="147" t="s">
        <v>642</v>
      </c>
      <c r="C361" s="20" t="s">
        <v>643</v>
      </c>
      <c r="D361" s="21"/>
      <c r="E361" s="147" t="s">
        <v>639</v>
      </c>
      <c r="F361" s="147" t="s">
        <v>644</v>
      </c>
      <c r="G361" s="12" t="s">
        <v>274</v>
      </c>
      <c r="H361" s="12" t="s">
        <v>645</v>
      </c>
      <c r="I361" s="12">
        <v>2578</v>
      </c>
      <c r="J361" s="12">
        <v>2578</v>
      </c>
      <c r="K361" s="147">
        <v>350</v>
      </c>
      <c r="L361" s="147">
        <v>1</v>
      </c>
      <c r="M361" s="12"/>
    </row>
    <row r="362" spans="1:13" x14ac:dyDescent="0.25">
      <c r="A362" s="150"/>
      <c r="B362" s="150"/>
      <c r="C362" s="20" t="s">
        <v>643</v>
      </c>
      <c r="D362" s="27"/>
      <c r="E362" s="150"/>
      <c r="F362" s="150"/>
      <c r="G362" s="12" t="s">
        <v>42</v>
      </c>
      <c r="H362" s="12" t="s">
        <v>461</v>
      </c>
      <c r="I362" s="12">
        <v>908</v>
      </c>
      <c r="J362" s="12">
        <v>908</v>
      </c>
      <c r="K362" s="150"/>
      <c r="L362" s="150"/>
      <c r="M362" s="12"/>
    </row>
    <row r="363" spans="1:13" x14ac:dyDescent="0.25">
      <c r="A363" s="150"/>
      <c r="B363" s="150"/>
      <c r="C363" s="20" t="s">
        <v>643</v>
      </c>
      <c r="D363" s="27"/>
      <c r="E363" s="150"/>
      <c r="F363" s="150"/>
      <c r="G363" s="12" t="s">
        <v>42</v>
      </c>
      <c r="H363" s="12" t="s">
        <v>646</v>
      </c>
      <c r="I363" s="12">
        <v>1464</v>
      </c>
      <c r="J363" s="12">
        <v>1464</v>
      </c>
      <c r="K363" s="150"/>
      <c r="L363" s="150"/>
      <c r="M363" s="12"/>
    </row>
    <row r="364" spans="1:13" x14ac:dyDescent="0.25">
      <c r="A364" s="148"/>
      <c r="B364" s="148"/>
      <c r="C364" s="20" t="s">
        <v>643</v>
      </c>
      <c r="D364" s="24"/>
      <c r="E364" s="148"/>
      <c r="F364" s="148"/>
      <c r="G364" s="5" t="s">
        <v>45</v>
      </c>
      <c r="H364" s="12" t="s">
        <v>647</v>
      </c>
      <c r="I364" s="12">
        <v>160</v>
      </c>
      <c r="J364" s="12">
        <v>160</v>
      </c>
      <c r="K364" s="148"/>
      <c r="L364" s="148"/>
      <c r="M364" s="12"/>
    </row>
    <row r="365" spans="1:13" ht="45" x14ac:dyDescent="0.25">
      <c r="A365" s="12" t="s">
        <v>648</v>
      </c>
      <c r="B365" s="12" t="s">
        <v>26</v>
      </c>
      <c r="C365" s="12" t="s">
        <v>508</v>
      </c>
      <c r="D365" s="12"/>
      <c r="E365" s="12" t="s">
        <v>639</v>
      </c>
      <c r="F365" s="12" t="s">
        <v>640</v>
      </c>
      <c r="G365" s="12" t="s">
        <v>274</v>
      </c>
      <c r="H365" s="12" t="s">
        <v>143</v>
      </c>
      <c r="I365" s="12">
        <v>200</v>
      </c>
      <c r="J365" s="12">
        <v>200</v>
      </c>
      <c r="K365" s="12">
        <v>14</v>
      </c>
      <c r="L365" s="12"/>
      <c r="M365" s="12"/>
    </row>
    <row r="366" spans="1:13" ht="45" x14ac:dyDescent="0.25">
      <c r="A366" s="12" t="s">
        <v>648</v>
      </c>
      <c r="B366" s="12"/>
      <c r="C366" s="12" t="s">
        <v>649</v>
      </c>
      <c r="D366" s="12"/>
      <c r="E366" s="12" t="s">
        <v>639</v>
      </c>
      <c r="F366" s="12" t="s">
        <v>468</v>
      </c>
      <c r="G366" s="12" t="s">
        <v>274</v>
      </c>
      <c r="H366" s="12" t="s">
        <v>650</v>
      </c>
      <c r="I366" s="12">
        <v>2860</v>
      </c>
      <c r="J366" s="12">
        <v>2860</v>
      </c>
      <c r="K366" s="12">
        <v>200</v>
      </c>
      <c r="L366" s="12">
        <v>1</v>
      </c>
      <c r="M366" s="12"/>
    </row>
    <row r="367" spans="1:13" ht="60" x14ac:dyDescent="0.25">
      <c r="A367" s="12" t="s">
        <v>648</v>
      </c>
      <c r="B367" s="12"/>
      <c r="C367" s="12" t="s">
        <v>480</v>
      </c>
      <c r="D367" s="12"/>
      <c r="E367" s="12" t="s">
        <v>639</v>
      </c>
      <c r="F367" s="12" t="s">
        <v>651</v>
      </c>
      <c r="G367" s="12" t="s">
        <v>274</v>
      </c>
      <c r="H367" s="12" t="s">
        <v>652</v>
      </c>
      <c r="I367" s="12">
        <v>5082</v>
      </c>
      <c r="J367" s="12">
        <v>5082</v>
      </c>
      <c r="K367" s="12">
        <v>25</v>
      </c>
      <c r="L367" s="12">
        <v>4</v>
      </c>
      <c r="M367" s="12"/>
    </row>
    <row r="368" spans="1:13" ht="45" x14ac:dyDescent="0.25">
      <c r="A368" s="12" t="s">
        <v>648</v>
      </c>
      <c r="B368" s="12" t="s">
        <v>26</v>
      </c>
      <c r="C368" s="12" t="s">
        <v>653</v>
      </c>
      <c r="D368" s="12"/>
      <c r="E368" s="12" t="s">
        <v>639</v>
      </c>
      <c r="F368" s="12" t="s">
        <v>654</v>
      </c>
      <c r="G368" s="12" t="s">
        <v>274</v>
      </c>
      <c r="H368" s="12" t="s">
        <v>655</v>
      </c>
      <c r="I368" s="12">
        <v>144000</v>
      </c>
      <c r="J368" s="12">
        <v>144000</v>
      </c>
      <c r="K368" s="12">
        <v>10080</v>
      </c>
      <c r="L368" s="12"/>
      <c r="M368" s="12"/>
    </row>
    <row r="369" spans="1:13" ht="27.75" customHeight="1" x14ac:dyDescent="0.25">
      <c r="A369" s="147" t="s">
        <v>656</v>
      </c>
      <c r="B369" s="147"/>
      <c r="C369" s="20" t="s">
        <v>657</v>
      </c>
      <c r="D369" s="21"/>
      <c r="E369" s="147" t="s">
        <v>639</v>
      </c>
      <c r="F369" s="147" t="s">
        <v>658</v>
      </c>
      <c r="G369" s="12" t="s">
        <v>274</v>
      </c>
      <c r="H369" s="12" t="s">
        <v>520</v>
      </c>
      <c r="I369" s="12">
        <v>18000</v>
      </c>
      <c r="J369" s="12">
        <v>18000</v>
      </c>
      <c r="K369" s="12"/>
      <c r="L369" s="12"/>
      <c r="M369" s="12" t="s">
        <v>659</v>
      </c>
    </row>
    <row r="370" spans="1:13" x14ac:dyDescent="0.25">
      <c r="A370" s="148"/>
      <c r="B370" s="148"/>
      <c r="C370" s="20" t="s">
        <v>657</v>
      </c>
      <c r="D370" s="24"/>
      <c r="E370" s="148"/>
      <c r="F370" s="148"/>
      <c r="G370" s="12" t="s">
        <v>42</v>
      </c>
      <c r="H370" s="12" t="s">
        <v>660</v>
      </c>
      <c r="I370" s="12">
        <v>160</v>
      </c>
      <c r="J370" s="12">
        <v>160</v>
      </c>
      <c r="K370" s="12">
        <v>1551</v>
      </c>
      <c r="L370" s="12">
        <v>1</v>
      </c>
      <c r="M370" s="12"/>
    </row>
    <row r="371" spans="1:13" ht="27.75" customHeight="1" x14ac:dyDescent="0.25">
      <c r="A371" s="147" t="s">
        <v>656</v>
      </c>
      <c r="B371" s="147" t="s">
        <v>26</v>
      </c>
      <c r="C371" s="20" t="s">
        <v>661</v>
      </c>
      <c r="D371" s="21"/>
      <c r="E371" s="147" t="s">
        <v>639</v>
      </c>
      <c r="F371" s="147" t="s">
        <v>662</v>
      </c>
      <c r="G371" s="12" t="s">
        <v>274</v>
      </c>
      <c r="H371" s="12" t="s">
        <v>663</v>
      </c>
      <c r="I371" s="12">
        <v>10000</v>
      </c>
      <c r="J371" s="12">
        <v>10000</v>
      </c>
      <c r="K371" s="147">
        <v>784</v>
      </c>
      <c r="L371" s="12"/>
      <c r="M371" s="12"/>
    </row>
    <row r="372" spans="1:13" x14ac:dyDescent="0.25">
      <c r="A372" s="148"/>
      <c r="B372" s="148"/>
      <c r="C372" s="20" t="s">
        <v>661</v>
      </c>
      <c r="D372" s="24"/>
      <c r="E372" s="148"/>
      <c r="F372" s="148"/>
      <c r="G372" s="12" t="s">
        <v>42</v>
      </c>
      <c r="H372" s="12" t="s">
        <v>664</v>
      </c>
      <c r="I372" s="12">
        <v>1200</v>
      </c>
      <c r="J372" s="12">
        <v>1200</v>
      </c>
      <c r="K372" s="148"/>
      <c r="L372" s="12"/>
      <c r="M372" s="12"/>
    </row>
    <row r="373" spans="1:13" ht="27.75" customHeight="1" x14ac:dyDescent="0.25">
      <c r="A373" s="147" t="s">
        <v>656</v>
      </c>
      <c r="B373" s="147"/>
      <c r="C373" s="20" t="s">
        <v>665</v>
      </c>
      <c r="D373" s="21"/>
      <c r="E373" s="147" t="s">
        <v>639</v>
      </c>
      <c r="F373" s="147" t="s">
        <v>2633</v>
      </c>
      <c r="G373" s="12" t="s">
        <v>274</v>
      </c>
      <c r="H373" s="12" t="s">
        <v>225</v>
      </c>
      <c r="I373" s="12">
        <v>2000</v>
      </c>
      <c r="J373" s="12">
        <v>2000</v>
      </c>
      <c r="K373" s="147">
        <v>154</v>
      </c>
      <c r="L373" s="12"/>
      <c r="M373" s="12"/>
    </row>
    <row r="374" spans="1:13" x14ac:dyDescent="0.25">
      <c r="A374" s="148"/>
      <c r="B374" s="148"/>
      <c r="C374" s="20" t="s">
        <v>665</v>
      </c>
      <c r="D374" s="24"/>
      <c r="E374" s="148"/>
      <c r="F374" s="148"/>
      <c r="G374" s="12" t="s">
        <v>274</v>
      </c>
      <c r="H374" s="12" t="s">
        <v>143</v>
      </c>
      <c r="I374" s="12">
        <v>200</v>
      </c>
      <c r="J374" s="12">
        <v>200</v>
      </c>
      <c r="K374" s="148"/>
      <c r="L374" s="12"/>
      <c r="M374" s="12"/>
    </row>
    <row r="375" spans="1:13" ht="27.75" customHeight="1" x14ac:dyDescent="0.25">
      <c r="A375" s="147" t="s">
        <v>666</v>
      </c>
      <c r="B375" s="147"/>
      <c r="C375" s="20" t="s">
        <v>667</v>
      </c>
      <c r="D375" s="21"/>
      <c r="E375" s="147" t="s">
        <v>639</v>
      </c>
      <c r="F375" s="147" t="s">
        <v>668</v>
      </c>
      <c r="G375" s="12" t="s">
        <v>274</v>
      </c>
      <c r="H375" s="12" t="s">
        <v>512</v>
      </c>
      <c r="I375" s="12">
        <v>3500</v>
      </c>
      <c r="J375" s="12">
        <v>3500</v>
      </c>
      <c r="K375" s="147">
        <v>246</v>
      </c>
      <c r="L375" s="147">
        <v>7</v>
      </c>
      <c r="M375" s="12"/>
    </row>
    <row r="376" spans="1:13" x14ac:dyDescent="0.25">
      <c r="A376" s="148"/>
      <c r="B376" s="148"/>
      <c r="C376" s="20" t="s">
        <v>667</v>
      </c>
      <c r="D376" s="24"/>
      <c r="E376" s="148"/>
      <c r="F376" s="148"/>
      <c r="G376" s="5" t="s">
        <v>23</v>
      </c>
      <c r="H376" s="12" t="s">
        <v>647</v>
      </c>
      <c r="I376" s="12">
        <v>25</v>
      </c>
      <c r="J376" s="12">
        <v>25</v>
      </c>
      <c r="K376" s="148"/>
      <c r="L376" s="148"/>
      <c r="M376" s="12"/>
    </row>
    <row r="377" spans="1:13" ht="45" x14ac:dyDescent="0.25">
      <c r="A377" s="12" t="s">
        <v>666</v>
      </c>
      <c r="B377" s="12"/>
      <c r="C377" s="12" t="s">
        <v>669</v>
      </c>
      <c r="D377" s="12"/>
      <c r="E377" s="12" t="s">
        <v>670</v>
      </c>
      <c r="F377" s="12" t="s">
        <v>332</v>
      </c>
      <c r="G377" s="12" t="s">
        <v>274</v>
      </c>
      <c r="H377" s="12" t="s">
        <v>671</v>
      </c>
      <c r="I377" s="12">
        <v>68000</v>
      </c>
      <c r="J377" s="12">
        <v>68000</v>
      </c>
      <c r="K377" s="12">
        <v>4560</v>
      </c>
      <c r="L377" s="12"/>
      <c r="M377" s="12"/>
    </row>
    <row r="378" spans="1:13" ht="45" x14ac:dyDescent="0.25">
      <c r="A378" s="12" t="s">
        <v>666</v>
      </c>
      <c r="B378" s="12" t="s">
        <v>26</v>
      </c>
      <c r="C378" s="12" t="s">
        <v>672</v>
      </c>
      <c r="D378" s="12"/>
      <c r="E378" s="12" t="s">
        <v>670</v>
      </c>
      <c r="F378" s="12"/>
      <c r="G378" s="5" t="s">
        <v>23</v>
      </c>
      <c r="H378" s="12" t="s">
        <v>673</v>
      </c>
      <c r="I378" s="12">
        <v>750</v>
      </c>
      <c r="J378" s="12">
        <v>750</v>
      </c>
      <c r="K378" s="12">
        <v>52</v>
      </c>
      <c r="L378" s="12">
        <v>4</v>
      </c>
      <c r="M378" s="12"/>
    </row>
    <row r="379" spans="1:13" ht="27.75" customHeight="1" x14ac:dyDescent="0.25">
      <c r="A379" s="147" t="s">
        <v>674</v>
      </c>
      <c r="B379" s="147"/>
      <c r="C379" s="20" t="s">
        <v>675</v>
      </c>
      <c r="D379" s="21"/>
      <c r="E379" s="147" t="s">
        <v>670</v>
      </c>
      <c r="F379" s="147" t="s">
        <v>30</v>
      </c>
      <c r="G379" s="12" t="s">
        <v>274</v>
      </c>
      <c r="H379" s="12" t="s">
        <v>530</v>
      </c>
      <c r="I379" s="12">
        <v>34000</v>
      </c>
      <c r="J379" s="12">
        <v>34000</v>
      </c>
      <c r="K379" s="147">
        <v>3115</v>
      </c>
      <c r="L379" s="147"/>
      <c r="M379" s="12"/>
    </row>
    <row r="380" spans="1:13" x14ac:dyDescent="0.25">
      <c r="A380" s="148"/>
      <c r="B380" s="148"/>
      <c r="C380" s="20" t="s">
        <v>675</v>
      </c>
      <c r="D380" s="24"/>
      <c r="E380" s="148"/>
      <c r="F380" s="148"/>
      <c r="G380" s="12" t="s">
        <v>274</v>
      </c>
      <c r="H380" s="12" t="s">
        <v>663</v>
      </c>
      <c r="I380" s="12">
        <v>10500</v>
      </c>
      <c r="J380" s="12">
        <v>10500</v>
      </c>
      <c r="K380" s="148"/>
      <c r="L380" s="148"/>
      <c r="M380" s="12"/>
    </row>
    <row r="381" spans="1:13" ht="27.75" customHeight="1" x14ac:dyDescent="0.25">
      <c r="A381" s="147" t="s">
        <v>674</v>
      </c>
      <c r="B381" s="147" t="s">
        <v>26</v>
      </c>
      <c r="C381" s="20" t="s">
        <v>676</v>
      </c>
      <c r="D381" s="21"/>
      <c r="E381" s="147" t="s">
        <v>670</v>
      </c>
      <c r="F381" s="147" t="s">
        <v>410</v>
      </c>
      <c r="G381" s="12" t="s">
        <v>274</v>
      </c>
      <c r="H381" s="12" t="s">
        <v>232</v>
      </c>
      <c r="I381" s="12">
        <v>40000</v>
      </c>
      <c r="J381" s="12">
        <v>40000</v>
      </c>
      <c r="K381" s="147">
        <v>2940</v>
      </c>
      <c r="L381" s="147"/>
      <c r="M381" s="12"/>
    </row>
    <row r="382" spans="1:13" x14ac:dyDescent="0.25">
      <c r="A382" s="150"/>
      <c r="B382" s="150"/>
      <c r="C382" s="20" t="s">
        <v>676</v>
      </c>
      <c r="D382" s="27"/>
      <c r="E382" s="150"/>
      <c r="F382" s="150"/>
      <c r="G382" s="12" t="s">
        <v>42</v>
      </c>
      <c r="H382" s="12" t="s">
        <v>522</v>
      </c>
      <c r="I382" s="12">
        <v>1000</v>
      </c>
      <c r="J382" s="12">
        <v>1000</v>
      </c>
      <c r="K382" s="150"/>
      <c r="L382" s="150"/>
      <c r="M382" s="12"/>
    </row>
    <row r="383" spans="1:13" x14ac:dyDescent="0.25">
      <c r="A383" s="150"/>
      <c r="B383" s="150"/>
      <c r="C383" s="20" t="s">
        <v>676</v>
      </c>
      <c r="D383" s="27"/>
      <c r="E383" s="150"/>
      <c r="F383" s="150"/>
      <c r="G383" s="12" t="s">
        <v>274</v>
      </c>
      <c r="H383" s="12" t="s">
        <v>34</v>
      </c>
      <c r="I383" s="12">
        <v>1000</v>
      </c>
      <c r="J383" s="12">
        <v>1000</v>
      </c>
      <c r="K383" s="150"/>
      <c r="L383" s="150"/>
      <c r="M383" s="12"/>
    </row>
    <row r="384" spans="1:13" x14ac:dyDescent="0.25">
      <c r="A384" s="148"/>
      <c r="B384" s="148"/>
      <c r="C384" s="20" t="s">
        <v>676</v>
      </c>
      <c r="D384" s="24"/>
      <c r="E384" s="148"/>
      <c r="F384" s="148"/>
      <c r="G384" s="12" t="s">
        <v>274</v>
      </c>
      <c r="H384" s="12" t="s">
        <v>109</v>
      </c>
      <c r="I384" s="12">
        <v>500</v>
      </c>
      <c r="J384" s="12">
        <v>500</v>
      </c>
      <c r="K384" s="148"/>
      <c r="L384" s="148"/>
      <c r="M384" s="12" t="s">
        <v>677</v>
      </c>
    </row>
    <row r="385" spans="1:13" ht="45" x14ac:dyDescent="0.25">
      <c r="A385" s="12" t="s">
        <v>678</v>
      </c>
      <c r="B385" s="12" t="s">
        <v>26</v>
      </c>
      <c r="C385" s="20" t="s">
        <v>679</v>
      </c>
      <c r="D385" s="12"/>
      <c r="E385" s="12" t="s">
        <v>670</v>
      </c>
      <c r="F385" s="12" t="s">
        <v>680</v>
      </c>
      <c r="G385" s="5" t="s">
        <v>23</v>
      </c>
      <c r="H385" s="12" t="s">
        <v>681</v>
      </c>
      <c r="I385" s="12">
        <v>5550</v>
      </c>
      <c r="J385" s="12">
        <v>5550</v>
      </c>
      <c r="K385" s="12">
        <v>388</v>
      </c>
      <c r="L385" s="12">
        <v>4</v>
      </c>
      <c r="M385" s="12"/>
    </row>
    <row r="386" spans="1:13" ht="15" customHeight="1" x14ac:dyDescent="0.25">
      <c r="A386" s="147" t="s">
        <v>682</v>
      </c>
      <c r="B386" s="147"/>
      <c r="C386" s="20" t="s">
        <v>683</v>
      </c>
      <c r="D386" s="21"/>
      <c r="E386" s="147" t="s">
        <v>670</v>
      </c>
      <c r="F386" s="147" t="s">
        <v>684</v>
      </c>
      <c r="G386" s="12" t="s">
        <v>274</v>
      </c>
      <c r="H386" s="12" t="s">
        <v>218</v>
      </c>
      <c r="I386" s="12">
        <v>16000</v>
      </c>
      <c r="J386" s="12">
        <v>16000</v>
      </c>
      <c r="K386" s="147">
        <v>2569</v>
      </c>
      <c r="L386" s="147"/>
      <c r="M386" s="12"/>
    </row>
    <row r="387" spans="1:13" x14ac:dyDescent="0.25">
      <c r="A387" s="150"/>
      <c r="B387" s="150"/>
      <c r="C387" s="20" t="s">
        <v>683</v>
      </c>
      <c r="D387" s="27"/>
      <c r="E387" s="150"/>
      <c r="F387" s="150"/>
      <c r="G387" s="12" t="s">
        <v>42</v>
      </c>
      <c r="H387" s="12" t="s">
        <v>685</v>
      </c>
      <c r="I387" s="12">
        <v>720</v>
      </c>
      <c r="J387" s="12">
        <v>720</v>
      </c>
      <c r="K387" s="150"/>
      <c r="L387" s="150"/>
      <c r="M387" s="12"/>
    </row>
    <row r="388" spans="1:13" x14ac:dyDescent="0.25">
      <c r="A388" s="150"/>
      <c r="B388" s="150"/>
      <c r="C388" s="20" t="s">
        <v>683</v>
      </c>
      <c r="D388" s="27"/>
      <c r="E388" s="150"/>
      <c r="F388" s="150"/>
      <c r="G388" s="12" t="s">
        <v>274</v>
      </c>
      <c r="H388" s="12" t="s">
        <v>94</v>
      </c>
      <c r="I388" s="12">
        <v>20000</v>
      </c>
      <c r="J388" s="12">
        <v>20000</v>
      </c>
      <c r="K388" s="150"/>
      <c r="L388" s="150"/>
      <c r="M388" s="12" t="s">
        <v>686</v>
      </c>
    </row>
    <row r="389" spans="1:13" ht="30" x14ac:dyDescent="0.25">
      <c r="A389" s="148"/>
      <c r="B389" s="148"/>
      <c r="C389" s="20" t="s">
        <v>683</v>
      </c>
      <c r="D389" s="24"/>
      <c r="E389" s="148"/>
      <c r="F389" s="148"/>
      <c r="G389" s="12" t="s">
        <v>42</v>
      </c>
      <c r="H389" s="12" t="s">
        <v>687</v>
      </c>
      <c r="I389" s="12">
        <f>70*8</f>
        <v>560</v>
      </c>
      <c r="J389" s="12">
        <v>560</v>
      </c>
      <c r="K389" s="148"/>
      <c r="L389" s="148"/>
      <c r="M389" s="12" t="s">
        <v>688</v>
      </c>
    </row>
    <row r="390" spans="1:13" ht="45" x14ac:dyDescent="0.25">
      <c r="A390" s="12" t="s">
        <v>689</v>
      </c>
      <c r="B390" s="12"/>
      <c r="C390" s="12" t="s">
        <v>690</v>
      </c>
      <c r="D390" s="12"/>
      <c r="E390" s="12" t="s">
        <v>670</v>
      </c>
      <c r="F390" s="12" t="s">
        <v>691</v>
      </c>
      <c r="G390" s="12" t="s">
        <v>274</v>
      </c>
      <c r="H390" s="12" t="s">
        <v>225</v>
      </c>
      <c r="I390" s="12">
        <v>200</v>
      </c>
      <c r="J390" s="12">
        <v>200</v>
      </c>
      <c r="K390" s="12">
        <v>14</v>
      </c>
      <c r="L390" s="12"/>
      <c r="M390" s="12"/>
    </row>
    <row r="391" spans="1:13" ht="45" x14ac:dyDescent="0.25">
      <c r="A391" s="12" t="s">
        <v>692</v>
      </c>
      <c r="B391" s="12"/>
      <c r="C391" s="12" t="s">
        <v>690</v>
      </c>
      <c r="D391" s="12"/>
      <c r="E391" s="12" t="s">
        <v>670</v>
      </c>
      <c r="F391" s="12" t="s">
        <v>691</v>
      </c>
      <c r="G391" s="5" t="s">
        <v>51</v>
      </c>
      <c r="H391" s="12" t="s">
        <v>693</v>
      </c>
      <c r="I391" s="12">
        <v>25395</v>
      </c>
      <c r="J391" s="12">
        <v>25395</v>
      </c>
      <c r="K391" s="12">
        <v>128</v>
      </c>
      <c r="L391" s="12"/>
      <c r="M391" s="12"/>
    </row>
    <row r="392" spans="1:13" ht="45" x14ac:dyDescent="0.25">
      <c r="A392" s="12" t="s">
        <v>694</v>
      </c>
      <c r="B392" s="12"/>
      <c r="C392" s="12" t="s">
        <v>695</v>
      </c>
      <c r="D392" s="12"/>
      <c r="E392" s="12" t="s">
        <v>670</v>
      </c>
      <c r="F392" s="12" t="s">
        <v>691</v>
      </c>
      <c r="G392" s="12" t="s">
        <v>274</v>
      </c>
      <c r="H392" s="12" t="s">
        <v>72</v>
      </c>
      <c r="I392" s="12">
        <v>9000</v>
      </c>
      <c r="J392" s="12">
        <v>9000</v>
      </c>
      <c r="K392" s="12">
        <v>630</v>
      </c>
      <c r="L392" s="12"/>
      <c r="M392" s="12"/>
    </row>
    <row r="393" spans="1:13" ht="45" x14ac:dyDescent="0.25">
      <c r="A393" s="12" t="s">
        <v>692</v>
      </c>
      <c r="B393" s="12"/>
      <c r="C393" s="12" t="s">
        <v>696</v>
      </c>
      <c r="D393" s="12"/>
      <c r="E393" s="12" t="s">
        <v>670</v>
      </c>
      <c r="F393" s="12" t="s">
        <v>697</v>
      </c>
      <c r="G393" s="12" t="s">
        <v>42</v>
      </c>
      <c r="H393" s="12" t="s">
        <v>698</v>
      </c>
      <c r="I393" s="12">
        <v>240</v>
      </c>
      <c r="J393" s="12">
        <v>240</v>
      </c>
      <c r="K393" s="12">
        <v>16</v>
      </c>
      <c r="L393" s="12">
        <v>5</v>
      </c>
      <c r="M393" s="12"/>
    </row>
    <row r="394" spans="1:13" ht="27.75" customHeight="1" x14ac:dyDescent="0.25">
      <c r="A394" s="147" t="s">
        <v>699</v>
      </c>
      <c r="B394" s="147" t="s">
        <v>26</v>
      </c>
      <c r="C394" s="5" t="s">
        <v>2653</v>
      </c>
      <c r="D394" s="21"/>
      <c r="E394" s="147" t="s">
        <v>670</v>
      </c>
      <c r="F394" s="147" t="s">
        <v>691</v>
      </c>
      <c r="G394" s="12" t="s">
        <v>274</v>
      </c>
      <c r="H394" s="12" t="s">
        <v>700</v>
      </c>
      <c r="I394" s="12">
        <v>50000</v>
      </c>
      <c r="J394" s="12">
        <v>50000</v>
      </c>
      <c r="K394" s="12"/>
      <c r="L394" s="12"/>
      <c r="M394" s="12"/>
    </row>
    <row r="395" spans="1:13" x14ac:dyDescent="0.25">
      <c r="A395" s="150"/>
      <c r="B395" s="150"/>
      <c r="C395" s="5" t="s">
        <v>2653</v>
      </c>
      <c r="D395" s="27"/>
      <c r="E395" s="150"/>
      <c r="F395" s="150"/>
      <c r="G395" s="12" t="s">
        <v>274</v>
      </c>
      <c r="H395" s="12" t="s">
        <v>218</v>
      </c>
      <c r="I395" s="12">
        <v>20000</v>
      </c>
      <c r="J395" s="12">
        <v>20000</v>
      </c>
      <c r="K395" s="147">
        <v>5375</v>
      </c>
      <c r="L395" s="12"/>
      <c r="M395" s="12"/>
    </row>
    <row r="396" spans="1:13" x14ac:dyDescent="0.25">
      <c r="A396" s="150"/>
      <c r="B396" s="150"/>
      <c r="C396" s="5" t="s">
        <v>2653</v>
      </c>
      <c r="D396" s="27"/>
      <c r="E396" s="150"/>
      <c r="F396" s="150"/>
      <c r="G396" s="12" t="s">
        <v>42</v>
      </c>
      <c r="H396" s="12" t="s">
        <v>701</v>
      </c>
      <c r="I396" s="12">
        <v>288</v>
      </c>
      <c r="J396" s="12">
        <v>288</v>
      </c>
      <c r="K396" s="150"/>
      <c r="L396" s="12"/>
      <c r="M396" s="12"/>
    </row>
    <row r="397" spans="1:13" x14ac:dyDescent="0.25">
      <c r="A397" s="150"/>
      <c r="B397" s="150"/>
      <c r="C397" s="5" t="s">
        <v>2653</v>
      </c>
      <c r="D397" s="27"/>
      <c r="E397" s="150"/>
      <c r="F397" s="150"/>
      <c r="G397" s="12" t="s">
        <v>274</v>
      </c>
      <c r="H397" s="12" t="s">
        <v>702</v>
      </c>
      <c r="I397" s="12">
        <v>483</v>
      </c>
      <c r="J397" s="12">
        <v>483</v>
      </c>
      <c r="K397" s="150"/>
      <c r="L397" s="12"/>
      <c r="M397" s="12"/>
    </row>
    <row r="398" spans="1:13" ht="60" x14ac:dyDescent="0.25">
      <c r="A398" s="148"/>
      <c r="B398" s="148"/>
      <c r="C398" s="5" t="s">
        <v>2653</v>
      </c>
      <c r="D398" s="24"/>
      <c r="E398" s="148"/>
      <c r="F398" s="148"/>
      <c r="G398" s="12" t="s">
        <v>42</v>
      </c>
      <c r="H398" s="12" t="s">
        <v>703</v>
      </c>
      <c r="I398" s="37">
        <f>752*8</f>
        <v>6016</v>
      </c>
      <c r="J398" s="37">
        <v>6016</v>
      </c>
      <c r="K398" s="148"/>
      <c r="L398" s="12"/>
      <c r="M398" s="12" t="s">
        <v>704</v>
      </c>
    </row>
    <row r="399" spans="1:13" ht="45" x14ac:dyDescent="0.25">
      <c r="A399" s="12" t="s">
        <v>699</v>
      </c>
      <c r="B399" s="12"/>
      <c r="C399" s="12" t="s">
        <v>705</v>
      </c>
      <c r="D399" s="12"/>
      <c r="E399" s="12" t="s">
        <v>670</v>
      </c>
      <c r="F399" s="12" t="s">
        <v>637</v>
      </c>
      <c r="G399" s="12" t="s">
        <v>274</v>
      </c>
      <c r="H399" s="12" t="s">
        <v>706</v>
      </c>
      <c r="I399" s="37">
        <v>1800</v>
      </c>
      <c r="J399" s="37">
        <v>1800</v>
      </c>
      <c r="K399" s="12">
        <v>126</v>
      </c>
      <c r="L399" s="12"/>
      <c r="M399" s="12"/>
    </row>
    <row r="400" spans="1:13" ht="45" x14ac:dyDescent="0.25">
      <c r="A400" s="12" t="s">
        <v>707</v>
      </c>
      <c r="B400" s="12" t="s">
        <v>26</v>
      </c>
      <c r="C400" s="12" t="s">
        <v>708</v>
      </c>
      <c r="D400" s="12"/>
      <c r="E400" s="12" t="s">
        <v>670</v>
      </c>
      <c r="F400" s="12"/>
      <c r="G400" s="12" t="s">
        <v>274</v>
      </c>
      <c r="H400" s="12" t="s">
        <v>709</v>
      </c>
      <c r="I400" s="12">
        <v>12000</v>
      </c>
      <c r="J400" s="12">
        <v>12000</v>
      </c>
      <c r="K400" s="12"/>
      <c r="L400" s="12"/>
      <c r="M400" s="12"/>
    </row>
    <row r="401" spans="1:13" ht="45" x14ac:dyDescent="0.25">
      <c r="A401" s="12" t="s">
        <v>707</v>
      </c>
      <c r="B401" s="12" t="s">
        <v>26</v>
      </c>
      <c r="C401" s="12" t="s">
        <v>710</v>
      </c>
      <c r="D401" s="12"/>
      <c r="E401" s="12" t="s">
        <v>670</v>
      </c>
      <c r="F401" s="12"/>
      <c r="G401" s="12" t="s">
        <v>274</v>
      </c>
      <c r="H401" s="12" t="s">
        <v>503</v>
      </c>
      <c r="I401" s="12">
        <v>22000</v>
      </c>
      <c r="J401" s="12">
        <v>22000</v>
      </c>
      <c r="K401" s="12">
        <v>1540</v>
      </c>
      <c r="L401" s="12"/>
      <c r="M401" s="12"/>
    </row>
    <row r="402" spans="1:13" ht="45" x14ac:dyDescent="0.25">
      <c r="A402" s="12" t="s">
        <v>707</v>
      </c>
      <c r="B402" s="12" t="s">
        <v>26</v>
      </c>
      <c r="C402" s="12" t="s">
        <v>711</v>
      </c>
      <c r="D402" s="12"/>
      <c r="E402" s="12" t="s">
        <v>670</v>
      </c>
      <c r="F402" s="12"/>
      <c r="G402" s="12" t="s">
        <v>274</v>
      </c>
      <c r="H402" s="12" t="s">
        <v>218</v>
      </c>
      <c r="I402" s="12">
        <v>16000</v>
      </c>
      <c r="J402" s="12">
        <v>16000</v>
      </c>
      <c r="K402" s="12">
        <v>1120</v>
      </c>
      <c r="L402" s="12"/>
      <c r="M402" s="12"/>
    </row>
    <row r="403" spans="1:13" ht="45" x14ac:dyDescent="0.25">
      <c r="A403" s="12" t="s">
        <v>707</v>
      </c>
      <c r="B403" s="12" t="s">
        <v>26</v>
      </c>
      <c r="C403" s="12" t="s">
        <v>712</v>
      </c>
      <c r="D403" s="12"/>
      <c r="E403" s="12" t="s">
        <v>670</v>
      </c>
      <c r="F403" s="12"/>
      <c r="G403" s="12" t="s">
        <v>42</v>
      </c>
      <c r="H403" s="12" t="s">
        <v>713</v>
      </c>
      <c r="I403" s="12">
        <v>568</v>
      </c>
      <c r="J403" s="12">
        <v>568</v>
      </c>
      <c r="K403" s="12">
        <v>39</v>
      </c>
      <c r="L403" s="12">
        <v>7</v>
      </c>
      <c r="M403" s="12"/>
    </row>
    <row r="404" spans="1:13" ht="27.75" customHeight="1" x14ac:dyDescent="0.25">
      <c r="A404" s="147" t="s">
        <v>714</v>
      </c>
      <c r="B404" s="147" t="s">
        <v>26</v>
      </c>
      <c r="C404" s="20" t="s">
        <v>715</v>
      </c>
      <c r="D404" s="21"/>
      <c r="E404" s="147" t="s">
        <v>670</v>
      </c>
      <c r="F404" s="147" t="s">
        <v>716</v>
      </c>
      <c r="G404" s="12" t="s">
        <v>274</v>
      </c>
      <c r="H404" s="12" t="s">
        <v>94</v>
      </c>
      <c r="I404" s="12">
        <v>20000</v>
      </c>
      <c r="J404" s="12">
        <v>20000</v>
      </c>
      <c r="K404" s="147">
        <v>1486</v>
      </c>
      <c r="L404" s="147">
        <v>2</v>
      </c>
      <c r="M404" s="12"/>
    </row>
    <row r="405" spans="1:13" x14ac:dyDescent="0.25">
      <c r="A405" s="150"/>
      <c r="B405" s="150"/>
      <c r="C405" s="20" t="s">
        <v>715</v>
      </c>
      <c r="D405" s="27"/>
      <c r="E405" s="150"/>
      <c r="F405" s="150"/>
      <c r="G405" s="12" t="s">
        <v>42</v>
      </c>
      <c r="H405" s="12" t="s">
        <v>717</v>
      </c>
      <c r="I405" s="12">
        <v>1232</v>
      </c>
      <c r="J405" s="12">
        <v>1232</v>
      </c>
      <c r="K405" s="148"/>
      <c r="L405" s="148"/>
      <c r="M405" s="12"/>
    </row>
    <row r="406" spans="1:13" x14ac:dyDescent="0.25">
      <c r="A406" s="148"/>
      <c r="B406" s="148"/>
      <c r="C406" s="20" t="s">
        <v>715</v>
      </c>
      <c r="D406" s="24"/>
      <c r="E406" s="148"/>
      <c r="F406" s="148"/>
      <c r="G406" s="12" t="s">
        <v>274</v>
      </c>
      <c r="H406" s="12" t="s">
        <v>72</v>
      </c>
      <c r="I406" s="12">
        <v>8000</v>
      </c>
      <c r="J406" s="12">
        <v>8000</v>
      </c>
      <c r="K406" s="12">
        <v>560</v>
      </c>
      <c r="L406" s="12"/>
      <c r="M406" s="12" t="s">
        <v>718</v>
      </c>
    </row>
    <row r="407" spans="1:13" ht="27.75" customHeight="1" x14ac:dyDescent="0.25">
      <c r="A407" s="147" t="s">
        <v>719</v>
      </c>
      <c r="B407" s="147" t="s">
        <v>26</v>
      </c>
      <c r="C407" s="42" t="s">
        <v>720</v>
      </c>
      <c r="D407" s="21"/>
      <c r="E407" s="147" t="s">
        <v>670</v>
      </c>
      <c r="F407" s="147" t="s">
        <v>716</v>
      </c>
      <c r="G407" s="12" t="s">
        <v>274</v>
      </c>
      <c r="H407" s="12" t="s">
        <v>415</v>
      </c>
      <c r="I407" s="12">
        <v>14000</v>
      </c>
      <c r="J407" s="12">
        <v>14000</v>
      </c>
      <c r="K407" s="162">
        <v>1036</v>
      </c>
      <c r="L407" s="12"/>
      <c r="M407" s="12"/>
    </row>
    <row r="408" spans="1:13" x14ac:dyDescent="0.25">
      <c r="A408" s="148"/>
      <c r="B408" s="148"/>
      <c r="C408" s="42" t="s">
        <v>720</v>
      </c>
      <c r="D408" s="24"/>
      <c r="E408" s="148"/>
      <c r="F408" s="148"/>
      <c r="G408" s="12" t="s">
        <v>42</v>
      </c>
      <c r="H408" s="12" t="s">
        <v>461</v>
      </c>
      <c r="I408" s="12">
        <v>800</v>
      </c>
      <c r="J408" s="12">
        <v>800</v>
      </c>
      <c r="K408" s="163"/>
      <c r="L408" s="12"/>
      <c r="M408" s="12"/>
    </row>
    <row r="409" spans="1:13" ht="27.75" customHeight="1" x14ac:dyDescent="0.25">
      <c r="A409" s="147" t="s">
        <v>719</v>
      </c>
      <c r="B409" s="147"/>
      <c r="C409" t="s">
        <v>2684</v>
      </c>
      <c r="D409" s="21"/>
      <c r="E409" s="147" t="s">
        <v>721</v>
      </c>
      <c r="F409" s="147" t="s">
        <v>697</v>
      </c>
      <c r="G409" s="5" t="s">
        <v>23</v>
      </c>
      <c r="H409" s="12" t="s">
        <v>722</v>
      </c>
      <c r="I409" s="12">
        <v>840</v>
      </c>
      <c r="J409" s="12">
        <v>840</v>
      </c>
      <c r="K409" s="147">
        <v>463</v>
      </c>
      <c r="L409" s="147"/>
      <c r="M409" s="12"/>
    </row>
    <row r="410" spans="1:13" x14ac:dyDescent="0.25">
      <c r="A410" s="150"/>
      <c r="B410" s="150"/>
      <c r="C410" t="s">
        <v>2684</v>
      </c>
      <c r="D410" s="27"/>
      <c r="E410" s="150"/>
      <c r="F410" s="150"/>
      <c r="G410" s="12" t="s">
        <v>274</v>
      </c>
      <c r="H410" s="12" t="s">
        <v>723</v>
      </c>
      <c r="I410" s="12">
        <v>1953</v>
      </c>
      <c r="J410" s="12">
        <v>1953</v>
      </c>
      <c r="K410" s="150"/>
      <c r="L410" s="150"/>
      <c r="M410" s="12"/>
    </row>
    <row r="411" spans="1:13" x14ac:dyDescent="0.25">
      <c r="A411" s="150"/>
      <c r="B411" s="150"/>
      <c r="C411" t="s">
        <v>2684</v>
      </c>
      <c r="D411" s="27"/>
      <c r="E411" s="150"/>
      <c r="F411" s="150"/>
      <c r="G411" s="12" t="s">
        <v>42</v>
      </c>
      <c r="H411" s="12" t="s">
        <v>724</v>
      </c>
      <c r="I411" s="12">
        <v>1984</v>
      </c>
      <c r="J411" s="12">
        <v>1984</v>
      </c>
      <c r="K411" s="150"/>
      <c r="L411" s="150"/>
      <c r="M411" s="12"/>
    </row>
    <row r="412" spans="1:13" x14ac:dyDescent="0.25">
      <c r="A412" s="150"/>
      <c r="B412" s="150"/>
      <c r="C412" t="s">
        <v>2684</v>
      </c>
      <c r="D412" s="27"/>
      <c r="E412" s="150"/>
      <c r="F412" s="150"/>
      <c r="G412" s="12" t="s">
        <v>42</v>
      </c>
      <c r="H412" s="12" t="s">
        <v>725</v>
      </c>
      <c r="I412" s="12">
        <v>1744</v>
      </c>
      <c r="J412" s="12">
        <v>1744</v>
      </c>
      <c r="K412" s="150"/>
      <c r="L412" s="150"/>
      <c r="M412" s="12"/>
    </row>
    <row r="413" spans="1:13" x14ac:dyDescent="0.25">
      <c r="A413" s="148"/>
      <c r="B413" s="148"/>
      <c r="C413" t="s">
        <v>2684</v>
      </c>
      <c r="D413" s="24"/>
      <c r="E413" s="148"/>
      <c r="F413" s="148"/>
      <c r="G413" s="12" t="s">
        <v>42</v>
      </c>
      <c r="H413" s="12" t="s">
        <v>388</v>
      </c>
      <c r="I413" s="12">
        <v>96</v>
      </c>
      <c r="J413" s="12">
        <v>96</v>
      </c>
      <c r="K413" s="148"/>
      <c r="L413" s="148"/>
      <c r="M413" s="12"/>
    </row>
    <row r="414" spans="1:13" ht="75" x14ac:dyDescent="0.25">
      <c r="A414" s="12" t="s">
        <v>726</v>
      </c>
      <c r="B414" s="12" t="s">
        <v>727</v>
      </c>
      <c r="C414" s="12" t="s">
        <v>728</v>
      </c>
      <c r="D414" s="12" t="s">
        <v>729</v>
      </c>
      <c r="E414" s="12" t="s">
        <v>721</v>
      </c>
      <c r="F414" s="12"/>
      <c r="G414" s="12" t="s">
        <v>274</v>
      </c>
      <c r="H414" s="12" t="s">
        <v>384</v>
      </c>
      <c r="I414" s="37">
        <v>2500</v>
      </c>
      <c r="J414" s="37">
        <v>2500</v>
      </c>
      <c r="K414" s="12"/>
      <c r="L414" s="12"/>
      <c r="M414" s="12" t="s">
        <v>730</v>
      </c>
    </row>
    <row r="415" spans="1:13" ht="27.75" customHeight="1" x14ac:dyDescent="0.25">
      <c r="A415" s="147" t="s">
        <v>731</v>
      </c>
      <c r="B415" s="147" t="s">
        <v>26</v>
      </c>
      <c r="C415" s="20" t="s">
        <v>732</v>
      </c>
      <c r="D415" s="21"/>
      <c r="E415" s="147" t="s">
        <v>721</v>
      </c>
      <c r="F415" s="147" t="s">
        <v>733</v>
      </c>
      <c r="G415" s="5" t="s">
        <v>23</v>
      </c>
      <c r="H415" s="12" t="s">
        <v>734</v>
      </c>
      <c r="I415" s="12">
        <v>3300</v>
      </c>
      <c r="J415" s="12">
        <v>3300</v>
      </c>
      <c r="K415" s="12"/>
      <c r="L415" s="12"/>
      <c r="M415" s="12"/>
    </row>
    <row r="416" spans="1:13" ht="30" x14ac:dyDescent="0.25">
      <c r="A416" s="148"/>
      <c r="B416" s="148"/>
      <c r="C416" s="20" t="s">
        <v>732</v>
      </c>
      <c r="D416" s="24"/>
      <c r="E416" s="148"/>
      <c r="F416" s="148"/>
      <c r="G416" s="12" t="s">
        <v>42</v>
      </c>
      <c r="H416" s="12" t="s">
        <v>735</v>
      </c>
      <c r="I416" s="12">
        <v>1000</v>
      </c>
      <c r="J416" s="12">
        <v>1000</v>
      </c>
      <c r="K416" s="12">
        <v>343</v>
      </c>
      <c r="L416" s="12"/>
      <c r="M416" s="12"/>
    </row>
    <row r="417" spans="1:13" ht="45" x14ac:dyDescent="0.25">
      <c r="A417" s="12" t="s">
        <v>731</v>
      </c>
      <c r="B417" s="12"/>
      <c r="C417" s="12" t="s">
        <v>381</v>
      </c>
      <c r="D417" s="12" t="s">
        <v>382</v>
      </c>
      <c r="E417" s="12" t="s">
        <v>721</v>
      </c>
      <c r="F417" s="12" t="s">
        <v>613</v>
      </c>
      <c r="G417" s="5" t="s">
        <v>23</v>
      </c>
      <c r="H417" s="12" t="s">
        <v>226</v>
      </c>
      <c r="I417" s="12">
        <v>975</v>
      </c>
      <c r="J417" s="12">
        <v>975</v>
      </c>
      <c r="K417" s="12">
        <v>68</v>
      </c>
      <c r="L417" s="12"/>
      <c r="M417" s="12"/>
    </row>
    <row r="418" spans="1:13" ht="27.75" customHeight="1" x14ac:dyDescent="0.25">
      <c r="A418" s="147" t="s">
        <v>731</v>
      </c>
      <c r="B418" s="147"/>
      <c r="C418" s="20" t="s">
        <v>736</v>
      </c>
      <c r="D418" s="21"/>
      <c r="E418" s="147" t="s">
        <v>721</v>
      </c>
      <c r="F418" s="147" t="s">
        <v>737</v>
      </c>
      <c r="G418" s="5" t="s">
        <v>45</v>
      </c>
      <c r="H418" s="12" t="s">
        <v>738</v>
      </c>
      <c r="I418" s="12">
        <v>748</v>
      </c>
      <c r="J418" s="12">
        <v>748</v>
      </c>
      <c r="K418" s="147">
        <v>80</v>
      </c>
      <c r="L418" s="147">
        <v>3</v>
      </c>
      <c r="M418" s="12"/>
    </row>
    <row r="419" spans="1:13" x14ac:dyDescent="0.25">
      <c r="A419" s="148"/>
      <c r="B419" s="148"/>
      <c r="C419" s="20" t="s">
        <v>736</v>
      </c>
      <c r="D419" s="24"/>
      <c r="E419" s="148"/>
      <c r="F419" s="148"/>
      <c r="G419" s="5" t="s">
        <v>23</v>
      </c>
      <c r="H419" s="12" t="s">
        <v>299</v>
      </c>
      <c r="I419" s="12">
        <v>600</v>
      </c>
      <c r="J419" s="12">
        <v>600</v>
      </c>
      <c r="K419" s="148"/>
      <c r="L419" s="148"/>
      <c r="M419" s="12"/>
    </row>
    <row r="420" spans="1:13" ht="27.75" customHeight="1" x14ac:dyDescent="0.25">
      <c r="A420" s="147" t="s">
        <v>739</v>
      </c>
      <c r="B420" s="147"/>
      <c r="C420" s="20" t="s">
        <v>740</v>
      </c>
      <c r="D420" s="21"/>
      <c r="E420" s="147" t="s">
        <v>721</v>
      </c>
      <c r="F420" s="147" t="s">
        <v>697</v>
      </c>
      <c r="G420" s="12" t="s">
        <v>42</v>
      </c>
      <c r="H420" s="12" t="s">
        <v>741</v>
      </c>
      <c r="I420" s="12">
        <v>1496</v>
      </c>
      <c r="J420" s="12">
        <v>1496</v>
      </c>
      <c r="K420" s="147">
        <v>209</v>
      </c>
      <c r="L420" s="147">
        <v>5</v>
      </c>
      <c r="M420" s="12"/>
    </row>
    <row r="421" spans="1:13" x14ac:dyDescent="0.25">
      <c r="A421" s="148"/>
      <c r="B421" s="148"/>
      <c r="C421" s="20" t="s">
        <v>740</v>
      </c>
      <c r="D421" s="24"/>
      <c r="E421" s="148"/>
      <c r="F421" s="148"/>
      <c r="G421" s="12" t="s">
        <v>274</v>
      </c>
      <c r="H421" s="12" t="s">
        <v>742</v>
      </c>
      <c r="I421" s="12">
        <v>1500</v>
      </c>
      <c r="J421" s="12">
        <v>1500</v>
      </c>
      <c r="K421" s="148"/>
      <c r="L421" s="148"/>
      <c r="M421" s="12"/>
    </row>
    <row r="422" spans="1:13" ht="45" x14ac:dyDescent="0.25">
      <c r="A422" s="12" t="s">
        <v>739</v>
      </c>
      <c r="B422" s="12" t="s">
        <v>26</v>
      </c>
      <c r="C422" s="20" t="s">
        <v>679</v>
      </c>
      <c r="D422" s="12"/>
      <c r="E422" s="12" t="s">
        <v>721</v>
      </c>
      <c r="F422" s="12" t="s">
        <v>743</v>
      </c>
      <c r="G422" s="5" t="s">
        <v>23</v>
      </c>
      <c r="H422" s="12" t="s">
        <v>390</v>
      </c>
      <c r="I422" s="12">
        <v>2550</v>
      </c>
      <c r="J422" s="12">
        <v>2550</v>
      </c>
      <c r="K422" s="12">
        <v>158</v>
      </c>
      <c r="L422" s="12">
        <v>4</v>
      </c>
      <c r="M422" s="12"/>
    </row>
    <row r="423" spans="1:13" ht="45" x14ac:dyDescent="0.25">
      <c r="A423" s="12" t="s">
        <v>739</v>
      </c>
      <c r="B423" s="12"/>
      <c r="C423" s="12" t="s">
        <v>744</v>
      </c>
      <c r="D423" s="12"/>
      <c r="E423" s="12" t="s">
        <v>721</v>
      </c>
      <c r="F423" s="12" t="s">
        <v>630</v>
      </c>
      <c r="G423" s="12" t="s">
        <v>274</v>
      </c>
      <c r="H423" s="12" t="s">
        <v>72</v>
      </c>
      <c r="I423" s="12">
        <v>8000</v>
      </c>
      <c r="J423" s="12">
        <v>8000</v>
      </c>
      <c r="K423" s="12">
        <v>560</v>
      </c>
      <c r="L423" s="12"/>
      <c r="M423" s="12"/>
    </row>
    <row r="424" spans="1:13" ht="27.75" customHeight="1" x14ac:dyDescent="0.25">
      <c r="A424" s="147" t="s">
        <v>745</v>
      </c>
      <c r="B424" s="147"/>
      <c r="C424" s="20" t="s">
        <v>746</v>
      </c>
      <c r="D424" s="21"/>
      <c r="E424" s="147" t="s">
        <v>721</v>
      </c>
      <c r="F424" s="147" t="s">
        <v>630</v>
      </c>
      <c r="G424" s="12" t="s">
        <v>274</v>
      </c>
      <c r="H424" s="12" t="s">
        <v>291</v>
      </c>
      <c r="I424" s="12">
        <v>4000</v>
      </c>
      <c r="J424" s="12">
        <v>4000</v>
      </c>
      <c r="K424" s="147">
        <v>360</v>
      </c>
      <c r="L424" s="147">
        <v>3</v>
      </c>
      <c r="M424" s="12"/>
    </row>
    <row r="425" spans="1:13" x14ac:dyDescent="0.25">
      <c r="A425" s="150"/>
      <c r="B425" s="150"/>
      <c r="C425" s="20" t="s">
        <v>746</v>
      </c>
      <c r="D425" s="27"/>
      <c r="E425" s="150"/>
      <c r="F425" s="150"/>
      <c r="G425" s="12" t="s">
        <v>274</v>
      </c>
      <c r="H425" s="12" t="s">
        <v>109</v>
      </c>
      <c r="I425" s="12">
        <v>500</v>
      </c>
      <c r="J425" s="12">
        <v>500</v>
      </c>
      <c r="K425" s="150"/>
      <c r="L425" s="150"/>
      <c r="M425" s="12"/>
    </row>
    <row r="426" spans="1:13" x14ac:dyDescent="0.25">
      <c r="A426" s="148"/>
      <c r="B426" s="148"/>
      <c r="C426" s="20" t="s">
        <v>746</v>
      </c>
      <c r="D426" s="24"/>
      <c r="E426" s="148"/>
      <c r="F426" s="148"/>
      <c r="G426" s="12" t="s">
        <v>42</v>
      </c>
      <c r="H426" s="12" t="s">
        <v>747</v>
      </c>
      <c r="I426" s="12">
        <v>448</v>
      </c>
      <c r="J426" s="12">
        <v>448</v>
      </c>
      <c r="K426" s="148"/>
      <c r="L426" s="148"/>
      <c r="M426" s="12"/>
    </row>
    <row r="427" spans="1:13" ht="27.75" customHeight="1" x14ac:dyDescent="0.25">
      <c r="A427" s="147" t="s">
        <v>745</v>
      </c>
      <c r="B427" s="147"/>
      <c r="C427" s="20" t="s">
        <v>748</v>
      </c>
      <c r="D427" s="21"/>
      <c r="E427" s="147" t="s">
        <v>721</v>
      </c>
      <c r="F427" s="147" t="s">
        <v>749</v>
      </c>
      <c r="G427" s="5" t="s">
        <v>23</v>
      </c>
      <c r="H427" s="12" t="s">
        <v>750</v>
      </c>
      <c r="I427" s="12">
        <v>2575</v>
      </c>
      <c r="J427" s="12">
        <v>2575</v>
      </c>
      <c r="K427" s="147">
        <v>208</v>
      </c>
      <c r="L427" s="147">
        <v>2</v>
      </c>
      <c r="M427" s="12"/>
    </row>
    <row r="428" spans="1:13" x14ac:dyDescent="0.25">
      <c r="A428" s="150"/>
      <c r="B428" s="150"/>
      <c r="C428" s="20" t="s">
        <v>748</v>
      </c>
      <c r="D428" s="27"/>
      <c r="E428" s="150"/>
      <c r="F428" s="150"/>
      <c r="G428" s="12" t="s">
        <v>751</v>
      </c>
      <c r="H428" s="12" t="s">
        <v>752</v>
      </c>
      <c r="I428" s="12">
        <v>50</v>
      </c>
      <c r="J428" s="12">
        <v>50</v>
      </c>
      <c r="K428" s="150"/>
      <c r="L428" s="150"/>
      <c r="M428" s="12"/>
    </row>
    <row r="429" spans="1:13" x14ac:dyDescent="0.25">
      <c r="A429" s="148"/>
      <c r="B429" s="148"/>
      <c r="C429" s="20" t="s">
        <v>748</v>
      </c>
      <c r="D429" s="24"/>
      <c r="E429" s="148"/>
      <c r="F429" s="148"/>
      <c r="G429" s="5" t="s">
        <v>23</v>
      </c>
      <c r="H429" s="12" t="s">
        <v>752</v>
      </c>
      <c r="I429" s="12">
        <v>150</v>
      </c>
      <c r="J429" s="12">
        <v>150</v>
      </c>
      <c r="K429" s="148"/>
      <c r="L429" s="148"/>
      <c r="M429" s="12"/>
    </row>
    <row r="430" spans="1:13" ht="45" x14ac:dyDescent="0.25">
      <c r="A430" s="12" t="s">
        <v>745</v>
      </c>
      <c r="B430" s="12"/>
      <c r="C430" s="12" t="s">
        <v>753</v>
      </c>
      <c r="D430" s="12"/>
      <c r="E430" s="12" t="s">
        <v>721</v>
      </c>
      <c r="F430" s="12" t="s">
        <v>733</v>
      </c>
      <c r="G430" s="12" t="s">
        <v>42</v>
      </c>
      <c r="H430" s="12" t="s">
        <v>754</v>
      </c>
      <c r="I430" s="12">
        <v>262</v>
      </c>
      <c r="J430" s="12">
        <v>262</v>
      </c>
      <c r="K430" s="12">
        <v>19</v>
      </c>
      <c r="L430" s="12"/>
      <c r="M430" s="12"/>
    </row>
    <row r="431" spans="1:13" ht="45" x14ac:dyDescent="0.25">
      <c r="A431" s="12" t="s">
        <v>755</v>
      </c>
      <c r="B431" s="12" t="s">
        <v>642</v>
      </c>
      <c r="C431" s="12" t="s">
        <v>756</v>
      </c>
      <c r="D431" s="12"/>
      <c r="E431" s="12" t="s">
        <v>721</v>
      </c>
      <c r="F431" s="12" t="s">
        <v>691</v>
      </c>
      <c r="G431" s="12" t="s">
        <v>274</v>
      </c>
      <c r="H431" s="12" t="s">
        <v>72</v>
      </c>
      <c r="I431" s="12">
        <v>8000</v>
      </c>
      <c r="J431" s="12">
        <v>8000</v>
      </c>
      <c r="K431" s="12">
        <v>560</v>
      </c>
      <c r="L431" s="12"/>
      <c r="M431" s="12"/>
    </row>
    <row r="432" spans="1:13" ht="45" x14ac:dyDescent="0.25">
      <c r="A432" s="12" t="s">
        <v>755</v>
      </c>
      <c r="B432" s="12" t="s">
        <v>642</v>
      </c>
      <c r="C432" s="12" t="s">
        <v>712</v>
      </c>
      <c r="D432" s="12"/>
      <c r="E432" s="12" t="s">
        <v>721</v>
      </c>
      <c r="F432" s="12" t="s">
        <v>757</v>
      </c>
      <c r="G432" s="12" t="s">
        <v>274</v>
      </c>
      <c r="H432" s="12" t="s">
        <v>364</v>
      </c>
      <c r="I432" s="12">
        <v>28000</v>
      </c>
      <c r="J432" s="12">
        <v>28000</v>
      </c>
      <c r="K432" s="12">
        <v>1960</v>
      </c>
      <c r="L432" s="12"/>
      <c r="M432" s="12"/>
    </row>
    <row r="433" spans="1:13" ht="45" x14ac:dyDescent="0.25">
      <c r="A433" s="12" t="s">
        <v>755</v>
      </c>
      <c r="B433" s="12" t="s">
        <v>642</v>
      </c>
      <c r="C433" s="12" t="s">
        <v>758</v>
      </c>
      <c r="D433" s="12"/>
      <c r="E433" s="12" t="s">
        <v>721</v>
      </c>
      <c r="F433" s="12" t="s">
        <v>691</v>
      </c>
      <c r="G433" s="12" t="s">
        <v>274</v>
      </c>
      <c r="H433" s="12" t="s">
        <v>218</v>
      </c>
      <c r="I433" s="12">
        <v>16100</v>
      </c>
      <c r="J433" s="12">
        <v>16100</v>
      </c>
      <c r="K433" s="12">
        <v>1127</v>
      </c>
      <c r="L433" s="12"/>
      <c r="M433" s="12"/>
    </row>
    <row r="434" spans="1:13" ht="27.75" customHeight="1" x14ac:dyDescent="0.25">
      <c r="A434" s="147" t="s">
        <v>759</v>
      </c>
      <c r="B434" s="147" t="s">
        <v>642</v>
      </c>
      <c r="C434" s="20" t="s">
        <v>760</v>
      </c>
      <c r="D434" s="21"/>
      <c r="E434" s="147" t="s">
        <v>761</v>
      </c>
      <c r="F434" s="147" t="s">
        <v>296</v>
      </c>
      <c r="G434" s="12" t="s">
        <v>274</v>
      </c>
      <c r="H434" s="12" t="s">
        <v>94</v>
      </c>
      <c r="I434" s="12">
        <v>20000</v>
      </c>
      <c r="J434" s="12">
        <v>20000</v>
      </c>
      <c r="K434" s="147">
        <v>1546</v>
      </c>
      <c r="L434" s="147"/>
      <c r="M434" s="12"/>
    </row>
    <row r="435" spans="1:13" x14ac:dyDescent="0.25">
      <c r="A435" s="148"/>
      <c r="B435" s="148"/>
      <c r="C435" s="20" t="s">
        <v>760</v>
      </c>
      <c r="D435" s="24"/>
      <c r="E435" s="148"/>
      <c r="F435" s="148"/>
      <c r="G435" s="12" t="s">
        <v>42</v>
      </c>
      <c r="H435" s="12" t="s">
        <v>762</v>
      </c>
      <c r="I435" s="12">
        <v>4952</v>
      </c>
      <c r="J435" s="12">
        <v>4952</v>
      </c>
      <c r="K435" s="148"/>
      <c r="L435" s="148"/>
      <c r="M435" s="12"/>
    </row>
    <row r="436" spans="1:13" x14ac:dyDescent="0.25">
      <c r="A436" s="147" t="s">
        <v>759</v>
      </c>
      <c r="B436" s="147" t="s">
        <v>642</v>
      </c>
      <c r="C436" s="5" t="s">
        <v>653</v>
      </c>
      <c r="D436" s="21" t="s">
        <v>763</v>
      </c>
      <c r="E436" s="147" t="s">
        <v>761</v>
      </c>
      <c r="F436" s="147" t="s">
        <v>410</v>
      </c>
      <c r="G436" s="12" t="s">
        <v>274</v>
      </c>
      <c r="H436" s="12" t="s">
        <v>291</v>
      </c>
      <c r="I436" s="12">
        <v>4000</v>
      </c>
      <c r="J436" s="12">
        <v>4000</v>
      </c>
      <c r="K436" s="147">
        <v>526</v>
      </c>
      <c r="L436" s="147">
        <v>3</v>
      </c>
      <c r="M436" s="12"/>
    </row>
    <row r="437" spans="1:13" x14ac:dyDescent="0.25">
      <c r="A437" s="150"/>
      <c r="B437" s="150"/>
      <c r="C437" s="5" t="s">
        <v>653</v>
      </c>
      <c r="D437" s="27"/>
      <c r="E437" s="150"/>
      <c r="F437" s="150"/>
      <c r="G437" s="12" t="s">
        <v>274</v>
      </c>
      <c r="H437" s="12" t="s">
        <v>764</v>
      </c>
      <c r="I437" s="12">
        <v>10800</v>
      </c>
      <c r="J437" s="12">
        <v>10800</v>
      </c>
      <c r="K437" s="150"/>
      <c r="L437" s="150"/>
      <c r="M437" s="12"/>
    </row>
    <row r="438" spans="1:13" x14ac:dyDescent="0.25">
      <c r="A438" s="150"/>
      <c r="B438" s="150"/>
      <c r="C438" s="5" t="s">
        <v>653</v>
      </c>
      <c r="D438" s="27"/>
      <c r="E438" s="150"/>
      <c r="F438" s="150"/>
      <c r="G438" s="12" t="s">
        <v>274</v>
      </c>
      <c r="H438" s="12" t="s">
        <v>765</v>
      </c>
      <c r="I438" s="12">
        <v>10400</v>
      </c>
      <c r="J438" s="12">
        <v>10400</v>
      </c>
      <c r="K438" s="150"/>
      <c r="L438" s="150"/>
      <c r="M438" s="12"/>
    </row>
    <row r="439" spans="1:13" x14ac:dyDescent="0.25">
      <c r="A439" s="148"/>
      <c r="B439" s="148"/>
      <c r="C439" s="5" t="s">
        <v>653</v>
      </c>
      <c r="D439" s="24"/>
      <c r="E439" s="148"/>
      <c r="F439" s="148"/>
      <c r="G439" s="12" t="s">
        <v>42</v>
      </c>
      <c r="H439" s="12" t="s">
        <v>78</v>
      </c>
      <c r="I439" s="12">
        <v>320</v>
      </c>
      <c r="J439" s="12">
        <v>320</v>
      </c>
      <c r="K439" s="148"/>
      <c r="L439" s="148"/>
      <c r="M439" s="12"/>
    </row>
    <row r="440" spans="1:13" ht="27.75" customHeight="1" x14ac:dyDescent="0.25">
      <c r="A440" s="147" t="s">
        <v>766</v>
      </c>
      <c r="B440" s="147" t="s">
        <v>642</v>
      </c>
      <c r="C440" s="20" t="s">
        <v>767</v>
      </c>
      <c r="D440" s="21"/>
      <c r="E440" s="147" t="s">
        <v>761</v>
      </c>
      <c r="F440" s="147" t="s">
        <v>410</v>
      </c>
      <c r="G440" s="12" t="s">
        <v>274</v>
      </c>
      <c r="H440" s="12" t="s">
        <v>72</v>
      </c>
      <c r="I440" s="12">
        <v>8000</v>
      </c>
      <c r="J440" s="12">
        <v>8000</v>
      </c>
      <c r="K440" s="147">
        <v>800</v>
      </c>
      <c r="L440" s="147">
        <v>7</v>
      </c>
      <c r="M440" s="12"/>
    </row>
    <row r="441" spans="1:13" x14ac:dyDescent="0.25">
      <c r="A441" s="150"/>
      <c r="B441" s="150"/>
      <c r="C441" s="20" t="s">
        <v>767</v>
      </c>
      <c r="D441" s="27"/>
      <c r="E441" s="150"/>
      <c r="F441" s="150"/>
      <c r="G441" s="12" t="s">
        <v>274</v>
      </c>
      <c r="H441" s="12" t="s">
        <v>706</v>
      </c>
      <c r="I441" s="12">
        <v>1800</v>
      </c>
      <c r="J441" s="12">
        <v>1800</v>
      </c>
      <c r="K441" s="150"/>
      <c r="L441" s="150"/>
      <c r="M441" s="12"/>
    </row>
    <row r="442" spans="1:13" x14ac:dyDescent="0.25">
      <c r="A442" s="150"/>
      <c r="B442" s="150"/>
      <c r="C442" s="20" t="s">
        <v>767</v>
      </c>
      <c r="D442" s="27"/>
      <c r="E442" s="150"/>
      <c r="F442" s="150"/>
      <c r="G442" s="12" t="s">
        <v>274</v>
      </c>
      <c r="H442" s="12" t="s">
        <v>36</v>
      </c>
      <c r="I442" s="12">
        <v>1400</v>
      </c>
      <c r="J442" s="12">
        <v>1400</v>
      </c>
      <c r="K442" s="150"/>
      <c r="L442" s="150"/>
      <c r="M442" s="12"/>
    </row>
    <row r="443" spans="1:13" x14ac:dyDescent="0.25">
      <c r="A443" s="150"/>
      <c r="B443" s="150"/>
      <c r="C443" s="20" t="s">
        <v>767</v>
      </c>
      <c r="D443" s="27"/>
      <c r="E443" s="150"/>
      <c r="F443" s="150"/>
      <c r="G443" s="12" t="s">
        <v>42</v>
      </c>
      <c r="H443" s="12" t="s">
        <v>768</v>
      </c>
      <c r="I443" s="12">
        <v>240</v>
      </c>
      <c r="J443" s="12">
        <v>240</v>
      </c>
      <c r="K443" s="150"/>
      <c r="L443" s="150"/>
      <c r="M443" s="12"/>
    </row>
    <row r="444" spans="1:13" x14ac:dyDescent="0.25">
      <c r="A444" s="148"/>
      <c r="B444" s="148"/>
      <c r="C444" s="20" t="s">
        <v>767</v>
      </c>
      <c r="D444" s="24"/>
      <c r="E444" s="148"/>
      <c r="F444" s="148"/>
      <c r="G444" s="12" t="s">
        <v>274</v>
      </c>
      <c r="H444" s="12" t="s">
        <v>109</v>
      </c>
      <c r="I444" s="12">
        <v>500</v>
      </c>
      <c r="J444" s="12">
        <v>500</v>
      </c>
      <c r="K444" s="148"/>
      <c r="L444" s="148"/>
      <c r="M444" s="12" t="s">
        <v>769</v>
      </c>
    </row>
    <row r="445" spans="1:13" x14ac:dyDescent="0.25">
      <c r="A445" s="147" t="s">
        <v>770</v>
      </c>
      <c r="B445" s="147" t="s">
        <v>642</v>
      </c>
      <c r="C445" s="20" t="s">
        <v>771</v>
      </c>
      <c r="D445" s="21"/>
      <c r="E445" s="147" t="s">
        <v>761</v>
      </c>
      <c r="F445" s="147" t="s">
        <v>772</v>
      </c>
      <c r="G445" s="12" t="s">
        <v>274</v>
      </c>
      <c r="H445" s="12" t="s">
        <v>663</v>
      </c>
      <c r="I445" s="12">
        <v>10000</v>
      </c>
      <c r="J445" s="12">
        <v>10000</v>
      </c>
      <c r="K445" s="147">
        <v>1551</v>
      </c>
      <c r="L445" s="147"/>
      <c r="M445" s="12"/>
    </row>
    <row r="446" spans="1:13" x14ac:dyDescent="0.25">
      <c r="A446" s="150"/>
      <c r="B446" s="150"/>
      <c r="C446" s="20" t="s">
        <v>771</v>
      </c>
      <c r="D446" s="27"/>
      <c r="E446" s="150"/>
      <c r="F446" s="150"/>
      <c r="G446" s="12" t="s">
        <v>274</v>
      </c>
      <c r="H446" s="12" t="s">
        <v>83</v>
      </c>
      <c r="I446" s="12">
        <v>1600</v>
      </c>
      <c r="J446" s="12">
        <v>1600</v>
      </c>
      <c r="K446" s="150"/>
      <c r="L446" s="150"/>
      <c r="M446" s="12"/>
    </row>
    <row r="447" spans="1:13" x14ac:dyDescent="0.25">
      <c r="A447" s="150"/>
      <c r="B447" s="150"/>
      <c r="C447" s="20" t="s">
        <v>771</v>
      </c>
      <c r="D447" s="27"/>
      <c r="E447" s="150"/>
      <c r="F447" s="150"/>
      <c r="G447" s="12" t="s">
        <v>274</v>
      </c>
      <c r="H447" s="12" t="s">
        <v>709</v>
      </c>
      <c r="I447" s="12">
        <v>12000</v>
      </c>
      <c r="J447" s="12">
        <v>12000</v>
      </c>
      <c r="K447" s="150"/>
      <c r="L447" s="150"/>
      <c r="M447" s="12"/>
    </row>
    <row r="448" spans="1:13" x14ac:dyDescent="0.25">
      <c r="A448" s="148"/>
      <c r="B448" s="148"/>
      <c r="C448" s="20" t="s">
        <v>771</v>
      </c>
      <c r="D448" s="24"/>
      <c r="E448" s="148"/>
      <c r="F448" s="148"/>
      <c r="G448" s="12" t="s">
        <v>274</v>
      </c>
      <c r="H448" s="12" t="s">
        <v>742</v>
      </c>
      <c r="I448" s="12">
        <v>1500</v>
      </c>
      <c r="J448" s="12">
        <v>1500</v>
      </c>
      <c r="K448" s="148"/>
      <c r="L448" s="148"/>
      <c r="M448" s="12"/>
    </row>
    <row r="449" spans="1:13" ht="45" x14ac:dyDescent="0.25">
      <c r="A449" s="12" t="s">
        <v>773</v>
      </c>
      <c r="B449" s="12"/>
      <c r="C449" s="12" t="s">
        <v>774</v>
      </c>
      <c r="D449" s="12"/>
      <c r="E449" s="12" t="s">
        <v>721</v>
      </c>
      <c r="F449" s="12" t="s">
        <v>775</v>
      </c>
      <c r="G449" s="12" t="s">
        <v>274</v>
      </c>
      <c r="H449" s="12" t="s">
        <v>284</v>
      </c>
      <c r="I449" s="12">
        <v>6000</v>
      </c>
      <c r="J449" s="12">
        <v>6000</v>
      </c>
      <c r="K449" s="12">
        <v>420</v>
      </c>
      <c r="L449" s="12"/>
      <c r="M449" s="12"/>
    </row>
    <row r="450" spans="1:13" ht="45" x14ac:dyDescent="0.25">
      <c r="A450" s="12" t="s">
        <v>773</v>
      </c>
      <c r="B450" s="12" t="s">
        <v>642</v>
      </c>
      <c r="C450" s="12" t="s">
        <v>776</v>
      </c>
      <c r="D450" s="12"/>
      <c r="E450" s="12" t="s">
        <v>761</v>
      </c>
      <c r="F450" s="12" t="s">
        <v>777</v>
      </c>
      <c r="G450" s="12" t="s">
        <v>274</v>
      </c>
      <c r="H450" s="12" t="s">
        <v>709</v>
      </c>
      <c r="I450" s="12">
        <v>13500</v>
      </c>
      <c r="J450" s="12">
        <v>13500</v>
      </c>
      <c r="K450" s="12">
        <v>945</v>
      </c>
      <c r="L450" s="12"/>
      <c r="M450" s="12"/>
    </row>
    <row r="451" spans="1:13" ht="27.75" customHeight="1" x14ac:dyDescent="0.25">
      <c r="A451" s="147" t="s">
        <v>773</v>
      </c>
      <c r="B451" s="147"/>
      <c r="C451" s="20" t="s">
        <v>778</v>
      </c>
      <c r="D451" s="21"/>
      <c r="E451" s="147" t="s">
        <v>761</v>
      </c>
      <c r="F451" s="147" t="s">
        <v>779</v>
      </c>
      <c r="G451" s="12" t="s">
        <v>274</v>
      </c>
      <c r="H451" s="12" t="s">
        <v>291</v>
      </c>
      <c r="I451" s="12">
        <v>4000</v>
      </c>
      <c r="J451" s="12">
        <v>4000</v>
      </c>
      <c r="K451" s="147">
        <v>304</v>
      </c>
      <c r="L451" s="12"/>
      <c r="M451" s="12"/>
    </row>
    <row r="452" spans="1:13" x14ac:dyDescent="0.25">
      <c r="A452" s="148"/>
      <c r="B452" s="148"/>
      <c r="C452" s="20" t="s">
        <v>778</v>
      </c>
      <c r="D452" s="24"/>
      <c r="E452" s="148"/>
      <c r="F452" s="148"/>
      <c r="G452" s="12" t="s">
        <v>42</v>
      </c>
      <c r="H452" s="12" t="s">
        <v>780</v>
      </c>
      <c r="I452" s="12">
        <v>344</v>
      </c>
      <c r="J452" s="12">
        <v>344</v>
      </c>
      <c r="K452" s="148"/>
      <c r="L452" s="12"/>
      <c r="M452" s="12"/>
    </row>
    <row r="453" spans="1:13" ht="31.5" customHeight="1" x14ac:dyDescent="0.25">
      <c r="A453" s="21" t="s">
        <v>781</v>
      </c>
      <c r="B453" s="21"/>
      <c r="C453" s="21" t="s">
        <v>778</v>
      </c>
      <c r="D453" s="21"/>
      <c r="E453" s="21" t="s">
        <v>761</v>
      </c>
      <c r="F453" s="21"/>
      <c r="G453" s="21" t="s">
        <v>274</v>
      </c>
      <c r="H453" s="21" t="s">
        <v>709</v>
      </c>
      <c r="I453" s="21">
        <v>12000</v>
      </c>
      <c r="J453" s="21">
        <v>12000</v>
      </c>
      <c r="K453" s="21">
        <v>840</v>
      </c>
      <c r="L453" s="21"/>
      <c r="M453" s="12"/>
    </row>
    <row r="454" spans="1:13" ht="27.75" customHeight="1" x14ac:dyDescent="0.25">
      <c r="A454" s="147" t="s">
        <v>781</v>
      </c>
      <c r="B454" s="147" t="s">
        <v>642</v>
      </c>
      <c r="C454" s="20" t="s">
        <v>2667</v>
      </c>
      <c r="D454" s="21"/>
      <c r="E454" s="147" t="s">
        <v>782</v>
      </c>
      <c r="F454" s="147" t="s">
        <v>93</v>
      </c>
      <c r="G454" s="12" t="s">
        <v>274</v>
      </c>
      <c r="H454" s="12" t="s">
        <v>364</v>
      </c>
      <c r="I454" s="12">
        <v>15080</v>
      </c>
      <c r="J454" s="12">
        <v>15080</v>
      </c>
      <c r="K454" s="147">
        <v>2351</v>
      </c>
      <c r="L454" s="147"/>
      <c r="M454" s="12"/>
    </row>
    <row r="455" spans="1:13" x14ac:dyDescent="0.25">
      <c r="A455" s="150"/>
      <c r="B455" s="150"/>
      <c r="C455" s="20" t="s">
        <v>2667</v>
      </c>
      <c r="D455" s="27"/>
      <c r="E455" s="150"/>
      <c r="F455" s="150"/>
      <c r="G455" s="12" t="s">
        <v>42</v>
      </c>
      <c r="H455" s="12" t="s">
        <v>783</v>
      </c>
      <c r="I455" s="12">
        <v>6000</v>
      </c>
      <c r="J455" s="12">
        <v>6000</v>
      </c>
      <c r="K455" s="150"/>
      <c r="L455" s="150"/>
      <c r="M455" s="12"/>
    </row>
    <row r="456" spans="1:13" x14ac:dyDescent="0.25">
      <c r="A456" s="148"/>
      <c r="B456" s="148"/>
      <c r="C456" s="20" t="s">
        <v>2667</v>
      </c>
      <c r="D456" s="24"/>
      <c r="E456" s="148"/>
      <c r="F456" s="148"/>
      <c r="G456" s="12" t="s">
        <v>274</v>
      </c>
      <c r="H456" s="12" t="s">
        <v>553</v>
      </c>
      <c r="I456" s="12">
        <v>800</v>
      </c>
      <c r="J456" s="12">
        <v>800</v>
      </c>
      <c r="K456" s="148"/>
      <c r="L456" s="148"/>
      <c r="M456" s="12"/>
    </row>
    <row r="457" spans="1:13" ht="45" x14ac:dyDescent="0.25">
      <c r="A457" s="12" t="s">
        <v>784</v>
      </c>
      <c r="B457" s="12" t="s">
        <v>642</v>
      </c>
      <c r="C457" s="12" t="s">
        <v>785</v>
      </c>
      <c r="D457" s="12"/>
      <c r="E457" s="12" t="s">
        <v>782</v>
      </c>
      <c r="F457" s="12" t="s">
        <v>93</v>
      </c>
      <c r="G457" s="12" t="s">
        <v>274</v>
      </c>
      <c r="H457" s="12" t="s">
        <v>317</v>
      </c>
      <c r="I457" s="12">
        <v>26000</v>
      </c>
      <c r="J457" s="37">
        <v>26000</v>
      </c>
      <c r="K457" s="12">
        <v>1820</v>
      </c>
      <c r="L457" s="12"/>
      <c r="M457" s="12"/>
    </row>
    <row r="458" spans="1:13" ht="27.75" customHeight="1" x14ac:dyDescent="0.25">
      <c r="A458" s="147" t="s">
        <v>784</v>
      </c>
      <c r="B458" s="147" t="s">
        <v>642</v>
      </c>
      <c r="C458" s="20" t="s">
        <v>786</v>
      </c>
      <c r="D458" s="21"/>
      <c r="E458" s="147" t="s">
        <v>782</v>
      </c>
      <c r="F458" s="147" t="s">
        <v>93</v>
      </c>
      <c r="G458" s="12" t="s">
        <v>274</v>
      </c>
      <c r="H458" s="12" t="s">
        <v>94</v>
      </c>
      <c r="I458" s="12">
        <v>15400</v>
      </c>
      <c r="J458" s="12">
        <v>15400</v>
      </c>
      <c r="K458" s="147">
        <v>2010</v>
      </c>
      <c r="L458" s="147">
        <v>3</v>
      </c>
      <c r="M458" s="12"/>
    </row>
    <row r="459" spans="1:13" x14ac:dyDescent="0.25">
      <c r="A459" s="150"/>
      <c r="B459" s="150"/>
      <c r="C459" s="20" t="s">
        <v>786</v>
      </c>
      <c r="D459" s="27"/>
      <c r="E459" s="150"/>
      <c r="F459" s="150"/>
      <c r="G459" s="12" t="s">
        <v>274</v>
      </c>
      <c r="H459" s="12" t="s">
        <v>72</v>
      </c>
      <c r="I459" s="12">
        <v>8000</v>
      </c>
      <c r="J459" s="12">
        <v>8000</v>
      </c>
      <c r="K459" s="150"/>
      <c r="L459" s="150"/>
      <c r="M459" s="12"/>
    </row>
    <row r="460" spans="1:13" x14ac:dyDescent="0.25">
      <c r="A460" s="150"/>
      <c r="B460" s="150"/>
      <c r="C460" s="20" t="s">
        <v>786</v>
      </c>
      <c r="D460" s="27"/>
      <c r="E460" s="150"/>
      <c r="F460" s="150"/>
      <c r="G460" s="12" t="s">
        <v>42</v>
      </c>
      <c r="H460" s="12" t="s">
        <v>787</v>
      </c>
      <c r="I460" s="12">
        <v>2520</v>
      </c>
      <c r="J460" s="12">
        <v>2520</v>
      </c>
      <c r="K460" s="150"/>
      <c r="L460" s="150"/>
      <c r="M460" s="12"/>
    </row>
    <row r="461" spans="1:13" x14ac:dyDescent="0.25">
      <c r="A461" s="150"/>
      <c r="B461" s="150"/>
      <c r="C461" s="20" t="s">
        <v>786</v>
      </c>
      <c r="D461" s="27"/>
      <c r="E461" s="150"/>
      <c r="F461" s="150"/>
      <c r="G461" s="21" t="s">
        <v>274</v>
      </c>
      <c r="H461" s="21" t="s">
        <v>521</v>
      </c>
      <c r="I461" s="21">
        <v>600</v>
      </c>
      <c r="J461" s="21">
        <v>600</v>
      </c>
      <c r="K461" s="150"/>
      <c r="L461" s="150"/>
      <c r="M461" s="21"/>
    </row>
    <row r="462" spans="1:13" ht="27.75" customHeight="1" x14ac:dyDescent="0.25">
      <c r="A462" s="147" t="s">
        <v>788</v>
      </c>
      <c r="B462" s="147"/>
      <c r="C462" t="s">
        <v>2684</v>
      </c>
      <c r="D462" s="21"/>
      <c r="E462" s="147" t="s">
        <v>782</v>
      </c>
      <c r="F462" s="147" t="s">
        <v>93</v>
      </c>
      <c r="G462" s="21" t="s">
        <v>274</v>
      </c>
      <c r="H462" s="12" t="s">
        <v>488</v>
      </c>
      <c r="I462" s="12">
        <v>64000</v>
      </c>
      <c r="J462" s="12">
        <v>64000</v>
      </c>
      <c r="K462" s="149">
        <v>4615</v>
      </c>
      <c r="L462" s="149">
        <v>3</v>
      </c>
      <c r="M462" s="12"/>
    </row>
    <row r="463" spans="1:13" x14ac:dyDescent="0.25">
      <c r="A463" s="150"/>
      <c r="B463" s="150"/>
      <c r="C463" t="s">
        <v>2684</v>
      </c>
      <c r="D463" s="27"/>
      <c r="E463" s="150"/>
      <c r="F463" s="150"/>
      <c r="G463" s="12" t="s">
        <v>42</v>
      </c>
      <c r="H463" s="12" t="s">
        <v>789</v>
      </c>
      <c r="I463" s="12">
        <v>1904</v>
      </c>
      <c r="J463" s="12">
        <v>1904</v>
      </c>
      <c r="K463" s="149"/>
      <c r="L463" s="149"/>
      <c r="M463" s="12"/>
    </row>
    <row r="464" spans="1:13" x14ac:dyDescent="0.25">
      <c r="A464" s="150"/>
      <c r="B464" s="150"/>
      <c r="C464" t="s">
        <v>2684</v>
      </c>
      <c r="D464" s="27"/>
      <c r="E464" s="150"/>
      <c r="F464" s="150"/>
      <c r="G464" s="21" t="s">
        <v>274</v>
      </c>
      <c r="H464" s="21" t="s">
        <v>790</v>
      </c>
      <c r="I464" s="21">
        <v>59</v>
      </c>
      <c r="J464" s="21">
        <v>59</v>
      </c>
      <c r="K464" s="147"/>
      <c r="L464" s="147"/>
      <c r="M464" s="21"/>
    </row>
    <row r="465" spans="1:13" ht="27.75" customHeight="1" x14ac:dyDescent="0.25">
      <c r="A465" s="164" t="s">
        <v>791</v>
      </c>
      <c r="B465" s="149"/>
      <c r="C465" s="20" t="s">
        <v>792</v>
      </c>
      <c r="D465" s="22"/>
      <c r="E465" s="147" t="s">
        <v>782</v>
      </c>
      <c r="F465" s="147"/>
      <c r="G465" s="21" t="s">
        <v>274</v>
      </c>
      <c r="H465" s="34" t="s">
        <v>284</v>
      </c>
      <c r="I465" s="12">
        <v>6000</v>
      </c>
      <c r="J465" s="43">
        <v>6000</v>
      </c>
      <c r="K465" s="147">
        <v>595</v>
      </c>
      <c r="L465" s="147"/>
      <c r="M465" s="12"/>
    </row>
    <row r="466" spans="1:13" x14ac:dyDescent="0.25">
      <c r="A466" s="164"/>
      <c r="B466" s="149"/>
      <c r="C466" s="20" t="s">
        <v>792</v>
      </c>
      <c r="D466" s="36"/>
      <c r="E466" s="150"/>
      <c r="F466" s="150"/>
      <c r="G466" s="12" t="s">
        <v>42</v>
      </c>
      <c r="H466" s="34" t="s">
        <v>461</v>
      </c>
      <c r="I466" s="12">
        <v>800</v>
      </c>
      <c r="J466" s="43">
        <v>800</v>
      </c>
      <c r="K466" s="150"/>
      <c r="L466" s="150"/>
      <c r="M466" s="12"/>
    </row>
    <row r="467" spans="1:13" x14ac:dyDescent="0.25">
      <c r="A467" s="164"/>
      <c r="B467" s="149"/>
      <c r="C467" s="20" t="s">
        <v>792</v>
      </c>
      <c r="D467" s="36"/>
      <c r="E467" s="150"/>
      <c r="F467" s="150"/>
      <c r="G467" s="21" t="s">
        <v>274</v>
      </c>
      <c r="H467" s="34" t="s">
        <v>793</v>
      </c>
      <c r="I467" s="12">
        <v>1300</v>
      </c>
      <c r="J467" s="43">
        <v>1300</v>
      </c>
      <c r="K467" s="150"/>
      <c r="L467" s="150"/>
      <c r="M467" s="12"/>
    </row>
    <row r="468" spans="1:13" x14ac:dyDescent="0.25">
      <c r="A468" s="153"/>
      <c r="B468" s="147"/>
      <c r="C468" s="20" t="s">
        <v>792</v>
      </c>
      <c r="D468" s="36"/>
      <c r="E468" s="150"/>
      <c r="F468" s="150"/>
      <c r="G468" s="21" t="s">
        <v>274</v>
      </c>
      <c r="H468" s="22" t="s">
        <v>523</v>
      </c>
      <c r="I468" s="21">
        <v>400</v>
      </c>
      <c r="J468" s="31">
        <v>400</v>
      </c>
      <c r="K468" s="150"/>
      <c r="L468" s="150"/>
      <c r="M468" s="21"/>
    </row>
    <row r="469" spans="1:13" ht="27.75" customHeight="1" x14ac:dyDescent="0.25">
      <c r="A469" s="147" t="s">
        <v>788</v>
      </c>
      <c r="B469" s="147"/>
      <c r="C469" s="20" t="s">
        <v>794</v>
      </c>
      <c r="D469" s="21"/>
      <c r="E469" s="147" t="s">
        <v>782</v>
      </c>
      <c r="F469" s="147" t="s">
        <v>795</v>
      </c>
      <c r="G469" s="12" t="s">
        <v>274</v>
      </c>
      <c r="H469" s="34" t="s">
        <v>663</v>
      </c>
      <c r="I469" s="12">
        <v>10400</v>
      </c>
      <c r="J469" s="12">
        <v>10400</v>
      </c>
      <c r="K469" s="147">
        <v>868</v>
      </c>
      <c r="L469" s="147"/>
      <c r="M469" s="12"/>
    </row>
    <row r="470" spans="1:13" x14ac:dyDescent="0.25">
      <c r="A470" s="148"/>
      <c r="B470" s="148"/>
      <c r="C470" s="20" t="s">
        <v>794</v>
      </c>
      <c r="D470" s="24"/>
      <c r="E470" s="148"/>
      <c r="F470" s="148"/>
      <c r="G470" s="12" t="s">
        <v>274</v>
      </c>
      <c r="H470" s="34" t="s">
        <v>225</v>
      </c>
      <c r="I470" s="12">
        <v>2000</v>
      </c>
      <c r="J470" s="12">
        <v>2000</v>
      </c>
      <c r="K470" s="148"/>
      <c r="L470" s="148"/>
      <c r="M470" s="12"/>
    </row>
    <row r="471" spans="1:13" ht="27.75" customHeight="1" x14ac:dyDescent="0.25">
      <c r="A471" s="147" t="s">
        <v>796</v>
      </c>
      <c r="B471" s="147"/>
      <c r="C471" s="20" t="s">
        <v>794</v>
      </c>
      <c r="D471" s="21"/>
      <c r="E471" s="147" t="s">
        <v>782</v>
      </c>
      <c r="F471" s="147"/>
      <c r="G471" s="12" t="s">
        <v>42</v>
      </c>
      <c r="H471" s="34" t="s">
        <v>713</v>
      </c>
      <c r="I471" s="12">
        <v>568</v>
      </c>
      <c r="J471" s="12">
        <v>568</v>
      </c>
      <c r="K471" s="147">
        <v>42</v>
      </c>
      <c r="L471" s="147">
        <v>4</v>
      </c>
      <c r="M471" s="12"/>
    </row>
    <row r="472" spans="1:13" x14ac:dyDescent="0.25">
      <c r="A472" s="148"/>
      <c r="B472" s="148"/>
      <c r="C472" s="20" t="s">
        <v>794</v>
      </c>
      <c r="D472" s="24"/>
      <c r="E472" s="148"/>
      <c r="F472" s="148"/>
      <c r="G472" s="12" t="s">
        <v>797</v>
      </c>
      <c r="H472" s="34" t="s">
        <v>798</v>
      </c>
      <c r="I472" s="12">
        <v>40</v>
      </c>
      <c r="J472" s="12">
        <v>40</v>
      </c>
      <c r="K472" s="148"/>
      <c r="L472" s="148"/>
      <c r="M472" s="12"/>
    </row>
    <row r="473" spans="1:13" ht="45" x14ac:dyDescent="0.25">
      <c r="A473" s="12" t="s">
        <v>799</v>
      </c>
      <c r="B473" s="12" t="s">
        <v>642</v>
      </c>
      <c r="C473" t="s">
        <v>2689</v>
      </c>
      <c r="D473" s="12"/>
      <c r="E473" s="12" t="s">
        <v>782</v>
      </c>
      <c r="F473" s="12" t="s">
        <v>296</v>
      </c>
      <c r="G473" s="12" t="s">
        <v>274</v>
      </c>
      <c r="H473" s="34" t="s">
        <v>800</v>
      </c>
      <c r="I473" s="12">
        <v>8000</v>
      </c>
      <c r="J473" s="12">
        <v>8000</v>
      </c>
      <c r="K473" s="12">
        <v>560</v>
      </c>
      <c r="L473" s="12"/>
      <c r="M473" s="12"/>
    </row>
    <row r="474" spans="1:13" ht="27.75" customHeight="1" x14ac:dyDescent="0.25">
      <c r="A474" s="147" t="s">
        <v>799</v>
      </c>
      <c r="B474" s="147"/>
      <c r="C474" s="20" t="s">
        <v>801</v>
      </c>
      <c r="D474" s="21"/>
      <c r="E474" s="147" t="s">
        <v>782</v>
      </c>
      <c r="F474" s="147" t="s">
        <v>802</v>
      </c>
      <c r="G474" s="12" t="s">
        <v>274</v>
      </c>
      <c r="H474" s="34" t="s">
        <v>72</v>
      </c>
      <c r="I474" s="12">
        <v>8000</v>
      </c>
      <c r="J474" s="12">
        <v>8000</v>
      </c>
      <c r="K474" s="147">
        <v>1260</v>
      </c>
      <c r="L474" s="147"/>
      <c r="M474" s="12"/>
    </row>
    <row r="475" spans="1:13" x14ac:dyDescent="0.25">
      <c r="A475" s="148"/>
      <c r="B475" s="148"/>
      <c r="C475" s="44" t="s">
        <v>803</v>
      </c>
      <c r="D475" s="24"/>
      <c r="E475" s="148"/>
      <c r="F475" s="148"/>
      <c r="G475" s="12" t="s">
        <v>274</v>
      </c>
      <c r="H475" s="34" t="s">
        <v>663</v>
      </c>
      <c r="I475" s="12">
        <v>10000</v>
      </c>
      <c r="J475" s="12">
        <v>10000</v>
      </c>
      <c r="K475" s="148"/>
      <c r="L475" s="148"/>
      <c r="M475" s="12"/>
    </row>
    <row r="476" spans="1:13" ht="45" x14ac:dyDescent="0.25">
      <c r="A476" s="12" t="s">
        <v>804</v>
      </c>
      <c r="B476" s="12"/>
      <c r="C476" s="12" t="s">
        <v>805</v>
      </c>
      <c r="D476" s="12"/>
      <c r="E476" s="12" t="s">
        <v>782</v>
      </c>
      <c r="F476" s="12" t="s">
        <v>169</v>
      </c>
      <c r="G476" s="12" t="s">
        <v>274</v>
      </c>
      <c r="H476" s="34" t="s">
        <v>663</v>
      </c>
      <c r="I476" s="12">
        <v>10000</v>
      </c>
      <c r="J476" s="12">
        <v>10000</v>
      </c>
      <c r="K476" s="12">
        <v>700</v>
      </c>
      <c r="L476" s="12"/>
      <c r="M476" s="12"/>
    </row>
    <row r="477" spans="1:13" ht="27.75" customHeight="1" x14ac:dyDescent="0.25">
      <c r="A477" s="147" t="s">
        <v>806</v>
      </c>
      <c r="B477" s="147"/>
      <c r="C477" s="20" t="s">
        <v>807</v>
      </c>
      <c r="D477" s="21"/>
      <c r="E477" s="147" t="s">
        <v>782</v>
      </c>
      <c r="F477" s="147"/>
      <c r="G477" s="12" t="s">
        <v>42</v>
      </c>
      <c r="H477" s="34" t="s">
        <v>156</v>
      </c>
      <c r="I477" s="12">
        <v>160</v>
      </c>
      <c r="J477" s="12">
        <v>160</v>
      </c>
      <c r="K477" s="147">
        <v>35</v>
      </c>
      <c r="L477" s="147">
        <v>7</v>
      </c>
      <c r="M477" s="12"/>
    </row>
    <row r="478" spans="1:13" x14ac:dyDescent="0.25">
      <c r="A478" s="148"/>
      <c r="B478" s="148"/>
      <c r="C478" s="20" t="s">
        <v>807</v>
      </c>
      <c r="D478" s="24"/>
      <c r="E478" s="148"/>
      <c r="F478" s="148"/>
      <c r="G478" s="12" t="s">
        <v>274</v>
      </c>
      <c r="H478" s="34" t="s">
        <v>808</v>
      </c>
      <c r="I478" s="12">
        <v>350</v>
      </c>
      <c r="J478" s="12">
        <v>350</v>
      </c>
      <c r="K478" s="148"/>
      <c r="L478" s="148"/>
      <c r="M478" s="12"/>
    </row>
    <row r="479" spans="1:13" ht="45" x14ac:dyDescent="0.25">
      <c r="A479" s="12" t="s">
        <v>806</v>
      </c>
      <c r="B479" s="12" t="s">
        <v>642</v>
      </c>
      <c r="C479" s="12" t="s">
        <v>809</v>
      </c>
      <c r="D479" s="12"/>
      <c r="E479" s="12" t="s">
        <v>782</v>
      </c>
      <c r="F479" s="12" t="s">
        <v>810</v>
      </c>
      <c r="G479" s="12" t="s">
        <v>274</v>
      </c>
      <c r="H479" s="34" t="s">
        <v>291</v>
      </c>
      <c r="I479" s="12">
        <v>4000</v>
      </c>
      <c r="J479" s="12">
        <v>4000</v>
      </c>
      <c r="K479" s="12">
        <v>280</v>
      </c>
      <c r="L479" s="12"/>
      <c r="M479" s="12"/>
    </row>
    <row r="480" spans="1:13" ht="27.75" customHeight="1" x14ac:dyDescent="0.25">
      <c r="A480" s="147" t="s">
        <v>811</v>
      </c>
      <c r="B480" s="147" t="s">
        <v>642</v>
      </c>
      <c r="C480" s="20" t="s">
        <v>812</v>
      </c>
      <c r="D480" s="21"/>
      <c r="E480" s="147" t="s">
        <v>782</v>
      </c>
      <c r="F480" s="147" t="s">
        <v>813</v>
      </c>
      <c r="G480" s="12" t="s">
        <v>274</v>
      </c>
      <c r="H480" s="34" t="s">
        <v>709</v>
      </c>
      <c r="I480" s="12">
        <v>13200</v>
      </c>
      <c r="J480" s="12">
        <v>13200</v>
      </c>
      <c r="K480" s="147">
        <v>1493</v>
      </c>
      <c r="L480" s="147">
        <v>7</v>
      </c>
      <c r="M480" s="12"/>
    </row>
    <row r="481" spans="1:13" x14ac:dyDescent="0.25">
      <c r="A481" s="150"/>
      <c r="B481" s="150"/>
      <c r="C481" s="20" t="s">
        <v>812</v>
      </c>
      <c r="D481" s="27"/>
      <c r="E481" s="150"/>
      <c r="F481" s="150"/>
      <c r="G481" s="21" t="s">
        <v>274</v>
      </c>
      <c r="H481" s="22" t="s">
        <v>284</v>
      </c>
      <c r="I481" s="21">
        <v>6540</v>
      </c>
      <c r="J481" s="21">
        <v>6540</v>
      </c>
      <c r="K481" s="150"/>
      <c r="L481" s="150"/>
      <c r="M481" s="21"/>
    </row>
    <row r="482" spans="1:13" x14ac:dyDescent="0.25">
      <c r="A482" s="148"/>
      <c r="B482" s="148"/>
      <c r="C482" s="20" t="s">
        <v>812</v>
      </c>
      <c r="D482" s="24"/>
      <c r="E482" s="148"/>
      <c r="F482" s="148"/>
      <c r="G482" s="12" t="s">
        <v>42</v>
      </c>
      <c r="H482" s="12" t="s">
        <v>58</v>
      </c>
      <c r="I482" s="12">
        <v>1600</v>
      </c>
      <c r="J482" s="12">
        <v>1600</v>
      </c>
      <c r="K482" s="148"/>
      <c r="L482" s="148"/>
      <c r="M482" s="12"/>
    </row>
    <row r="483" spans="1:13" ht="45" x14ac:dyDescent="0.25">
      <c r="A483" s="12" t="s">
        <v>811</v>
      </c>
      <c r="B483" s="12" t="s">
        <v>642</v>
      </c>
      <c r="C483" s="12" t="s">
        <v>323</v>
      </c>
      <c r="D483" s="12"/>
      <c r="E483" s="12" t="s">
        <v>782</v>
      </c>
      <c r="F483" s="12" t="s">
        <v>814</v>
      </c>
      <c r="G483" s="5" t="s">
        <v>23</v>
      </c>
      <c r="H483" s="12" t="s">
        <v>815</v>
      </c>
      <c r="I483" s="12">
        <v>2400</v>
      </c>
      <c r="J483" s="12">
        <v>2400</v>
      </c>
      <c r="K483" s="12">
        <v>168</v>
      </c>
      <c r="L483" s="12"/>
      <c r="M483" s="12"/>
    </row>
    <row r="484" spans="1:13" ht="45" x14ac:dyDescent="0.25">
      <c r="A484" s="12" t="s">
        <v>811</v>
      </c>
      <c r="B484" s="12" t="s">
        <v>642</v>
      </c>
      <c r="C484" s="12" t="s">
        <v>816</v>
      </c>
      <c r="D484" s="12"/>
      <c r="E484" s="12" t="s">
        <v>782</v>
      </c>
      <c r="F484" s="12" t="s">
        <v>814</v>
      </c>
      <c r="G484" s="5" t="s">
        <v>23</v>
      </c>
      <c r="H484" s="12" t="s">
        <v>817</v>
      </c>
      <c r="I484" s="12">
        <v>1950</v>
      </c>
      <c r="J484" s="12">
        <v>1950</v>
      </c>
      <c r="K484" s="12">
        <v>136</v>
      </c>
      <c r="L484" s="12">
        <v>4</v>
      </c>
      <c r="M484" s="12"/>
    </row>
    <row r="485" spans="1:13" ht="94.5" customHeight="1" x14ac:dyDescent="0.25">
      <c r="A485" s="147" t="s">
        <v>818</v>
      </c>
      <c r="B485" s="147" t="s">
        <v>642</v>
      </c>
      <c r="C485" s="45" t="s">
        <v>2665</v>
      </c>
      <c r="D485" s="21"/>
      <c r="E485" s="147" t="s">
        <v>782</v>
      </c>
      <c r="F485" s="147" t="s">
        <v>169</v>
      </c>
      <c r="G485" s="12" t="s">
        <v>274</v>
      </c>
      <c r="H485" s="12" t="s">
        <v>437</v>
      </c>
      <c r="I485" s="12">
        <v>18000</v>
      </c>
      <c r="J485" s="12">
        <v>18000</v>
      </c>
      <c r="K485" s="165">
        <v>1178</v>
      </c>
      <c r="L485" s="165">
        <v>7</v>
      </c>
      <c r="M485" s="147" t="s">
        <v>819</v>
      </c>
    </row>
    <row r="486" spans="1:13" x14ac:dyDescent="0.25">
      <c r="A486" s="148"/>
      <c r="B486" s="148"/>
      <c r="C486" s="45" t="s">
        <v>2665</v>
      </c>
      <c r="D486" s="24"/>
      <c r="E486" s="148"/>
      <c r="F486" s="148"/>
      <c r="G486" s="5" t="s">
        <v>45</v>
      </c>
      <c r="H486" s="12" t="s">
        <v>820</v>
      </c>
      <c r="I486" s="12">
        <v>340</v>
      </c>
      <c r="J486" s="12">
        <v>340</v>
      </c>
      <c r="K486" s="166"/>
      <c r="L486" s="166"/>
      <c r="M486" s="148"/>
    </row>
    <row r="487" spans="1:13" ht="45" x14ac:dyDescent="0.25">
      <c r="A487" s="12" t="s">
        <v>821</v>
      </c>
      <c r="B487" s="12"/>
      <c r="C487" s="12" t="s">
        <v>822</v>
      </c>
      <c r="D487" s="12"/>
      <c r="E487" s="12" t="s">
        <v>721</v>
      </c>
      <c r="F487" s="12" t="s">
        <v>823</v>
      </c>
      <c r="G487" s="12" t="s">
        <v>176</v>
      </c>
      <c r="H487" s="12" t="s">
        <v>824</v>
      </c>
      <c r="I487" s="12">
        <v>144</v>
      </c>
      <c r="J487" s="12">
        <v>144</v>
      </c>
      <c r="K487" s="12">
        <v>10</v>
      </c>
      <c r="L487" s="12">
        <v>1</v>
      </c>
      <c r="M487" s="12"/>
    </row>
    <row r="488" spans="1:13" x14ac:dyDescent="0.25">
      <c r="A488" s="12" t="s">
        <v>825</v>
      </c>
      <c r="B488" s="12"/>
      <c r="C488" s="12" t="s">
        <v>826</v>
      </c>
      <c r="D488" s="12"/>
      <c r="E488" s="12"/>
      <c r="F488" s="12"/>
      <c r="G488" s="12" t="s">
        <v>274</v>
      </c>
      <c r="H488" s="12" t="s">
        <v>536</v>
      </c>
      <c r="I488" s="12">
        <v>300</v>
      </c>
      <c r="J488" s="12">
        <v>300</v>
      </c>
      <c r="K488" s="12">
        <v>21</v>
      </c>
      <c r="L488" s="12"/>
      <c r="M488" s="12"/>
    </row>
    <row r="489" spans="1:13" ht="27.75" customHeight="1" x14ac:dyDescent="0.25">
      <c r="A489" s="147" t="s">
        <v>821</v>
      </c>
      <c r="B489" s="147" t="s">
        <v>642</v>
      </c>
      <c r="C489" s="20" t="s">
        <v>827</v>
      </c>
      <c r="D489" s="21"/>
      <c r="E489" s="147" t="s">
        <v>782</v>
      </c>
      <c r="F489" s="147" t="s">
        <v>30</v>
      </c>
      <c r="G489" s="12" t="s">
        <v>42</v>
      </c>
      <c r="H489" s="12" t="s">
        <v>828</v>
      </c>
      <c r="I489" s="12">
        <v>9392</v>
      </c>
      <c r="J489" s="12">
        <v>9392</v>
      </c>
      <c r="K489" s="147">
        <v>669</v>
      </c>
      <c r="L489" s="147"/>
      <c r="M489" s="12"/>
    </row>
    <row r="490" spans="1:13" x14ac:dyDescent="0.25">
      <c r="A490" s="150"/>
      <c r="B490" s="150"/>
      <c r="C490" s="20" t="s">
        <v>827</v>
      </c>
      <c r="D490" s="27"/>
      <c r="E490" s="150"/>
      <c r="F490" s="150"/>
      <c r="G490" s="12" t="s">
        <v>274</v>
      </c>
      <c r="H490" s="12" t="s">
        <v>494</v>
      </c>
      <c r="I490" s="12">
        <v>164</v>
      </c>
      <c r="J490" s="12">
        <v>164</v>
      </c>
      <c r="K490" s="148"/>
      <c r="L490" s="148"/>
      <c r="M490" s="12"/>
    </row>
    <row r="491" spans="1:13" ht="30" x14ac:dyDescent="0.25">
      <c r="A491" s="148"/>
      <c r="B491" s="148"/>
      <c r="C491" s="20" t="s">
        <v>827</v>
      </c>
      <c r="D491" s="24"/>
      <c r="E491" s="148"/>
      <c r="F491" s="148"/>
      <c r="G491" s="5" t="s">
        <v>51</v>
      </c>
      <c r="H491" s="12" t="s">
        <v>829</v>
      </c>
      <c r="I491" s="12">
        <v>14062</v>
      </c>
      <c r="J491" s="12">
        <v>14062</v>
      </c>
      <c r="K491" s="12">
        <v>50</v>
      </c>
      <c r="L491" s="12">
        <v>2</v>
      </c>
      <c r="M491" s="12"/>
    </row>
    <row r="492" spans="1:13" ht="45" x14ac:dyDescent="0.25">
      <c r="A492" s="12" t="s">
        <v>830</v>
      </c>
      <c r="B492" s="12" t="s">
        <v>642</v>
      </c>
      <c r="C492" s="12" t="s">
        <v>827</v>
      </c>
      <c r="D492" s="12"/>
      <c r="E492" s="12" t="s">
        <v>782</v>
      </c>
      <c r="F492" s="12" t="s">
        <v>30</v>
      </c>
      <c r="G492" s="12" t="s">
        <v>274</v>
      </c>
      <c r="H492" s="12" t="s">
        <v>831</v>
      </c>
      <c r="I492" s="12">
        <v>40000</v>
      </c>
      <c r="J492" s="12">
        <v>40000</v>
      </c>
      <c r="K492" s="12">
        <v>2800</v>
      </c>
      <c r="L492" s="12"/>
      <c r="M492" s="12" t="s">
        <v>832</v>
      </c>
    </row>
    <row r="493" spans="1:13" x14ac:dyDescent="0.25">
      <c r="A493" s="147" t="s">
        <v>830</v>
      </c>
      <c r="B493" s="147" t="s">
        <v>642</v>
      </c>
      <c r="C493" s="20" t="s">
        <v>827</v>
      </c>
      <c r="D493" s="21"/>
      <c r="E493" s="147" t="s">
        <v>782</v>
      </c>
      <c r="F493" s="147" t="s">
        <v>30</v>
      </c>
      <c r="G493" s="46" t="s">
        <v>585</v>
      </c>
      <c r="H493" s="12" t="s">
        <v>833</v>
      </c>
      <c r="I493" s="12">
        <v>4000</v>
      </c>
      <c r="J493" s="12">
        <v>4000</v>
      </c>
      <c r="K493" s="147">
        <v>361</v>
      </c>
      <c r="L493" s="147"/>
      <c r="M493" s="12" t="s">
        <v>834</v>
      </c>
    </row>
    <row r="494" spans="1:13" x14ac:dyDescent="0.25">
      <c r="A494" s="148"/>
      <c r="B494" s="148"/>
      <c r="C494" s="20" t="s">
        <v>827</v>
      </c>
      <c r="D494" s="24"/>
      <c r="E494" s="148"/>
      <c r="F494" s="148"/>
      <c r="G494" s="12" t="s">
        <v>42</v>
      </c>
      <c r="H494" s="12" t="s">
        <v>835</v>
      </c>
      <c r="I494" s="12">
        <v>1152</v>
      </c>
      <c r="J494" s="12">
        <v>1152</v>
      </c>
      <c r="K494" s="148"/>
      <c r="L494" s="148"/>
      <c r="M494" s="12"/>
    </row>
    <row r="495" spans="1:13" ht="45" x14ac:dyDescent="0.25">
      <c r="A495" s="12" t="s">
        <v>836</v>
      </c>
      <c r="B495" s="12"/>
      <c r="C495" s="12" t="s">
        <v>837</v>
      </c>
      <c r="D495" s="12"/>
      <c r="E495" s="12" t="s">
        <v>782</v>
      </c>
      <c r="F495" s="12" t="s">
        <v>795</v>
      </c>
      <c r="G495" s="12" t="s">
        <v>274</v>
      </c>
      <c r="H495" s="12" t="s">
        <v>36</v>
      </c>
      <c r="I495" s="12">
        <v>1400</v>
      </c>
      <c r="J495" s="12">
        <v>1400</v>
      </c>
      <c r="K495" s="12">
        <v>98</v>
      </c>
      <c r="L495" s="12"/>
      <c r="M495" s="12"/>
    </row>
    <row r="496" spans="1:13" x14ac:dyDescent="0.25">
      <c r="A496" s="147" t="s">
        <v>838</v>
      </c>
      <c r="B496" s="147"/>
      <c r="C496" s="20" t="s">
        <v>839</v>
      </c>
      <c r="D496" s="21"/>
      <c r="E496" s="147"/>
      <c r="F496" s="147"/>
      <c r="G496" s="12" t="s">
        <v>274</v>
      </c>
      <c r="H496" s="12" t="s">
        <v>407</v>
      </c>
      <c r="I496" s="12">
        <v>46000</v>
      </c>
      <c r="J496" s="12">
        <v>46000</v>
      </c>
      <c r="K496" s="147">
        <v>5840</v>
      </c>
      <c r="L496" s="147"/>
      <c r="M496" s="12" t="s">
        <v>2634</v>
      </c>
    </row>
    <row r="497" spans="1:13" x14ac:dyDescent="0.25">
      <c r="A497" s="150"/>
      <c r="B497" s="150"/>
      <c r="C497" s="20" t="s">
        <v>839</v>
      </c>
      <c r="D497" s="27"/>
      <c r="E497" s="150"/>
      <c r="F497" s="150"/>
      <c r="G497" s="12" t="s">
        <v>274</v>
      </c>
      <c r="H497" s="12" t="s">
        <v>496</v>
      </c>
      <c r="I497" s="12">
        <v>48000</v>
      </c>
      <c r="J497" s="12">
        <v>48000</v>
      </c>
      <c r="K497" s="150"/>
      <c r="L497" s="150"/>
      <c r="M497" s="12" t="s">
        <v>840</v>
      </c>
    </row>
    <row r="498" spans="1:13" x14ac:dyDescent="0.25">
      <c r="A498" s="148"/>
      <c r="B498" s="148"/>
      <c r="C498" s="20" t="s">
        <v>839</v>
      </c>
      <c r="D498" s="24"/>
      <c r="E498" s="148"/>
      <c r="F498" s="148"/>
      <c r="G498" s="12" t="s">
        <v>274</v>
      </c>
      <c r="H498" s="12" t="s">
        <v>437</v>
      </c>
      <c r="I498" s="12">
        <v>18000</v>
      </c>
      <c r="J498" s="12">
        <v>18000</v>
      </c>
      <c r="K498" s="148"/>
      <c r="L498" s="148"/>
      <c r="M498" s="12"/>
    </row>
    <row r="499" spans="1:13" ht="27.75" customHeight="1" x14ac:dyDescent="0.25">
      <c r="A499" s="147" t="s">
        <v>838</v>
      </c>
      <c r="B499" s="147" t="s">
        <v>26</v>
      </c>
      <c r="C499" s="20" t="s">
        <v>179</v>
      </c>
      <c r="D499" s="21"/>
      <c r="E499" s="147" t="s">
        <v>782</v>
      </c>
      <c r="F499" s="147" t="s">
        <v>169</v>
      </c>
      <c r="G499" s="12" t="s">
        <v>274</v>
      </c>
      <c r="H499" s="12" t="s">
        <v>841</v>
      </c>
      <c r="I499" s="12">
        <v>58000</v>
      </c>
      <c r="J499" s="12">
        <v>58000</v>
      </c>
      <c r="K499" s="147">
        <v>4149</v>
      </c>
      <c r="L499" s="147">
        <v>6</v>
      </c>
      <c r="M499" s="12"/>
    </row>
    <row r="500" spans="1:13" x14ac:dyDescent="0.25">
      <c r="A500" s="148"/>
      <c r="B500" s="148"/>
      <c r="C500" s="20" t="s">
        <v>179</v>
      </c>
      <c r="D500" s="24"/>
      <c r="E500" s="148"/>
      <c r="F500" s="148"/>
      <c r="G500" s="12" t="s">
        <v>42</v>
      </c>
      <c r="H500" s="12" t="s">
        <v>842</v>
      </c>
      <c r="I500" s="12">
        <v>1280</v>
      </c>
      <c r="J500" s="12">
        <v>1280</v>
      </c>
      <c r="K500" s="148"/>
      <c r="L500" s="148"/>
      <c r="M500" s="12"/>
    </row>
    <row r="501" spans="1:13" ht="45" x14ac:dyDescent="0.25">
      <c r="A501" s="12" t="s">
        <v>838</v>
      </c>
      <c r="B501" s="12" t="s">
        <v>26</v>
      </c>
      <c r="C501" s="12" t="s">
        <v>179</v>
      </c>
      <c r="D501" s="12"/>
      <c r="E501" s="12" t="s">
        <v>782</v>
      </c>
      <c r="F501" s="12" t="s">
        <v>169</v>
      </c>
      <c r="G501" s="12" t="s">
        <v>274</v>
      </c>
      <c r="H501" s="12" t="s">
        <v>284</v>
      </c>
      <c r="I501" s="12">
        <v>6000</v>
      </c>
      <c r="J501" s="12">
        <v>6000</v>
      </c>
      <c r="K501" s="12">
        <v>420</v>
      </c>
      <c r="L501" s="12"/>
      <c r="M501" s="12"/>
    </row>
    <row r="502" spans="1:13" ht="30" x14ac:dyDescent="0.25">
      <c r="A502" s="12" t="s">
        <v>843</v>
      </c>
      <c r="B502" s="12" t="s">
        <v>844</v>
      </c>
      <c r="C502" s="12" t="s">
        <v>845</v>
      </c>
      <c r="D502" s="12"/>
      <c r="E502" s="12"/>
      <c r="F502" s="12" t="s">
        <v>846</v>
      </c>
      <c r="G502" s="12" t="s">
        <v>274</v>
      </c>
      <c r="H502" s="12" t="s">
        <v>847</v>
      </c>
      <c r="I502" s="12">
        <v>54000</v>
      </c>
      <c r="J502" s="12">
        <v>54000</v>
      </c>
      <c r="K502" s="12">
        <v>3580</v>
      </c>
      <c r="L502" s="12"/>
      <c r="M502" s="12"/>
    </row>
    <row r="503" spans="1:13" ht="45" x14ac:dyDescent="0.25">
      <c r="A503" s="12" t="s">
        <v>848</v>
      </c>
      <c r="B503" s="12"/>
      <c r="C503" s="12" t="s">
        <v>708</v>
      </c>
      <c r="D503" s="12"/>
      <c r="E503" s="12" t="s">
        <v>782</v>
      </c>
      <c r="F503" s="12" t="s">
        <v>849</v>
      </c>
      <c r="G503" s="12" t="s">
        <v>274</v>
      </c>
      <c r="H503" s="12" t="s">
        <v>225</v>
      </c>
      <c r="I503" s="12">
        <v>2000</v>
      </c>
      <c r="J503" s="12">
        <v>2000</v>
      </c>
      <c r="K503" s="12">
        <v>120</v>
      </c>
      <c r="L503" s="12"/>
      <c r="M503" s="12"/>
    </row>
    <row r="504" spans="1:13" ht="27.75" customHeight="1" x14ac:dyDescent="0.25">
      <c r="A504" s="147" t="s">
        <v>848</v>
      </c>
      <c r="B504" s="147"/>
      <c r="C504" s="20" t="s">
        <v>285</v>
      </c>
      <c r="D504" s="21"/>
      <c r="E504" s="147" t="s">
        <v>782</v>
      </c>
      <c r="F504" s="147" t="s">
        <v>57</v>
      </c>
      <c r="G504" s="12" t="s">
        <v>42</v>
      </c>
      <c r="H504" s="12" t="s">
        <v>850</v>
      </c>
      <c r="I504" s="12">
        <v>3360</v>
      </c>
      <c r="J504" s="12">
        <v>3360</v>
      </c>
      <c r="K504" s="147">
        <v>255</v>
      </c>
      <c r="L504" s="147">
        <v>2</v>
      </c>
      <c r="M504" s="12"/>
    </row>
    <row r="505" spans="1:13" x14ac:dyDescent="0.25">
      <c r="A505" s="148"/>
      <c r="B505" s="148"/>
      <c r="C505" s="20" t="s">
        <v>285</v>
      </c>
      <c r="D505" s="24"/>
      <c r="E505" s="148"/>
      <c r="F505" s="148"/>
      <c r="G505" s="12" t="s">
        <v>274</v>
      </c>
      <c r="H505" s="12" t="s">
        <v>521</v>
      </c>
      <c r="I505" s="12">
        <v>600</v>
      </c>
      <c r="J505" s="12">
        <v>600</v>
      </c>
      <c r="K505" s="148"/>
      <c r="L505" s="148"/>
      <c r="M505" s="12"/>
    </row>
    <row r="506" spans="1:13" ht="27.75" customHeight="1" x14ac:dyDescent="0.25">
      <c r="A506" s="147" t="s">
        <v>851</v>
      </c>
      <c r="B506" s="147" t="s">
        <v>26</v>
      </c>
      <c r="C506" s="20" t="s">
        <v>137</v>
      </c>
      <c r="D506" s="47"/>
      <c r="E506" s="147" t="s">
        <v>782</v>
      </c>
      <c r="F506" s="147" t="s">
        <v>852</v>
      </c>
      <c r="G506" s="12" t="s">
        <v>274</v>
      </c>
      <c r="H506" s="12" t="s">
        <v>853</v>
      </c>
      <c r="I506" s="12">
        <v>152376</v>
      </c>
      <c r="J506" s="12">
        <v>152376</v>
      </c>
      <c r="K506" s="147">
        <v>11213</v>
      </c>
      <c r="L506" s="147">
        <v>4</v>
      </c>
      <c r="M506" s="12"/>
    </row>
    <row r="507" spans="1:13" x14ac:dyDescent="0.25">
      <c r="A507" s="150"/>
      <c r="B507" s="150"/>
      <c r="C507" s="20" t="s">
        <v>137</v>
      </c>
      <c r="D507" s="48"/>
      <c r="E507" s="150"/>
      <c r="F507" s="150"/>
      <c r="G507" s="12" t="s">
        <v>42</v>
      </c>
      <c r="H507" s="12" t="s">
        <v>854</v>
      </c>
      <c r="I507" s="12">
        <v>7816</v>
      </c>
      <c r="J507" s="12">
        <v>7816</v>
      </c>
      <c r="K507" s="148"/>
      <c r="L507" s="148"/>
      <c r="M507" s="12"/>
    </row>
    <row r="508" spans="1:13" x14ac:dyDescent="0.25">
      <c r="A508" s="148"/>
      <c r="B508" s="148"/>
      <c r="C508" s="20" t="s">
        <v>137</v>
      </c>
      <c r="D508" s="49"/>
      <c r="E508" s="148"/>
      <c r="F508" s="148"/>
      <c r="G508" s="5" t="s">
        <v>51</v>
      </c>
      <c r="H508" s="12" t="s">
        <v>855</v>
      </c>
      <c r="I508" s="12">
        <v>63225</v>
      </c>
      <c r="J508" s="12">
        <v>63225</v>
      </c>
      <c r="K508" s="12">
        <v>316</v>
      </c>
      <c r="L508" s="12"/>
      <c r="M508" s="12"/>
    </row>
    <row r="509" spans="1:13" ht="27.75" customHeight="1" x14ac:dyDescent="0.25">
      <c r="A509" s="147" t="s">
        <v>856</v>
      </c>
      <c r="B509" s="147" t="s">
        <v>26</v>
      </c>
      <c r="C509" s="20" t="s">
        <v>857</v>
      </c>
      <c r="D509" s="21"/>
      <c r="E509" s="147" t="s">
        <v>858</v>
      </c>
      <c r="F509" s="12" t="s">
        <v>859</v>
      </c>
      <c r="G509" s="12" t="s">
        <v>274</v>
      </c>
      <c r="H509" s="12" t="s">
        <v>860</v>
      </c>
      <c r="I509" s="12">
        <v>62000</v>
      </c>
      <c r="J509" s="12">
        <v>62000</v>
      </c>
      <c r="K509" s="147">
        <v>4384</v>
      </c>
      <c r="L509" s="147">
        <v>7</v>
      </c>
      <c r="M509" s="12" t="s">
        <v>132</v>
      </c>
    </row>
    <row r="510" spans="1:13" x14ac:dyDescent="0.25">
      <c r="A510" s="148"/>
      <c r="B510" s="148"/>
      <c r="C510" s="20" t="s">
        <v>857</v>
      </c>
      <c r="D510" s="24"/>
      <c r="E510" s="148"/>
      <c r="F510" s="12" t="s">
        <v>861</v>
      </c>
      <c r="G510" s="12" t="s">
        <v>42</v>
      </c>
      <c r="H510" s="12" t="s">
        <v>862</v>
      </c>
      <c r="I510" s="12">
        <v>640</v>
      </c>
      <c r="J510" s="12">
        <v>640</v>
      </c>
      <c r="K510" s="148"/>
      <c r="L510" s="148"/>
      <c r="M510" s="12" t="s">
        <v>501</v>
      </c>
    </row>
    <row r="511" spans="1:13" ht="45" x14ac:dyDescent="0.25">
      <c r="A511" s="21" t="s">
        <v>863</v>
      </c>
      <c r="B511" s="21"/>
      <c r="C511" s="21" t="s">
        <v>864</v>
      </c>
      <c r="D511" s="21"/>
      <c r="E511" s="21" t="s">
        <v>858</v>
      </c>
      <c r="F511" s="12" t="s">
        <v>865</v>
      </c>
      <c r="G511" s="21" t="s">
        <v>274</v>
      </c>
      <c r="H511" s="21" t="s">
        <v>317</v>
      </c>
      <c r="I511" s="21">
        <v>26000</v>
      </c>
      <c r="J511" s="21">
        <v>26000</v>
      </c>
      <c r="K511" s="21">
        <v>1820</v>
      </c>
      <c r="L511" s="21"/>
      <c r="M511" s="21"/>
    </row>
    <row r="512" spans="1:13" ht="45" x14ac:dyDescent="0.25">
      <c r="A512" s="12" t="s">
        <v>863</v>
      </c>
      <c r="B512" s="12" t="s">
        <v>26</v>
      </c>
      <c r="C512" s="6" t="s">
        <v>866</v>
      </c>
      <c r="D512" s="12"/>
      <c r="E512" s="12" t="s">
        <v>858</v>
      </c>
      <c r="F512" s="12"/>
      <c r="G512" s="12" t="s">
        <v>274</v>
      </c>
      <c r="H512" s="12" t="s">
        <v>225</v>
      </c>
      <c r="I512" s="50"/>
      <c r="J512" s="50"/>
      <c r="K512" s="33"/>
      <c r="L512" s="33"/>
      <c r="M512" s="12" t="s">
        <v>867</v>
      </c>
    </row>
    <row r="513" spans="1:13" ht="45" x14ac:dyDescent="0.25">
      <c r="A513" s="12" t="s">
        <v>863</v>
      </c>
      <c r="B513" s="12"/>
      <c r="C513" s="12" t="s">
        <v>868</v>
      </c>
      <c r="D513" s="12"/>
      <c r="E513" s="12" t="s">
        <v>858</v>
      </c>
      <c r="F513" s="12" t="s">
        <v>795</v>
      </c>
      <c r="G513" s="12" t="s">
        <v>274</v>
      </c>
      <c r="H513" s="12" t="s">
        <v>72</v>
      </c>
      <c r="I513" s="12">
        <v>8200</v>
      </c>
      <c r="J513" s="12">
        <v>8200</v>
      </c>
      <c r="K513" s="12">
        <v>574</v>
      </c>
      <c r="L513" s="12"/>
      <c r="M513" s="12"/>
    </row>
    <row r="514" spans="1:13" ht="45" x14ac:dyDescent="0.25">
      <c r="A514" s="12" t="s">
        <v>869</v>
      </c>
      <c r="B514" s="12"/>
      <c r="C514" s="12" t="s">
        <v>323</v>
      </c>
      <c r="D514" s="12"/>
      <c r="E514" s="12" t="s">
        <v>858</v>
      </c>
      <c r="F514" s="12" t="s">
        <v>30</v>
      </c>
      <c r="G514" s="12" t="s">
        <v>274</v>
      </c>
      <c r="H514" s="12" t="s">
        <v>317</v>
      </c>
      <c r="I514" s="12">
        <v>26000</v>
      </c>
      <c r="J514" s="12">
        <v>26000</v>
      </c>
      <c r="K514" s="12">
        <v>1820</v>
      </c>
      <c r="L514" s="12"/>
      <c r="M514" s="12"/>
    </row>
    <row r="515" spans="1:13" ht="45" x14ac:dyDescent="0.25">
      <c r="A515" s="12" t="s">
        <v>869</v>
      </c>
      <c r="B515" s="12"/>
      <c r="C515" s="12" t="s">
        <v>870</v>
      </c>
      <c r="D515" s="12"/>
      <c r="E515" s="12" t="s">
        <v>858</v>
      </c>
      <c r="F515" s="12" t="s">
        <v>57</v>
      </c>
      <c r="G515" s="12" t="s">
        <v>274</v>
      </c>
      <c r="H515" s="12" t="s">
        <v>94</v>
      </c>
      <c r="I515" s="12">
        <v>20000</v>
      </c>
      <c r="J515" s="12">
        <v>20000</v>
      </c>
      <c r="K515" s="12">
        <v>1400</v>
      </c>
      <c r="L515" s="12"/>
      <c r="M515" s="12"/>
    </row>
    <row r="516" spans="1:13" ht="45" x14ac:dyDescent="0.25">
      <c r="A516" s="12" t="s">
        <v>869</v>
      </c>
      <c r="B516" s="12" t="s">
        <v>26</v>
      </c>
      <c r="C516" s="12" t="s">
        <v>871</v>
      </c>
      <c r="D516" s="12"/>
      <c r="E516" s="12" t="s">
        <v>858</v>
      </c>
      <c r="F516" s="12"/>
      <c r="G516" s="12" t="s">
        <v>274</v>
      </c>
      <c r="H516" s="12" t="s">
        <v>34</v>
      </c>
      <c r="I516" s="12">
        <v>1000</v>
      </c>
      <c r="J516" s="12">
        <v>1000</v>
      </c>
      <c r="K516" s="12">
        <v>50</v>
      </c>
      <c r="L516" s="12"/>
      <c r="M516" s="12"/>
    </row>
    <row r="517" spans="1:13" ht="81" customHeight="1" x14ac:dyDescent="0.25">
      <c r="A517" s="147" t="s">
        <v>872</v>
      </c>
      <c r="B517" s="147" t="s">
        <v>873</v>
      </c>
      <c r="C517" s="20" t="s">
        <v>874</v>
      </c>
      <c r="D517" s="21"/>
      <c r="E517" s="147" t="s">
        <v>858</v>
      </c>
      <c r="F517" s="147"/>
      <c r="G517" s="12" t="s">
        <v>176</v>
      </c>
      <c r="H517" s="12" t="s">
        <v>875</v>
      </c>
      <c r="I517" s="12">
        <v>120</v>
      </c>
      <c r="J517" s="12">
        <v>120</v>
      </c>
      <c r="K517" s="12">
        <v>8</v>
      </c>
      <c r="L517" s="12">
        <v>3</v>
      </c>
      <c r="M517" s="12"/>
    </row>
    <row r="518" spans="1:13" x14ac:dyDescent="0.25">
      <c r="A518" s="148"/>
      <c r="B518" s="148"/>
      <c r="C518" s="20" t="s">
        <v>874</v>
      </c>
      <c r="D518" s="24"/>
      <c r="E518" s="148"/>
      <c r="F518" s="148"/>
      <c r="G518" s="12" t="s">
        <v>176</v>
      </c>
      <c r="H518" s="12" t="s">
        <v>876</v>
      </c>
      <c r="I518" s="12">
        <v>24</v>
      </c>
      <c r="J518" s="12">
        <v>24</v>
      </c>
      <c r="K518" s="12">
        <v>1</v>
      </c>
      <c r="L518" s="12">
        <v>6</v>
      </c>
      <c r="M518" s="12"/>
    </row>
    <row r="519" spans="1:13" ht="45" x14ac:dyDescent="0.25">
      <c r="A519" s="12" t="s">
        <v>872</v>
      </c>
      <c r="B519" s="12" t="s">
        <v>26</v>
      </c>
      <c r="C519" s="12" t="s">
        <v>525</v>
      </c>
      <c r="D519" s="12"/>
      <c r="E519" s="12" t="s">
        <v>858</v>
      </c>
      <c r="F519" s="12" t="s">
        <v>877</v>
      </c>
      <c r="G519" s="5" t="s">
        <v>23</v>
      </c>
      <c r="H519" s="12" t="s">
        <v>878</v>
      </c>
      <c r="I519" s="12">
        <v>2100</v>
      </c>
      <c r="J519" s="12">
        <v>2100</v>
      </c>
      <c r="K519" s="12">
        <v>145</v>
      </c>
      <c r="L519" s="12"/>
      <c r="M519" s="12"/>
    </row>
    <row r="520" spans="1:13" ht="45" x14ac:dyDescent="0.25">
      <c r="A520" s="12" t="s">
        <v>872</v>
      </c>
      <c r="B520" s="12" t="s">
        <v>26</v>
      </c>
      <c r="C520" s="12" t="s">
        <v>879</v>
      </c>
      <c r="D520" s="12"/>
      <c r="E520" s="12" t="s">
        <v>858</v>
      </c>
      <c r="F520" s="12" t="s">
        <v>795</v>
      </c>
      <c r="G520" s="12" t="s">
        <v>42</v>
      </c>
      <c r="H520" s="12" t="s">
        <v>880</v>
      </c>
      <c r="I520" s="12">
        <v>1488</v>
      </c>
      <c r="J520" s="12">
        <v>1488</v>
      </c>
      <c r="K520" s="12">
        <v>102</v>
      </c>
      <c r="L520" s="12">
        <v>1</v>
      </c>
      <c r="M520" s="12"/>
    </row>
    <row r="521" spans="1:13" ht="45" x14ac:dyDescent="0.25">
      <c r="A521" s="12" t="s">
        <v>881</v>
      </c>
      <c r="B521" s="12" t="s">
        <v>26</v>
      </c>
      <c r="C521" s="12" t="s">
        <v>870</v>
      </c>
      <c r="D521" s="12"/>
      <c r="E521" s="12" t="s">
        <v>858</v>
      </c>
      <c r="F521" s="12"/>
      <c r="G521" s="12" t="s">
        <v>274</v>
      </c>
      <c r="H521" s="12" t="s">
        <v>94</v>
      </c>
      <c r="I521" s="12">
        <v>1000</v>
      </c>
      <c r="J521" s="12">
        <v>1000</v>
      </c>
      <c r="K521" s="12">
        <v>50</v>
      </c>
      <c r="L521" s="12"/>
      <c r="M521" s="12" t="s">
        <v>882</v>
      </c>
    </row>
    <row r="522" spans="1:13" ht="45" x14ac:dyDescent="0.25">
      <c r="A522" s="12" t="s">
        <v>881</v>
      </c>
      <c r="B522" s="12" t="s">
        <v>26</v>
      </c>
      <c r="C522" s="12" t="s">
        <v>708</v>
      </c>
      <c r="D522" s="12"/>
      <c r="E522" s="12" t="s">
        <v>858</v>
      </c>
      <c r="F522" s="12"/>
      <c r="G522" s="5" t="s">
        <v>51</v>
      </c>
      <c r="H522" s="12" t="s">
        <v>883</v>
      </c>
      <c r="I522" s="12">
        <v>5125</v>
      </c>
      <c r="J522" s="12">
        <v>5125</v>
      </c>
      <c r="K522" s="12">
        <v>25</v>
      </c>
      <c r="L522" s="12">
        <v>6</v>
      </c>
      <c r="M522" s="12"/>
    </row>
    <row r="523" spans="1:13" ht="27.75" customHeight="1" x14ac:dyDescent="0.25">
      <c r="A523" s="147" t="s">
        <v>881</v>
      </c>
      <c r="B523" s="147"/>
      <c r="C523" s="20" t="s">
        <v>554</v>
      </c>
      <c r="D523" s="21"/>
      <c r="E523" s="147" t="s">
        <v>858</v>
      </c>
      <c r="F523" s="147" t="s">
        <v>884</v>
      </c>
      <c r="G523" s="12" t="s">
        <v>274</v>
      </c>
      <c r="H523" s="12" t="s">
        <v>215</v>
      </c>
      <c r="I523" s="12">
        <v>36000</v>
      </c>
      <c r="J523" s="12">
        <v>36000</v>
      </c>
      <c r="K523" s="147">
        <v>2564</v>
      </c>
      <c r="L523" s="147">
        <v>7</v>
      </c>
      <c r="M523" s="12"/>
    </row>
    <row r="524" spans="1:13" x14ac:dyDescent="0.25">
      <c r="A524" s="150"/>
      <c r="B524" s="150"/>
      <c r="C524" s="20" t="s">
        <v>554</v>
      </c>
      <c r="D524" s="27"/>
      <c r="E524" s="150"/>
      <c r="F524" s="150"/>
      <c r="G524" s="12" t="s">
        <v>274</v>
      </c>
      <c r="H524" s="12" t="s">
        <v>885</v>
      </c>
      <c r="I524" s="12">
        <v>400</v>
      </c>
      <c r="J524" s="12">
        <v>400</v>
      </c>
      <c r="K524" s="150"/>
      <c r="L524" s="150"/>
      <c r="M524" s="12"/>
    </row>
    <row r="525" spans="1:13" x14ac:dyDescent="0.25">
      <c r="A525" s="148"/>
      <c r="B525" s="148"/>
      <c r="C525" s="20" t="s">
        <v>554</v>
      </c>
      <c r="D525" s="24"/>
      <c r="E525" s="148"/>
      <c r="F525" s="148"/>
      <c r="G525" s="12" t="s">
        <v>42</v>
      </c>
      <c r="H525" s="12" t="s">
        <v>768</v>
      </c>
      <c r="I525" s="12">
        <v>240</v>
      </c>
      <c r="J525" s="12">
        <v>240</v>
      </c>
      <c r="K525" s="148"/>
      <c r="L525" s="148"/>
      <c r="M525" s="12"/>
    </row>
    <row r="526" spans="1:13" ht="45" x14ac:dyDescent="0.25">
      <c r="A526" s="12" t="s">
        <v>886</v>
      </c>
      <c r="B526" s="12" t="s">
        <v>26</v>
      </c>
      <c r="C526" s="12" t="s">
        <v>2614</v>
      </c>
      <c r="D526" s="12"/>
      <c r="E526" s="12" t="s">
        <v>858</v>
      </c>
      <c r="F526" s="12" t="s">
        <v>887</v>
      </c>
      <c r="G526" s="12" t="s">
        <v>274</v>
      </c>
      <c r="H526" s="12" t="s">
        <v>94</v>
      </c>
      <c r="I526" s="12">
        <v>20000</v>
      </c>
      <c r="J526" s="12">
        <v>20000</v>
      </c>
      <c r="K526" s="12">
        <v>1400</v>
      </c>
      <c r="L526" s="12"/>
      <c r="M526" s="12"/>
    </row>
    <row r="527" spans="1:13" ht="45" x14ac:dyDescent="0.25">
      <c r="A527" s="12" t="s">
        <v>886</v>
      </c>
      <c r="B527" s="12" t="s">
        <v>26</v>
      </c>
      <c r="C527" s="12" t="s">
        <v>888</v>
      </c>
      <c r="D527" s="12"/>
      <c r="E527" s="12" t="s">
        <v>858</v>
      </c>
      <c r="F527" s="12" t="s">
        <v>633</v>
      </c>
      <c r="G527" s="5" t="s">
        <v>23</v>
      </c>
      <c r="H527" s="12" t="s">
        <v>889</v>
      </c>
      <c r="I527" s="12">
        <v>1650</v>
      </c>
      <c r="J527" s="12">
        <v>1650</v>
      </c>
      <c r="K527" s="12">
        <v>115</v>
      </c>
      <c r="L527" s="12">
        <v>4</v>
      </c>
      <c r="M527" s="12"/>
    </row>
    <row r="528" spans="1:13" ht="45" x14ac:dyDescent="0.25">
      <c r="A528" s="12" t="s">
        <v>886</v>
      </c>
      <c r="B528" s="12"/>
      <c r="C528" s="12" t="s">
        <v>890</v>
      </c>
      <c r="D528" s="12"/>
      <c r="E528" s="12" t="s">
        <v>891</v>
      </c>
      <c r="F528" s="12" t="s">
        <v>211</v>
      </c>
      <c r="G528" s="12" t="s">
        <v>274</v>
      </c>
      <c r="H528" s="12" t="s">
        <v>31</v>
      </c>
      <c r="I528" s="12">
        <v>44000</v>
      </c>
      <c r="J528" s="12">
        <v>44000</v>
      </c>
      <c r="K528" s="12">
        <v>3080</v>
      </c>
      <c r="L528" s="12"/>
      <c r="M528" s="12"/>
    </row>
    <row r="529" spans="1:13" ht="45" x14ac:dyDescent="0.25">
      <c r="A529" s="12" t="s">
        <v>892</v>
      </c>
      <c r="B529" s="12" t="s">
        <v>132</v>
      </c>
      <c r="C529" s="12" t="s">
        <v>893</v>
      </c>
      <c r="D529" s="12"/>
      <c r="E529" s="12" t="s">
        <v>891</v>
      </c>
      <c r="F529" s="12"/>
      <c r="G529" s="12" t="s">
        <v>274</v>
      </c>
      <c r="H529" s="12" t="s">
        <v>225</v>
      </c>
      <c r="I529" s="12">
        <v>2000</v>
      </c>
      <c r="J529" s="12">
        <v>2000</v>
      </c>
      <c r="K529" s="12">
        <v>140</v>
      </c>
      <c r="L529" s="12"/>
      <c r="M529" s="12"/>
    </row>
    <row r="530" spans="1:13" ht="27.75" customHeight="1" x14ac:dyDescent="0.25">
      <c r="A530" s="147" t="s">
        <v>892</v>
      </c>
      <c r="B530" s="147" t="s">
        <v>26</v>
      </c>
      <c r="C530" s="20" t="s">
        <v>679</v>
      </c>
      <c r="D530" s="21"/>
      <c r="E530" s="147" t="s">
        <v>891</v>
      </c>
      <c r="F530" s="147" t="s">
        <v>894</v>
      </c>
      <c r="G530" s="12" t="s">
        <v>42</v>
      </c>
      <c r="H530" s="12" t="s">
        <v>895</v>
      </c>
      <c r="I530" s="12">
        <v>3528</v>
      </c>
      <c r="J530" s="12">
        <v>3528</v>
      </c>
      <c r="K530" s="147">
        <v>254</v>
      </c>
      <c r="L530" s="147">
        <v>2</v>
      </c>
      <c r="M530" s="12"/>
    </row>
    <row r="531" spans="1:13" x14ac:dyDescent="0.25">
      <c r="A531" s="150"/>
      <c r="B531" s="150"/>
      <c r="C531" s="20" t="s">
        <v>679</v>
      </c>
      <c r="D531" s="27"/>
      <c r="E531" s="150"/>
      <c r="F531" s="150"/>
      <c r="G531" s="12" t="s">
        <v>274</v>
      </c>
      <c r="H531" s="12" t="s">
        <v>896</v>
      </c>
      <c r="I531" s="12">
        <v>104</v>
      </c>
      <c r="J531" s="12">
        <v>104</v>
      </c>
      <c r="K531" s="148"/>
      <c r="L531" s="148"/>
      <c r="M531" s="12"/>
    </row>
    <row r="532" spans="1:13" x14ac:dyDescent="0.25">
      <c r="A532" s="148"/>
      <c r="B532" s="148"/>
      <c r="C532" s="20" t="s">
        <v>679</v>
      </c>
      <c r="D532" s="24"/>
      <c r="E532" s="148"/>
      <c r="F532" s="148"/>
      <c r="G532" s="5" t="s">
        <v>51</v>
      </c>
      <c r="H532" s="12" t="s">
        <v>897</v>
      </c>
      <c r="I532" s="12">
        <v>9527</v>
      </c>
      <c r="J532" s="12">
        <v>9527</v>
      </c>
      <c r="K532" s="12">
        <v>45</v>
      </c>
      <c r="L532" s="12">
        <v>6</v>
      </c>
      <c r="M532" s="12"/>
    </row>
    <row r="533" spans="1:13" ht="45" x14ac:dyDescent="0.25">
      <c r="A533" s="12" t="s">
        <v>892</v>
      </c>
      <c r="B533" s="12" t="s">
        <v>132</v>
      </c>
      <c r="C533" s="120" t="s">
        <v>2662</v>
      </c>
      <c r="D533" s="12"/>
      <c r="E533" s="12" t="s">
        <v>858</v>
      </c>
      <c r="F533" s="12" t="s">
        <v>898</v>
      </c>
      <c r="G533" s="5" t="s">
        <v>23</v>
      </c>
      <c r="H533" s="12" t="s">
        <v>899</v>
      </c>
      <c r="I533" s="12">
        <v>6900</v>
      </c>
      <c r="J533" s="12">
        <v>6900</v>
      </c>
      <c r="K533" s="12">
        <v>483</v>
      </c>
      <c r="L533" s="12"/>
      <c r="M533" s="12" t="s">
        <v>900</v>
      </c>
    </row>
    <row r="534" spans="1:13" ht="45" x14ac:dyDescent="0.25">
      <c r="A534" s="12" t="s">
        <v>901</v>
      </c>
      <c r="B534" s="12" t="s">
        <v>26</v>
      </c>
      <c r="C534" s="12" t="s">
        <v>902</v>
      </c>
      <c r="D534" s="12"/>
      <c r="E534" s="12" t="s">
        <v>891</v>
      </c>
      <c r="F534" s="12" t="s">
        <v>903</v>
      </c>
      <c r="G534" s="12" t="s">
        <v>42</v>
      </c>
      <c r="H534" s="12" t="s">
        <v>904</v>
      </c>
      <c r="I534" s="12">
        <v>3040</v>
      </c>
      <c r="J534" s="12">
        <v>3040</v>
      </c>
      <c r="K534" s="12">
        <v>212</v>
      </c>
      <c r="L534" s="12">
        <v>7</v>
      </c>
      <c r="M534" s="12"/>
    </row>
    <row r="535" spans="1:13" ht="27.75" customHeight="1" x14ac:dyDescent="0.25">
      <c r="A535" s="147" t="s">
        <v>901</v>
      </c>
      <c r="B535" s="147"/>
      <c r="C535" s="20" t="s">
        <v>905</v>
      </c>
      <c r="D535" s="21"/>
      <c r="E535" s="147" t="s">
        <v>906</v>
      </c>
      <c r="F535" s="147" t="s">
        <v>211</v>
      </c>
      <c r="G535" s="12" t="s">
        <v>274</v>
      </c>
      <c r="H535" s="12" t="s">
        <v>907</v>
      </c>
      <c r="I535" s="12">
        <v>32000</v>
      </c>
      <c r="J535" s="12">
        <v>32000</v>
      </c>
      <c r="K535" s="147">
        <v>2296</v>
      </c>
      <c r="L535" s="147"/>
      <c r="M535" s="147" t="s">
        <v>908</v>
      </c>
    </row>
    <row r="536" spans="1:13" x14ac:dyDescent="0.25">
      <c r="A536" s="148"/>
      <c r="B536" s="148"/>
      <c r="C536" s="20" t="s">
        <v>905</v>
      </c>
      <c r="D536" s="24"/>
      <c r="E536" s="148"/>
      <c r="F536" s="148"/>
      <c r="G536" s="12" t="s">
        <v>42</v>
      </c>
      <c r="H536" s="12" t="s">
        <v>909</v>
      </c>
      <c r="I536" s="12">
        <v>4800</v>
      </c>
      <c r="J536" s="12">
        <v>4800</v>
      </c>
      <c r="K536" s="148"/>
      <c r="L536" s="148"/>
      <c r="M536" s="148"/>
    </row>
    <row r="537" spans="1:13" ht="27.75" customHeight="1" x14ac:dyDescent="0.25">
      <c r="A537" s="147" t="s">
        <v>910</v>
      </c>
      <c r="B537" s="147"/>
      <c r="C537" s="20" t="s">
        <v>911</v>
      </c>
      <c r="D537" s="21"/>
      <c r="E537" s="147" t="s">
        <v>912</v>
      </c>
      <c r="F537" s="147" t="s">
        <v>913</v>
      </c>
      <c r="G537" s="12" t="s">
        <v>274</v>
      </c>
      <c r="H537" s="12" t="s">
        <v>914</v>
      </c>
      <c r="I537" s="12">
        <v>10000</v>
      </c>
      <c r="J537" s="12">
        <v>10000</v>
      </c>
      <c r="K537" s="147">
        <v>1001</v>
      </c>
      <c r="L537" s="147">
        <v>2</v>
      </c>
      <c r="M537" s="12"/>
    </row>
    <row r="538" spans="1:13" x14ac:dyDescent="0.25">
      <c r="A538" s="150"/>
      <c r="B538" s="150"/>
      <c r="C538" s="20" t="s">
        <v>911</v>
      </c>
      <c r="D538" s="27"/>
      <c r="E538" s="150"/>
      <c r="F538" s="150"/>
      <c r="G538" s="12" t="s">
        <v>42</v>
      </c>
      <c r="H538" s="12" t="s">
        <v>915</v>
      </c>
      <c r="I538" s="12">
        <v>2104</v>
      </c>
      <c r="J538" s="12">
        <v>2104</v>
      </c>
      <c r="K538" s="150"/>
      <c r="L538" s="150"/>
      <c r="M538" s="12"/>
    </row>
    <row r="539" spans="1:13" x14ac:dyDescent="0.25">
      <c r="A539" s="148"/>
      <c r="B539" s="148"/>
      <c r="C539" s="20" t="s">
        <v>911</v>
      </c>
      <c r="D539" s="24"/>
      <c r="E539" s="148"/>
      <c r="F539" s="148"/>
      <c r="G539" s="12" t="s">
        <v>274</v>
      </c>
      <c r="H539" s="12" t="s">
        <v>916</v>
      </c>
      <c r="I539" s="12">
        <v>2000</v>
      </c>
      <c r="J539" s="12">
        <v>2000</v>
      </c>
      <c r="K539" s="148"/>
      <c r="L539" s="148"/>
      <c r="M539" s="12"/>
    </row>
    <row r="540" spans="1:13" ht="45" x14ac:dyDescent="0.25">
      <c r="A540" s="12" t="s">
        <v>910</v>
      </c>
      <c r="B540" s="12" t="s">
        <v>26</v>
      </c>
      <c r="C540" s="12" t="s">
        <v>917</v>
      </c>
      <c r="D540" s="12"/>
      <c r="E540" s="12" t="s">
        <v>906</v>
      </c>
      <c r="F540" s="12" t="s">
        <v>211</v>
      </c>
      <c r="G540" s="12" t="s">
        <v>274</v>
      </c>
      <c r="H540" s="12" t="s">
        <v>907</v>
      </c>
      <c r="I540" s="12">
        <v>32000</v>
      </c>
      <c r="J540" s="12">
        <v>32000</v>
      </c>
      <c r="K540" s="12">
        <v>2240</v>
      </c>
      <c r="L540" s="12"/>
      <c r="M540" s="12"/>
    </row>
    <row r="541" spans="1:13" ht="27.75" customHeight="1" x14ac:dyDescent="0.25">
      <c r="A541" s="147" t="s">
        <v>910</v>
      </c>
      <c r="B541" s="147" t="s">
        <v>26</v>
      </c>
      <c r="C541" s="20" t="s">
        <v>556</v>
      </c>
      <c r="D541" s="21"/>
      <c r="E541" s="147" t="s">
        <v>918</v>
      </c>
      <c r="F541" s="147" t="s">
        <v>557</v>
      </c>
      <c r="G541" s="5" t="s">
        <v>23</v>
      </c>
      <c r="H541" s="12" t="s">
        <v>919</v>
      </c>
      <c r="I541" s="12">
        <v>2850</v>
      </c>
      <c r="J541" s="12">
        <v>2850</v>
      </c>
      <c r="K541" s="147">
        <v>169</v>
      </c>
      <c r="L541" s="147">
        <v>2</v>
      </c>
      <c r="M541" s="12"/>
    </row>
    <row r="542" spans="1:13" x14ac:dyDescent="0.25">
      <c r="A542" s="148"/>
      <c r="B542" s="148"/>
      <c r="C542" s="20" t="s">
        <v>556</v>
      </c>
      <c r="D542" s="24"/>
      <c r="E542" s="148"/>
      <c r="F542" s="148"/>
      <c r="G542" s="12" t="s">
        <v>42</v>
      </c>
      <c r="H542" s="12" t="s">
        <v>920</v>
      </c>
      <c r="I542" s="12">
        <v>568</v>
      </c>
      <c r="J542" s="12">
        <v>568</v>
      </c>
      <c r="K542" s="148"/>
      <c r="L542" s="148"/>
      <c r="M542" s="12"/>
    </row>
    <row r="543" spans="1:13" ht="45" x14ac:dyDescent="0.25">
      <c r="A543" s="12" t="s">
        <v>921</v>
      </c>
      <c r="B543" s="12" t="s">
        <v>26</v>
      </c>
      <c r="C543" s="12" t="s">
        <v>2665</v>
      </c>
      <c r="D543" s="12"/>
      <c r="E543" s="12" t="s">
        <v>906</v>
      </c>
      <c r="F543" s="12" t="s">
        <v>922</v>
      </c>
      <c r="G543" s="12" t="s">
        <v>42</v>
      </c>
      <c r="H543" s="12" t="s">
        <v>923</v>
      </c>
      <c r="I543" s="12">
        <v>160</v>
      </c>
      <c r="J543" s="12">
        <v>160</v>
      </c>
      <c r="K543" s="12">
        <v>11</v>
      </c>
      <c r="L543" s="12">
        <v>1</v>
      </c>
      <c r="M543" s="12"/>
    </row>
    <row r="544" spans="1:13" ht="45" x14ac:dyDescent="0.25">
      <c r="A544" s="21" t="s">
        <v>921</v>
      </c>
      <c r="B544" s="21" t="s">
        <v>844</v>
      </c>
      <c r="C544" s="21" t="s">
        <v>924</v>
      </c>
      <c r="D544" s="21"/>
      <c r="E544" s="21" t="s">
        <v>906</v>
      </c>
      <c r="F544" s="21" t="s">
        <v>229</v>
      </c>
      <c r="G544" s="21" t="s">
        <v>274</v>
      </c>
      <c r="H544" s="21" t="s">
        <v>925</v>
      </c>
      <c r="I544" s="21">
        <v>56000</v>
      </c>
      <c r="J544" s="21">
        <v>56000</v>
      </c>
      <c r="K544" s="21">
        <v>3920</v>
      </c>
      <c r="L544" s="21"/>
      <c r="M544" s="21"/>
    </row>
    <row r="545" spans="1:13" ht="27.75" customHeight="1" x14ac:dyDescent="0.25">
      <c r="A545" s="147" t="s">
        <v>921</v>
      </c>
      <c r="B545" s="147"/>
      <c r="C545" s="20" t="s">
        <v>2650</v>
      </c>
      <c r="D545" s="21"/>
      <c r="E545" s="147" t="s">
        <v>906</v>
      </c>
      <c r="F545" s="147" t="s">
        <v>926</v>
      </c>
      <c r="G545" s="12" t="s">
        <v>274</v>
      </c>
      <c r="H545" s="12" t="s">
        <v>496</v>
      </c>
      <c r="I545" s="12">
        <v>48000</v>
      </c>
      <c r="J545" s="12">
        <v>48000</v>
      </c>
      <c r="K545" s="147">
        <v>3668</v>
      </c>
      <c r="L545" s="147"/>
      <c r="M545" s="12"/>
    </row>
    <row r="546" spans="1:13" x14ac:dyDescent="0.25">
      <c r="A546" s="148"/>
      <c r="B546" s="148"/>
      <c r="C546" s="20" t="s">
        <v>2650</v>
      </c>
      <c r="D546" s="24"/>
      <c r="E546" s="148"/>
      <c r="F546" s="148"/>
      <c r="G546" s="12" t="s">
        <v>42</v>
      </c>
      <c r="H546" s="12" t="s">
        <v>927</v>
      </c>
      <c r="I546" s="12">
        <v>4400</v>
      </c>
      <c r="J546" s="12">
        <v>4400</v>
      </c>
      <c r="K546" s="148"/>
      <c r="L546" s="148"/>
      <c r="M546" s="12"/>
    </row>
    <row r="547" spans="1:13" ht="27" customHeight="1" x14ac:dyDescent="0.25">
      <c r="A547" s="147" t="s">
        <v>928</v>
      </c>
      <c r="B547" s="147" t="s">
        <v>26</v>
      </c>
      <c r="C547" s="20" t="s">
        <v>2675</v>
      </c>
      <c r="D547" s="21"/>
      <c r="E547" s="147" t="s">
        <v>918</v>
      </c>
      <c r="F547" s="147" t="s">
        <v>926</v>
      </c>
      <c r="G547" s="12" t="s">
        <v>274</v>
      </c>
      <c r="H547" s="12" t="s">
        <v>328</v>
      </c>
      <c r="I547" s="12">
        <v>24000</v>
      </c>
      <c r="J547" s="37">
        <v>24000</v>
      </c>
      <c r="K547" s="147">
        <v>1592</v>
      </c>
      <c r="L547" s="147"/>
      <c r="M547" s="147" t="s">
        <v>929</v>
      </c>
    </row>
    <row r="548" spans="1:13" x14ac:dyDescent="0.25">
      <c r="A548" s="148"/>
      <c r="B548" s="148"/>
      <c r="C548" s="20" t="s">
        <v>2675</v>
      </c>
      <c r="D548" s="24"/>
      <c r="E548" s="148"/>
      <c r="F548" s="148"/>
      <c r="G548" s="12" t="s">
        <v>42</v>
      </c>
      <c r="H548" s="12" t="s">
        <v>930</v>
      </c>
      <c r="I548" s="12">
        <v>1600</v>
      </c>
      <c r="J548" s="12">
        <v>1600</v>
      </c>
      <c r="K548" s="148"/>
      <c r="L548" s="148"/>
      <c r="M548" s="148"/>
    </row>
    <row r="549" spans="1:13" ht="27.75" customHeight="1" x14ac:dyDescent="0.25">
      <c r="A549" s="147" t="s">
        <v>928</v>
      </c>
      <c r="B549" s="147"/>
      <c r="C549" s="20" t="s">
        <v>931</v>
      </c>
      <c r="D549" s="21"/>
      <c r="E549" s="147" t="s">
        <v>906</v>
      </c>
      <c r="F549" s="147" t="s">
        <v>926</v>
      </c>
      <c r="G549" s="12" t="s">
        <v>42</v>
      </c>
      <c r="H549" s="12" t="s">
        <v>236</v>
      </c>
      <c r="I549" s="12">
        <v>1040</v>
      </c>
      <c r="J549" s="12">
        <v>1040</v>
      </c>
      <c r="K549" s="147">
        <v>128</v>
      </c>
      <c r="L549" s="147">
        <v>7</v>
      </c>
      <c r="M549" s="12"/>
    </row>
    <row r="550" spans="1:13" x14ac:dyDescent="0.25">
      <c r="A550" s="148"/>
      <c r="B550" s="148"/>
      <c r="C550" s="20" t="s">
        <v>931</v>
      </c>
      <c r="D550" s="24"/>
      <c r="E550" s="148"/>
      <c r="F550" s="148"/>
      <c r="G550" s="12" t="s">
        <v>274</v>
      </c>
      <c r="H550" s="12" t="s">
        <v>553</v>
      </c>
      <c r="I550" s="12">
        <v>800</v>
      </c>
      <c r="J550" s="12">
        <v>800</v>
      </c>
      <c r="K550" s="148"/>
      <c r="L550" s="148"/>
      <c r="M550" s="12"/>
    </row>
    <row r="551" spans="1:13" ht="45" x14ac:dyDescent="0.25">
      <c r="A551" s="12" t="s">
        <v>928</v>
      </c>
      <c r="B551" s="12"/>
      <c r="C551" s="12" t="s">
        <v>932</v>
      </c>
      <c r="D551" s="51"/>
      <c r="E551" s="12" t="s">
        <v>906</v>
      </c>
      <c r="F551" s="12" t="s">
        <v>933</v>
      </c>
      <c r="G551" s="12" t="s">
        <v>274</v>
      </c>
      <c r="H551" s="12" t="s">
        <v>72</v>
      </c>
      <c r="I551" s="12">
        <v>8000</v>
      </c>
      <c r="J551" s="12">
        <v>8000</v>
      </c>
      <c r="K551" s="12">
        <v>560</v>
      </c>
      <c r="L551" s="12"/>
      <c r="M551" s="12"/>
    </row>
    <row r="552" spans="1:13" ht="27.75" customHeight="1" x14ac:dyDescent="0.25">
      <c r="A552" s="147" t="s">
        <v>934</v>
      </c>
      <c r="B552" s="147" t="s">
        <v>26</v>
      </c>
      <c r="C552" s="20" t="s">
        <v>935</v>
      </c>
      <c r="D552" s="21"/>
      <c r="E552" s="147" t="s">
        <v>918</v>
      </c>
      <c r="F552" s="147" t="s">
        <v>933</v>
      </c>
      <c r="G552" s="12" t="s">
        <v>42</v>
      </c>
      <c r="H552" s="12" t="s">
        <v>936</v>
      </c>
      <c r="I552" s="12">
        <v>8352</v>
      </c>
      <c r="J552" s="12">
        <v>8352</v>
      </c>
      <c r="K552" s="147">
        <v>2152</v>
      </c>
      <c r="L552" s="147">
        <v>2</v>
      </c>
      <c r="M552" s="12"/>
    </row>
    <row r="553" spans="1:13" x14ac:dyDescent="0.25">
      <c r="A553" s="150"/>
      <c r="B553" s="150"/>
      <c r="C553" s="20" t="s">
        <v>935</v>
      </c>
      <c r="D553" s="27"/>
      <c r="E553" s="150"/>
      <c r="F553" s="150"/>
      <c r="G553" s="12" t="s">
        <v>274</v>
      </c>
      <c r="H553" s="12" t="s">
        <v>937</v>
      </c>
      <c r="I553" s="12">
        <v>16000</v>
      </c>
      <c r="J553" s="12">
        <v>16000</v>
      </c>
      <c r="K553" s="150"/>
      <c r="L553" s="150"/>
      <c r="M553" s="12"/>
    </row>
    <row r="554" spans="1:13" ht="60" x14ac:dyDescent="0.25">
      <c r="A554" s="150"/>
      <c r="B554" s="150"/>
      <c r="C554" s="20" t="s">
        <v>935</v>
      </c>
      <c r="D554" s="27"/>
      <c r="E554" s="150"/>
      <c r="F554" s="150"/>
      <c r="G554" s="12" t="s">
        <v>274</v>
      </c>
      <c r="H554" s="12" t="s">
        <v>291</v>
      </c>
      <c r="I554" s="12">
        <v>5000</v>
      </c>
      <c r="J554" s="12">
        <v>5000</v>
      </c>
      <c r="K554" s="150"/>
      <c r="L554" s="150"/>
      <c r="M554" s="12" t="s">
        <v>938</v>
      </c>
    </row>
    <row r="555" spans="1:13" x14ac:dyDescent="0.25">
      <c r="A555" s="148"/>
      <c r="B555" s="148"/>
      <c r="C555" s="20" t="s">
        <v>935</v>
      </c>
      <c r="D555" s="24"/>
      <c r="E555" s="148"/>
      <c r="F555" s="148"/>
      <c r="G555" s="12" t="s">
        <v>42</v>
      </c>
      <c r="H555" s="12" t="s">
        <v>418</v>
      </c>
      <c r="I555" s="12">
        <v>1395</v>
      </c>
      <c r="J555" s="12">
        <v>1395</v>
      </c>
      <c r="K555" s="148"/>
      <c r="L555" s="148"/>
      <c r="M555" s="12"/>
    </row>
    <row r="556" spans="1:13" ht="45" x14ac:dyDescent="0.25">
      <c r="A556" s="12" t="s">
        <v>934</v>
      </c>
      <c r="B556" s="12" t="s">
        <v>26</v>
      </c>
      <c r="C556" s="12" t="s">
        <v>939</v>
      </c>
      <c r="D556" s="12"/>
      <c r="E556" s="12" t="s">
        <v>906</v>
      </c>
      <c r="F556" s="12" t="s">
        <v>933</v>
      </c>
      <c r="G556" s="12" t="s">
        <v>274</v>
      </c>
      <c r="H556" s="12" t="s">
        <v>663</v>
      </c>
      <c r="I556" s="12">
        <v>10000</v>
      </c>
      <c r="J556" s="12">
        <v>10000</v>
      </c>
      <c r="K556" s="12">
        <v>500</v>
      </c>
      <c r="L556" s="12"/>
      <c r="M556" s="12"/>
    </row>
    <row r="557" spans="1:13" ht="27.75" customHeight="1" x14ac:dyDescent="0.25">
      <c r="A557" s="147" t="s">
        <v>940</v>
      </c>
      <c r="B557" s="147"/>
      <c r="C557" s="20" t="s">
        <v>893</v>
      </c>
      <c r="D557" s="21"/>
      <c r="E557" s="147" t="s">
        <v>906</v>
      </c>
      <c r="F557" s="147" t="s">
        <v>933</v>
      </c>
      <c r="G557" s="12" t="s">
        <v>274</v>
      </c>
      <c r="H557" s="12" t="s">
        <v>437</v>
      </c>
      <c r="I557" s="12">
        <v>18000</v>
      </c>
      <c r="J557" s="12">
        <v>18000</v>
      </c>
      <c r="K557" s="147">
        <v>1332</v>
      </c>
      <c r="L557" s="147">
        <v>7</v>
      </c>
      <c r="M557" s="12"/>
    </row>
    <row r="558" spans="1:13" ht="30" x14ac:dyDescent="0.25">
      <c r="A558" s="148"/>
      <c r="B558" s="148"/>
      <c r="C558" s="20" t="s">
        <v>893</v>
      </c>
      <c r="D558" s="24"/>
      <c r="E558" s="148"/>
      <c r="F558" s="148"/>
      <c r="G558" s="51" t="s">
        <v>42</v>
      </c>
      <c r="H558" s="12" t="s">
        <v>941</v>
      </c>
      <c r="I558" s="12">
        <v>1040</v>
      </c>
      <c r="J558" s="12">
        <v>1040</v>
      </c>
      <c r="K558" s="148"/>
      <c r="L558" s="148"/>
      <c r="M558" s="12"/>
    </row>
    <row r="559" spans="1:13" ht="45" x14ac:dyDescent="0.25">
      <c r="A559" s="12" t="s">
        <v>940</v>
      </c>
      <c r="B559" s="12"/>
      <c r="C559" s="12" t="s">
        <v>571</v>
      </c>
      <c r="D559" s="51"/>
      <c r="E559" s="12" t="s">
        <v>906</v>
      </c>
      <c r="F559" s="12" t="s">
        <v>942</v>
      </c>
      <c r="G559" s="12" t="s">
        <v>274</v>
      </c>
      <c r="H559" s="12" t="s">
        <v>943</v>
      </c>
      <c r="I559" s="12">
        <v>6800</v>
      </c>
      <c r="J559" s="12">
        <v>6800</v>
      </c>
      <c r="K559" s="12">
        <v>476</v>
      </c>
      <c r="L559" s="12"/>
      <c r="M559" s="12" t="s">
        <v>944</v>
      </c>
    </row>
    <row r="560" spans="1:13" ht="27.75" customHeight="1" x14ac:dyDescent="0.25">
      <c r="A560" s="147" t="s">
        <v>945</v>
      </c>
      <c r="B560" s="147" t="s">
        <v>26</v>
      </c>
      <c r="C560" s="42" t="s">
        <v>720</v>
      </c>
      <c r="D560" s="21"/>
      <c r="E560" s="147" t="s">
        <v>906</v>
      </c>
      <c r="F560" s="147" t="s">
        <v>933</v>
      </c>
      <c r="G560" s="12" t="s">
        <v>274</v>
      </c>
      <c r="H560" s="12" t="s">
        <v>328</v>
      </c>
      <c r="I560" s="12">
        <v>25500</v>
      </c>
      <c r="J560" s="12">
        <v>25500</v>
      </c>
      <c r="K560" s="147">
        <v>1948</v>
      </c>
      <c r="L560" s="147"/>
      <c r="M560" s="12"/>
    </row>
    <row r="561" spans="1:13" x14ac:dyDescent="0.25">
      <c r="A561" s="150"/>
      <c r="B561" s="150"/>
      <c r="C561" s="42" t="s">
        <v>720</v>
      </c>
      <c r="D561" s="27"/>
      <c r="E561" s="150"/>
      <c r="F561" s="150"/>
      <c r="G561" s="12" t="s">
        <v>42</v>
      </c>
      <c r="H561" s="12" t="s">
        <v>946</v>
      </c>
      <c r="I561" s="12">
        <v>1168</v>
      </c>
      <c r="J561" s="12">
        <v>1168</v>
      </c>
      <c r="K561" s="150"/>
      <c r="L561" s="150"/>
      <c r="M561" s="12"/>
    </row>
    <row r="562" spans="1:13" x14ac:dyDescent="0.25">
      <c r="A562" s="148"/>
      <c r="B562" s="148"/>
      <c r="C562" s="42" t="s">
        <v>720</v>
      </c>
      <c r="D562" s="24"/>
      <c r="E562" s="148"/>
      <c r="F562" s="148"/>
      <c r="G562" s="12" t="s">
        <v>274</v>
      </c>
      <c r="H562" s="12" t="s">
        <v>947</v>
      </c>
      <c r="I562" s="12">
        <v>1160</v>
      </c>
      <c r="J562" s="12">
        <v>1160</v>
      </c>
      <c r="K562" s="148"/>
      <c r="L562" s="148"/>
      <c r="M562" s="12"/>
    </row>
    <row r="563" spans="1:13" ht="27.75" customHeight="1" x14ac:dyDescent="0.25">
      <c r="A563" s="147" t="s">
        <v>948</v>
      </c>
      <c r="B563" s="147" t="s">
        <v>26</v>
      </c>
      <c r="C563" s="20" t="s">
        <v>133</v>
      </c>
      <c r="D563" s="21"/>
      <c r="E563" s="147" t="s">
        <v>918</v>
      </c>
      <c r="F563" s="147" t="s">
        <v>933</v>
      </c>
      <c r="G563" s="12" t="s">
        <v>42</v>
      </c>
      <c r="H563" s="12" t="s">
        <v>949</v>
      </c>
      <c r="I563" s="12">
        <v>2000</v>
      </c>
      <c r="J563" s="12">
        <v>2000</v>
      </c>
      <c r="K563" s="147">
        <v>266</v>
      </c>
      <c r="L563" s="147"/>
      <c r="M563" s="12"/>
    </row>
    <row r="564" spans="1:13" x14ac:dyDescent="0.25">
      <c r="A564" s="150"/>
      <c r="B564" s="150"/>
      <c r="C564" s="20" t="s">
        <v>133</v>
      </c>
      <c r="D564" s="27"/>
      <c r="E564" s="150"/>
      <c r="F564" s="150"/>
      <c r="G564" s="12" t="s">
        <v>42</v>
      </c>
      <c r="H564" s="12" t="s">
        <v>522</v>
      </c>
      <c r="I564" s="12">
        <v>1000</v>
      </c>
      <c r="J564" s="12">
        <v>1000</v>
      </c>
      <c r="K564" s="150"/>
      <c r="L564" s="150"/>
      <c r="M564" s="12"/>
    </row>
    <row r="565" spans="1:13" x14ac:dyDescent="0.25">
      <c r="A565" s="148"/>
      <c r="B565" s="148"/>
      <c r="C565" s="20" t="s">
        <v>133</v>
      </c>
      <c r="D565" s="24"/>
      <c r="E565" s="148"/>
      <c r="F565" s="148"/>
      <c r="G565" s="12" t="s">
        <v>42</v>
      </c>
      <c r="H565" s="12" t="s">
        <v>461</v>
      </c>
      <c r="I565" s="12">
        <v>800</v>
      </c>
      <c r="J565" s="12">
        <v>800</v>
      </c>
      <c r="K565" s="148"/>
      <c r="L565" s="148"/>
      <c r="M565" s="12"/>
    </row>
    <row r="566" spans="1:13" x14ac:dyDescent="0.25">
      <c r="A566" s="12" t="s">
        <v>950</v>
      </c>
      <c r="B566" s="12" t="s">
        <v>26</v>
      </c>
      <c r="C566" s="12" t="s">
        <v>776</v>
      </c>
      <c r="D566" s="12"/>
      <c r="E566" s="12"/>
      <c r="F566" s="12"/>
      <c r="G566" s="12" t="s">
        <v>274</v>
      </c>
      <c r="H566" s="12" t="s">
        <v>536</v>
      </c>
      <c r="I566" s="12">
        <v>300</v>
      </c>
      <c r="J566" s="12">
        <v>300</v>
      </c>
      <c r="K566" s="12">
        <v>21</v>
      </c>
      <c r="L566" s="12"/>
      <c r="M566" s="12"/>
    </row>
    <row r="567" spans="1:13" ht="45" x14ac:dyDescent="0.25">
      <c r="A567" s="12" t="s">
        <v>950</v>
      </c>
      <c r="B567" s="12"/>
      <c r="C567" s="12" t="s">
        <v>774</v>
      </c>
      <c r="D567" s="12"/>
      <c r="E567" s="12" t="s">
        <v>906</v>
      </c>
      <c r="F567" s="12" t="s">
        <v>951</v>
      </c>
      <c r="G567" s="12" t="s">
        <v>274</v>
      </c>
      <c r="H567" s="12" t="s">
        <v>218</v>
      </c>
      <c r="I567" s="12">
        <v>16000</v>
      </c>
      <c r="J567" s="12">
        <v>16000</v>
      </c>
      <c r="K567" s="12">
        <v>1120</v>
      </c>
      <c r="L567" s="12"/>
      <c r="M567" s="12"/>
    </row>
    <row r="568" spans="1:13" ht="45" x14ac:dyDescent="0.25">
      <c r="A568" s="12" t="s">
        <v>952</v>
      </c>
      <c r="B568" s="12" t="s">
        <v>26</v>
      </c>
      <c r="C568" s="12" t="s">
        <v>953</v>
      </c>
      <c r="D568" s="12"/>
      <c r="E568" s="12" t="s">
        <v>918</v>
      </c>
      <c r="F568" s="12" t="s">
        <v>757</v>
      </c>
      <c r="G568" s="12" t="s">
        <v>274</v>
      </c>
      <c r="H568" s="12" t="s">
        <v>218</v>
      </c>
      <c r="I568" s="12">
        <v>16000</v>
      </c>
      <c r="J568" s="12">
        <v>16000</v>
      </c>
      <c r="K568" s="12">
        <v>1120</v>
      </c>
      <c r="L568" s="12"/>
      <c r="M568" s="12"/>
    </row>
    <row r="569" spans="1:13" ht="27.75" customHeight="1" x14ac:dyDescent="0.25">
      <c r="A569" s="147" t="s">
        <v>952</v>
      </c>
      <c r="B569" s="147"/>
      <c r="C569" s="20" t="s">
        <v>954</v>
      </c>
      <c r="D569" s="47"/>
      <c r="E569" s="147" t="s">
        <v>906</v>
      </c>
      <c r="F569" s="147" t="s">
        <v>955</v>
      </c>
      <c r="G569" s="12" t="s">
        <v>274</v>
      </c>
      <c r="H569" s="12" t="s">
        <v>956</v>
      </c>
      <c r="I569" s="12">
        <v>44000</v>
      </c>
      <c r="J569" s="12">
        <v>44000</v>
      </c>
      <c r="K569" s="147">
        <v>3905</v>
      </c>
      <c r="L569" s="147">
        <v>7</v>
      </c>
      <c r="M569" s="12"/>
    </row>
    <row r="570" spans="1:13" x14ac:dyDescent="0.25">
      <c r="A570" s="150"/>
      <c r="B570" s="150"/>
      <c r="C570" s="20" t="s">
        <v>954</v>
      </c>
      <c r="D570" s="48"/>
      <c r="E570" s="150"/>
      <c r="F570" s="150"/>
      <c r="G570" s="12" t="s">
        <v>42</v>
      </c>
      <c r="H570" s="12" t="s">
        <v>957</v>
      </c>
      <c r="I570" s="12">
        <v>11048</v>
      </c>
      <c r="J570" s="12">
        <v>11048</v>
      </c>
      <c r="K570" s="150"/>
      <c r="L570" s="150"/>
      <c r="M570" s="12"/>
    </row>
    <row r="571" spans="1:13" x14ac:dyDescent="0.25">
      <c r="A571" s="148"/>
      <c r="B571" s="148"/>
      <c r="C571" s="20" t="s">
        <v>954</v>
      </c>
      <c r="D571" s="49"/>
      <c r="E571" s="148"/>
      <c r="F571" s="148"/>
      <c r="G571" s="5" t="s">
        <v>23</v>
      </c>
      <c r="H571" s="12" t="s">
        <v>958</v>
      </c>
      <c r="I571" s="12">
        <v>750</v>
      </c>
      <c r="J571" s="12">
        <v>750</v>
      </c>
      <c r="K571" s="148"/>
      <c r="L571" s="148"/>
      <c r="M571" s="12"/>
    </row>
    <row r="572" spans="1:13" ht="45" x14ac:dyDescent="0.25">
      <c r="A572" s="12" t="s">
        <v>959</v>
      </c>
      <c r="B572" s="12" t="s">
        <v>26</v>
      </c>
      <c r="C572" s="12" t="s">
        <v>356</v>
      </c>
      <c r="D572" s="51"/>
      <c r="E572" s="12" t="s">
        <v>960</v>
      </c>
      <c r="F572" s="12" t="s">
        <v>961</v>
      </c>
      <c r="G572" s="12" t="s">
        <v>274</v>
      </c>
      <c r="H572" s="12" t="s">
        <v>962</v>
      </c>
      <c r="I572" s="12">
        <v>145265</v>
      </c>
      <c r="J572" s="12">
        <v>145265</v>
      </c>
      <c r="K572" s="12">
        <v>10308</v>
      </c>
      <c r="L572" s="12">
        <v>4</v>
      </c>
      <c r="M572" s="12"/>
    </row>
    <row r="573" spans="1:13" ht="45" x14ac:dyDescent="0.25">
      <c r="A573" s="21" t="s">
        <v>963</v>
      </c>
      <c r="B573" s="21" t="s">
        <v>26</v>
      </c>
      <c r="C573" s="21" t="s">
        <v>871</v>
      </c>
      <c r="D573" s="21"/>
      <c r="E573" s="21" t="s">
        <v>960</v>
      </c>
      <c r="F573" s="21" t="s">
        <v>658</v>
      </c>
      <c r="G573" s="21" t="s">
        <v>274</v>
      </c>
      <c r="H573" s="21" t="s">
        <v>94</v>
      </c>
      <c r="I573" s="21">
        <v>20000</v>
      </c>
      <c r="J573" s="21">
        <v>20000</v>
      </c>
      <c r="K573" s="21">
        <v>1400</v>
      </c>
      <c r="L573" s="21"/>
      <c r="M573" s="21"/>
    </row>
    <row r="574" spans="1:13" ht="27.75" customHeight="1" x14ac:dyDescent="0.25">
      <c r="A574" s="149" t="s">
        <v>963</v>
      </c>
      <c r="B574" s="149" t="s">
        <v>26</v>
      </c>
      <c r="C574" s="52" t="s">
        <v>964</v>
      </c>
      <c r="D574" s="12"/>
      <c r="E574" s="149" t="s">
        <v>960</v>
      </c>
      <c r="F574" s="149" t="s">
        <v>658</v>
      </c>
      <c r="G574" s="12" t="s">
        <v>274</v>
      </c>
      <c r="H574" s="12" t="s">
        <v>965</v>
      </c>
      <c r="I574" s="12">
        <v>86000</v>
      </c>
      <c r="J574" s="12">
        <v>86000</v>
      </c>
      <c r="K574" s="149">
        <v>6112</v>
      </c>
      <c r="L574" s="149">
        <v>3</v>
      </c>
      <c r="M574" s="12"/>
    </row>
    <row r="575" spans="1:13" x14ac:dyDescent="0.25">
      <c r="A575" s="149"/>
      <c r="B575" s="149"/>
      <c r="C575" s="52" t="s">
        <v>964</v>
      </c>
      <c r="D575" s="12"/>
      <c r="E575" s="149"/>
      <c r="F575" s="149"/>
      <c r="G575" s="12" t="s">
        <v>42</v>
      </c>
      <c r="H575" s="12" t="s">
        <v>966</v>
      </c>
      <c r="I575" s="12">
        <v>1320</v>
      </c>
      <c r="J575" s="12">
        <v>1320</v>
      </c>
      <c r="K575" s="149"/>
      <c r="L575" s="149"/>
      <c r="M575" s="12"/>
    </row>
    <row r="576" spans="1:13" ht="45" x14ac:dyDescent="0.25">
      <c r="A576" s="12" t="s">
        <v>963</v>
      </c>
      <c r="B576" s="12"/>
      <c r="C576" s="12" t="s">
        <v>967</v>
      </c>
      <c r="D576" s="12"/>
      <c r="E576" s="12" t="s">
        <v>960</v>
      </c>
      <c r="F576" s="12"/>
      <c r="G576" s="12" t="s">
        <v>274</v>
      </c>
      <c r="H576" s="12" t="s">
        <v>291</v>
      </c>
      <c r="I576" s="12">
        <v>4000</v>
      </c>
      <c r="J576" s="12">
        <v>4000</v>
      </c>
      <c r="K576" s="12">
        <v>280</v>
      </c>
      <c r="L576" s="12"/>
      <c r="M576" s="12"/>
    </row>
    <row r="577" spans="1:13" ht="45" x14ac:dyDescent="0.25">
      <c r="A577" s="12" t="s">
        <v>968</v>
      </c>
      <c r="B577" s="12"/>
      <c r="C577" s="12" t="s">
        <v>807</v>
      </c>
      <c r="D577" s="12"/>
      <c r="E577" s="12" t="s">
        <v>960</v>
      </c>
      <c r="F577" s="12"/>
      <c r="G577" s="12" t="s">
        <v>274</v>
      </c>
      <c r="H577" s="12" t="s">
        <v>969</v>
      </c>
      <c r="I577" s="12">
        <v>700</v>
      </c>
      <c r="J577" s="12">
        <v>700</v>
      </c>
      <c r="K577" s="12">
        <v>49</v>
      </c>
      <c r="L577" s="12"/>
      <c r="M577" s="12"/>
    </row>
    <row r="578" spans="1:13" ht="27.75" customHeight="1" x14ac:dyDescent="0.25">
      <c r="A578" s="147" t="s">
        <v>968</v>
      </c>
      <c r="B578" s="147"/>
      <c r="C578" s="20" t="s">
        <v>970</v>
      </c>
      <c r="D578" s="21"/>
      <c r="E578" s="147" t="s">
        <v>971</v>
      </c>
      <c r="F578" s="147" t="s">
        <v>955</v>
      </c>
      <c r="G578" s="12" t="s">
        <v>42</v>
      </c>
      <c r="H578" s="12" t="s">
        <v>156</v>
      </c>
      <c r="I578" s="12">
        <v>720</v>
      </c>
      <c r="J578" s="12">
        <v>720</v>
      </c>
      <c r="K578" s="147">
        <v>335</v>
      </c>
      <c r="L578" s="147">
        <v>4</v>
      </c>
      <c r="M578" s="12"/>
    </row>
    <row r="579" spans="1:13" x14ac:dyDescent="0.25">
      <c r="A579" s="148"/>
      <c r="B579" s="148"/>
      <c r="C579" s="20" t="s">
        <v>970</v>
      </c>
      <c r="D579" s="24"/>
      <c r="E579" s="148"/>
      <c r="F579" s="148"/>
      <c r="G579" s="12" t="s">
        <v>274</v>
      </c>
      <c r="H579" s="12" t="s">
        <v>798</v>
      </c>
      <c r="I579" s="12">
        <v>2050</v>
      </c>
      <c r="J579" s="12">
        <v>2050</v>
      </c>
      <c r="K579" s="148"/>
      <c r="L579" s="148"/>
      <c r="M579" s="12"/>
    </row>
    <row r="580" spans="1:13" x14ac:dyDescent="0.25">
      <c r="A580" s="147" t="s">
        <v>968</v>
      </c>
      <c r="B580" s="12" t="s">
        <v>26</v>
      </c>
      <c r="C580" s="20" t="s">
        <v>972</v>
      </c>
      <c r="D580" s="21"/>
      <c r="E580" s="147" t="s">
        <v>960</v>
      </c>
      <c r="F580" s="147" t="s">
        <v>973</v>
      </c>
      <c r="G580" s="12" t="s">
        <v>274</v>
      </c>
      <c r="H580" s="12" t="s">
        <v>974</v>
      </c>
      <c r="I580" s="12">
        <v>100000</v>
      </c>
      <c r="J580" s="12">
        <v>100000</v>
      </c>
      <c r="K580" s="147">
        <v>11228</v>
      </c>
      <c r="L580" s="147"/>
      <c r="M580" s="12"/>
    </row>
    <row r="581" spans="1:13" x14ac:dyDescent="0.25">
      <c r="A581" s="150"/>
      <c r="B581" s="147"/>
      <c r="C581" s="32" t="s">
        <v>975</v>
      </c>
      <c r="D581" s="27"/>
      <c r="E581" s="150"/>
      <c r="F581" s="150"/>
      <c r="G581" s="12" t="s">
        <v>274</v>
      </c>
      <c r="H581" s="12" t="s">
        <v>328</v>
      </c>
      <c r="I581" s="12">
        <v>24000</v>
      </c>
      <c r="J581" s="12">
        <v>24000</v>
      </c>
      <c r="K581" s="150"/>
      <c r="L581" s="150"/>
      <c r="M581" s="12"/>
    </row>
    <row r="582" spans="1:13" x14ac:dyDescent="0.25">
      <c r="A582" s="150"/>
      <c r="B582" s="150"/>
      <c r="C582" s="32" t="s">
        <v>975</v>
      </c>
      <c r="D582" s="27"/>
      <c r="E582" s="150"/>
      <c r="F582" s="150"/>
      <c r="G582" s="12" t="s">
        <v>274</v>
      </c>
      <c r="H582" s="12" t="s">
        <v>72</v>
      </c>
      <c r="I582" s="12">
        <v>8400</v>
      </c>
      <c r="J582" s="12">
        <v>8400</v>
      </c>
      <c r="K582" s="150"/>
      <c r="L582" s="150"/>
      <c r="M582" s="12"/>
    </row>
    <row r="583" spans="1:13" x14ac:dyDescent="0.25">
      <c r="A583" s="148"/>
      <c r="B583" s="148"/>
      <c r="C583" s="32" t="s">
        <v>975</v>
      </c>
      <c r="D583" s="24"/>
      <c r="E583" s="148"/>
      <c r="F583" s="148"/>
      <c r="G583" s="12" t="s">
        <v>274</v>
      </c>
      <c r="H583" s="12" t="s">
        <v>364</v>
      </c>
      <c r="I583" s="12">
        <v>28000</v>
      </c>
      <c r="J583" s="12">
        <v>28000</v>
      </c>
      <c r="K583" s="148"/>
      <c r="L583" s="148"/>
      <c r="M583" s="12"/>
    </row>
    <row r="584" spans="1:13" ht="27.75" customHeight="1" x14ac:dyDescent="0.25">
      <c r="A584" s="147" t="s">
        <v>976</v>
      </c>
      <c r="B584" s="147"/>
      <c r="C584" s="20" t="s">
        <v>977</v>
      </c>
      <c r="D584" s="21"/>
      <c r="E584" s="147" t="s">
        <v>960</v>
      </c>
      <c r="F584" s="147"/>
      <c r="G584" s="12" t="s">
        <v>42</v>
      </c>
      <c r="H584" s="12" t="s">
        <v>978</v>
      </c>
      <c r="I584" s="12">
        <v>800</v>
      </c>
      <c r="J584" s="12">
        <v>800</v>
      </c>
      <c r="K584" s="147">
        <v>234</v>
      </c>
      <c r="L584" s="147">
        <v>6</v>
      </c>
      <c r="M584" s="12"/>
    </row>
    <row r="585" spans="1:13" x14ac:dyDescent="0.25">
      <c r="A585" s="150"/>
      <c r="B585" s="150"/>
      <c r="C585" s="20" t="s">
        <v>977</v>
      </c>
      <c r="D585" s="27"/>
      <c r="E585" s="150"/>
      <c r="F585" s="150"/>
      <c r="G585" s="12" t="s">
        <v>274</v>
      </c>
      <c r="H585" s="12" t="s">
        <v>979</v>
      </c>
      <c r="I585" s="12">
        <v>955</v>
      </c>
      <c r="J585" s="12">
        <v>955</v>
      </c>
      <c r="K585" s="150"/>
      <c r="L585" s="150"/>
      <c r="M585" s="12"/>
    </row>
    <row r="586" spans="1:13" x14ac:dyDescent="0.25">
      <c r="A586" s="150"/>
      <c r="B586" s="150"/>
      <c r="C586" s="20" t="s">
        <v>977</v>
      </c>
      <c r="D586" s="27"/>
      <c r="E586" s="150"/>
      <c r="F586" s="150"/>
      <c r="G586" s="51" t="s">
        <v>42</v>
      </c>
      <c r="H586" s="51" t="s">
        <v>980</v>
      </c>
      <c r="I586" s="51">
        <v>696</v>
      </c>
      <c r="J586" s="51">
        <v>696</v>
      </c>
      <c r="K586" s="150"/>
      <c r="L586" s="150"/>
      <c r="M586" s="147" t="s">
        <v>981</v>
      </c>
    </row>
    <row r="587" spans="1:13" x14ac:dyDescent="0.25">
      <c r="A587" s="148"/>
      <c r="B587" s="148"/>
      <c r="C587" s="20" t="s">
        <v>977</v>
      </c>
      <c r="D587" s="24"/>
      <c r="E587" s="148"/>
      <c r="F587" s="148"/>
      <c r="G587" s="51" t="s">
        <v>274</v>
      </c>
      <c r="H587" s="51" t="s">
        <v>982</v>
      </c>
      <c r="I587" s="51">
        <v>900</v>
      </c>
      <c r="J587" s="51">
        <v>900</v>
      </c>
      <c r="K587" s="148"/>
      <c r="L587" s="148"/>
      <c r="M587" s="148"/>
    </row>
    <row r="588" spans="1:13" ht="45" x14ac:dyDescent="0.25">
      <c r="A588" s="12" t="s">
        <v>976</v>
      </c>
      <c r="B588" s="12" t="s">
        <v>26</v>
      </c>
      <c r="C588" s="12" t="s">
        <v>983</v>
      </c>
      <c r="D588" s="12"/>
      <c r="E588" s="12" t="s">
        <v>960</v>
      </c>
      <c r="F588" s="12" t="s">
        <v>884</v>
      </c>
      <c r="G588" s="5" t="s">
        <v>23</v>
      </c>
      <c r="H588" s="12" t="s">
        <v>984</v>
      </c>
      <c r="I588" s="12">
        <v>1125</v>
      </c>
      <c r="J588" s="12">
        <v>1125</v>
      </c>
      <c r="K588" s="12">
        <v>78</v>
      </c>
      <c r="L588" s="12">
        <v>7</v>
      </c>
      <c r="M588" s="12" t="s">
        <v>985</v>
      </c>
    </row>
    <row r="589" spans="1:13" ht="45" x14ac:dyDescent="0.25">
      <c r="A589" s="12" t="s">
        <v>976</v>
      </c>
      <c r="B589" s="12" t="s">
        <v>26</v>
      </c>
      <c r="C589" s="12" t="s">
        <v>816</v>
      </c>
      <c r="D589" s="12"/>
      <c r="E589" s="12" t="s">
        <v>960</v>
      </c>
      <c r="F589" s="12"/>
      <c r="G589" s="5" t="s">
        <v>23</v>
      </c>
      <c r="H589" s="12" t="s">
        <v>722</v>
      </c>
      <c r="I589" s="12">
        <v>900</v>
      </c>
      <c r="J589" s="12">
        <v>900</v>
      </c>
      <c r="K589" s="12">
        <v>63</v>
      </c>
      <c r="L589" s="12"/>
      <c r="M589" s="12"/>
    </row>
    <row r="590" spans="1:13" ht="45" x14ac:dyDescent="0.25">
      <c r="A590" s="12" t="s">
        <v>986</v>
      </c>
      <c r="B590" s="12"/>
      <c r="C590" s="12" t="s">
        <v>323</v>
      </c>
      <c r="D590" s="12"/>
      <c r="E590" s="12" t="s">
        <v>960</v>
      </c>
      <c r="F590" s="12" t="s">
        <v>987</v>
      </c>
      <c r="G590" s="5" t="s">
        <v>23</v>
      </c>
      <c r="H590" s="12" t="s">
        <v>299</v>
      </c>
      <c r="I590" s="12">
        <v>600</v>
      </c>
      <c r="J590" s="12">
        <v>600</v>
      </c>
      <c r="K590" s="12">
        <v>42</v>
      </c>
      <c r="L590" s="12"/>
      <c r="M590" s="12"/>
    </row>
    <row r="591" spans="1:13" ht="27.75" customHeight="1" x14ac:dyDescent="0.25">
      <c r="A591" s="147" t="s">
        <v>988</v>
      </c>
      <c r="B591" s="147" t="s">
        <v>26</v>
      </c>
      <c r="C591" s="20" t="s">
        <v>989</v>
      </c>
      <c r="D591" s="21"/>
      <c r="E591" s="147" t="s">
        <v>960</v>
      </c>
      <c r="F591" s="147" t="s">
        <v>990</v>
      </c>
      <c r="G591" s="5" t="s">
        <v>23</v>
      </c>
      <c r="H591" s="12" t="s">
        <v>991</v>
      </c>
      <c r="I591" s="12">
        <v>675</v>
      </c>
      <c r="J591" s="12">
        <v>675</v>
      </c>
      <c r="K591" s="147">
        <v>119</v>
      </c>
      <c r="L591" s="147">
        <v>1</v>
      </c>
      <c r="M591" s="12"/>
    </row>
    <row r="592" spans="1:13" x14ac:dyDescent="0.25">
      <c r="A592" s="150"/>
      <c r="B592" s="150"/>
      <c r="C592" s="20" t="s">
        <v>989</v>
      </c>
      <c r="D592" s="27"/>
      <c r="E592" s="150"/>
      <c r="F592" s="150"/>
      <c r="G592" s="12" t="s">
        <v>274</v>
      </c>
      <c r="H592" s="12" t="s">
        <v>992</v>
      </c>
      <c r="I592" s="12">
        <v>750</v>
      </c>
      <c r="J592" s="12">
        <v>750</v>
      </c>
      <c r="K592" s="150"/>
      <c r="L592" s="150"/>
      <c r="M592" s="12"/>
    </row>
    <row r="593" spans="1:13" x14ac:dyDescent="0.25">
      <c r="A593" s="148"/>
      <c r="B593" s="148"/>
      <c r="C593" s="20" t="s">
        <v>989</v>
      </c>
      <c r="D593" s="24"/>
      <c r="E593" s="148"/>
      <c r="F593" s="148"/>
      <c r="G593" s="12" t="s">
        <v>42</v>
      </c>
      <c r="H593" s="12" t="s">
        <v>754</v>
      </c>
      <c r="I593" s="12">
        <v>277</v>
      </c>
      <c r="J593" s="12">
        <v>277</v>
      </c>
      <c r="K593" s="148"/>
      <c r="L593" s="148"/>
      <c r="M593" s="12"/>
    </row>
    <row r="594" spans="1:13" ht="45" x14ac:dyDescent="0.25">
      <c r="A594" s="12" t="s">
        <v>988</v>
      </c>
      <c r="B594" s="12"/>
      <c r="C594" s="12" t="s">
        <v>993</v>
      </c>
      <c r="D594" s="12"/>
      <c r="E594" s="12" t="s">
        <v>960</v>
      </c>
      <c r="F594" s="12"/>
      <c r="G594" s="12" t="s">
        <v>274</v>
      </c>
      <c r="H594" s="12" t="s">
        <v>503</v>
      </c>
      <c r="I594" s="12">
        <v>22000</v>
      </c>
      <c r="J594" s="12">
        <v>22000</v>
      </c>
      <c r="K594" s="12">
        <v>1540</v>
      </c>
      <c r="L594" s="12"/>
      <c r="M594" s="12"/>
    </row>
    <row r="595" spans="1:13" ht="27.75" customHeight="1" x14ac:dyDescent="0.25">
      <c r="A595" s="147" t="s">
        <v>988</v>
      </c>
      <c r="B595" s="147" t="s">
        <v>26</v>
      </c>
      <c r="C595" s="20" t="s">
        <v>263</v>
      </c>
      <c r="D595" s="21"/>
      <c r="E595" s="147" t="s">
        <v>960</v>
      </c>
      <c r="F595" s="147"/>
      <c r="G595" s="12" t="s">
        <v>42</v>
      </c>
      <c r="H595" s="12" t="s">
        <v>994</v>
      </c>
      <c r="I595" s="12">
        <v>1840</v>
      </c>
      <c r="J595" s="12">
        <v>1840</v>
      </c>
      <c r="K595" s="147">
        <v>167</v>
      </c>
      <c r="L595" s="147">
        <v>2</v>
      </c>
      <c r="M595" s="12"/>
    </row>
    <row r="596" spans="1:13" x14ac:dyDescent="0.25">
      <c r="A596" s="150"/>
      <c r="B596" s="150"/>
      <c r="C596" s="20" t="s">
        <v>263</v>
      </c>
      <c r="D596" s="27"/>
      <c r="E596" s="150"/>
      <c r="F596" s="150"/>
      <c r="G596" s="12" t="s">
        <v>274</v>
      </c>
      <c r="H596" s="12" t="s">
        <v>808</v>
      </c>
      <c r="I596" s="12">
        <v>350</v>
      </c>
      <c r="J596" s="12">
        <v>350</v>
      </c>
      <c r="K596" s="150"/>
      <c r="L596" s="150"/>
      <c r="M596" s="12"/>
    </row>
    <row r="597" spans="1:13" x14ac:dyDescent="0.25">
      <c r="A597" s="148"/>
      <c r="B597" s="148"/>
      <c r="C597" s="20" t="s">
        <v>263</v>
      </c>
      <c r="D597" s="24"/>
      <c r="E597" s="148"/>
      <c r="F597" s="148"/>
      <c r="G597" s="5" t="s">
        <v>45</v>
      </c>
      <c r="H597" s="12" t="s">
        <v>995</v>
      </c>
      <c r="I597" s="12">
        <v>200</v>
      </c>
      <c r="J597" s="12">
        <v>200</v>
      </c>
      <c r="K597" s="148"/>
      <c r="L597" s="148"/>
      <c r="M597" s="12"/>
    </row>
    <row r="598" spans="1:13" ht="28.9" customHeight="1" x14ac:dyDescent="0.25">
      <c r="A598" s="168" t="s">
        <v>996</v>
      </c>
      <c r="B598" s="147" t="s">
        <v>26</v>
      </c>
      <c r="C598" s="20" t="s">
        <v>997</v>
      </c>
      <c r="D598" s="21"/>
      <c r="E598" s="147" t="s">
        <v>960</v>
      </c>
      <c r="F598" s="147" t="s">
        <v>955</v>
      </c>
      <c r="G598" s="5" t="s">
        <v>23</v>
      </c>
      <c r="H598" s="12" t="s">
        <v>411</v>
      </c>
      <c r="I598" s="12">
        <v>425</v>
      </c>
      <c r="J598" s="12">
        <v>425</v>
      </c>
      <c r="K598" s="147">
        <v>547</v>
      </c>
      <c r="L598" s="147">
        <v>7</v>
      </c>
      <c r="M598" s="12"/>
    </row>
    <row r="599" spans="1:13" x14ac:dyDescent="0.25">
      <c r="A599" s="169"/>
      <c r="B599" s="150"/>
      <c r="C599" s="20" t="s">
        <v>997</v>
      </c>
      <c r="D599" s="27"/>
      <c r="E599" s="150"/>
      <c r="F599" s="150"/>
      <c r="G599" s="12" t="s">
        <v>998</v>
      </c>
      <c r="H599" s="12" t="s">
        <v>605</v>
      </c>
      <c r="I599" s="12">
        <v>4000</v>
      </c>
      <c r="J599" s="12">
        <v>4000</v>
      </c>
      <c r="K599" s="150"/>
      <c r="L599" s="150"/>
      <c r="M599" s="12"/>
    </row>
    <row r="600" spans="1:13" x14ac:dyDescent="0.25">
      <c r="A600" s="170"/>
      <c r="B600" s="148"/>
      <c r="C600" s="20" t="s">
        <v>997</v>
      </c>
      <c r="D600" s="24"/>
      <c r="E600" s="148"/>
      <c r="F600" s="148"/>
      <c r="G600" s="12" t="s">
        <v>42</v>
      </c>
      <c r="H600" s="12"/>
      <c r="I600" s="12">
        <v>2400</v>
      </c>
      <c r="J600" s="12">
        <v>2400</v>
      </c>
      <c r="K600" s="148"/>
      <c r="L600" s="148"/>
      <c r="M600" s="12"/>
    </row>
    <row r="601" spans="1:13" x14ac:dyDescent="0.25">
      <c r="A601" s="147" t="s">
        <v>999</v>
      </c>
      <c r="B601" s="147"/>
      <c r="C601" s="20" t="s">
        <v>1000</v>
      </c>
      <c r="D601" s="21"/>
      <c r="E601" s="147" t="s">
        <v>960</v>
      </c>
      <c r="F601" s="147" t="s">
        <v>1001</v>
      </c>
      <c r="G601" s="12" t="s">
        <v>274</v>
      </c>
      <c r="H601" s="12" t="s">
        <v>328</v>
      </c>
      <c r="I601" s="12">
        <v>24000</v>
      </c>
      <c r="J601" s="12">
        <v>24000</v>
      </c>
      <c r="K601" s="147">
        <v>1708</v>
      </c>
      <c r="L601" s="147"/>
      <c r="M601" s="147" t="s">
        <v>1002</v>
      </c>
    </row>
    <row r="602" spans="1:13" ht="30.75" customHeight="1" x14ac:dyDescent="0.25">
      <c r="A602" s="148"/>
      <c r="B602" s="148"/>
      <c r="C602" s="20" t="s">
        <v>1000</v>
      </c>
      <c r="D602" s="24"/>
      <c r="E602" s="148"/>
      <c r="F602" s="148"/>
      <c r="G602" s="12" t="s">
        <v>274</v>
      </c>
      <c r="H602" s="12" t="s">
        <v>523</v>
      </c>
      <c r="I602" s="12">
        <v>400</v>
      </c>
      <c r="J602" s="12">
        <v>400</v>
      </c>
      <c r="K602" s="148"/>
      <c r="L602" s="148"/>
      <c r="M602" s="148"/>
    </row>
    <row r="603" spans="1:13" ht="45" x14ac:dyDescent="0.25">
      <c r="A603" s="12" t="s">
        <v>999</v>
      </c>
      <c r="B603" s="12" t="s">
        <v>1003</v>
      </c>
      <c r="C603" s="12" t="s">
        <v>1004</v>
      </c>
      <c r="D603" s="12"/>
      <c r="E603" s="12" t="s">
        <v>960</v>
      </c>
      <c r="F603" s="12" t="s">
        <v>737</v>
      </c>
      <c r="G603" s="5" t="s">
        <v>23</v>
      </c>
      <c r="H603" s="12" t="s">
        <v>673</v>
      </c>
      <c r="I603" s="12">
        <v>750</v>
      </c>
      <c r="J603" s="12">
        <v>750</v>
      </c>
      <c r="K603" s="12">
        <v>52</v>
      </c>
      <c r="L603" s="12">
        <v>4</v>
      </c>
      <c r="M603" s="12" t="s">
        <v>1005</v>
      </c>
    </row>
    <row r="604" spans="1:13" ht="45" x14ac:dyDescent="0.25">
      <c r="A604" s="21" t="s">
        <v>999</v>
      </c>
      <c r="B604" s="21"/>
      <c r="C604" s="122" t="s">
        <v>1006</v>
      </c>
      <c r="D604" s="21"/>
      <c r="E604" s="12" t="s">
        <v>960</v>
      </c>
      <c r="F604" s="21" t="s">
        <v>296</v>
      </c>
      <c r="G604" s="21" t="s">
        <v>274</v>
      </c>
      <c r="H604" s="21" t="s">
        <v>291</v>
      </c>
      <c r="I604" s="21">
        <v>4000</v>
      </c>
      <c r="J604" s="21">
        <v>4000</v>
      </c>
      <c r="K604" s="21">
        <v>280</v>
      </c>
      <c r="L604" s="21"/>
      <c r="M604" s="21"/>
    </row>
    <row r="605" spans="1:13" ht="45" customHeight="1" x14ac:dyDescent="0.25">
      <c r="A605" s="136" t="s">
        <v>1007</v>
      </c>
      <c r="B605" s="136"/>
      <c r="C605" s="32" t="s">
        <v>2688</v>
      </c>
      <c r="D605" s="9"/>
      <c r="E605" s="167" t="s">
        <v>960</v>
      </c>
      <c r="F605" s="136" t="s">
        <v>990</v>
      </c>
      <c r="G605" s="5" t="s">
        <v>23</v>
      </c>
      <c r="H605" s="5" t="s">
        <v>1008</v>
      </c>
      <c r="I605" s="11">
        <v>1575</v>
      </c>
      <c r="J605" s="5">
        <v>1575</v>
      </c>
      <c r="K605" s="136">
        <v>121</v>
      </c>
      <c r="L605" s="136">
        <v>2</v>
      </c>
      <c r="M605" s="136"/>
    </row>
    <row r="606" spans="1:13" x14ac:dyDescent="0.25">
      <c r="A606" s="137"/>
      <c r="B606" s="137"/>
      <c r="C606" s="32" t="s">
        <v>2688</v>
      </c>
      <c r="D606" s="8"/>
      <c r="E606" s="137"/>
      <c r="F606" s="137"/>
      <c r="G606" s="5" t="s">
        <v>42</v>
      </c>
      <c r="H606" s="5" t="s">
        <v>156</v>
      </c>
      <c r="I606" s="5">
        <v>160</v>
      </c>
      <c r="J606" s="5">
        <v>160</v>
      </c>
      <c r="K606" s="137"/>
      <c r="L606" s="137"/>
      <c r="M606" s="137"/>
    </row>
    <row r="607" spans="1:13" ht="45" customHeight="1" x14ac:dyDescent="0.25">
      <c r="A607" s="136" t="s">
        <v>1007</v>
      </c>
      <c r="B607" s="136" t="s">
        <v>26</v>
      </c>
      <c r="C607" s="6" t="s">
        <v>133</v>
      </c>
      <c r="D607" s="7"/>
      <c r="E607" s="136" t="s">
        <v>1009</v>
      </c>
      <c r="F607" s="136" t="s">
        <v>933</v>
      </c>
      <c r="G607" s="5" t="s">
        <v>274</v>
      </c>
      <c r="H607" s="5" t="s">
        <v>293</v>
      </c>
      <c r="I607" s="5">
        <v>7032</v>
      </c>
      <c r="J607" s="5">
        <v>7032</v>
      </c>
      <c r="K607" s="136">
        <v>2935</v>
      </c>
      <c r="L607" s="136">
        <v>2</v>
      </c>
      <c r="M607" s="136"/>
    </row>
    <row r="608" spans="1:13" x14ac:dyDescent="0.25">
      <c r="A608" s="138"/>
      <c r="B608" s="138"/>
      <c r="C608" s="6" t="s">
        <v>133</v>
      </c>
      <c r="D608" s="9"/>
      <c r="E608" s="138"/>
      <c r="F608" s="138"/>
      <c r="G608" s="5" t="s">
        <v>274</v>
      </c>
      <c r="H608" s="5" t="s">
        <v>291</v>
      </c>
      <c r="I608" s="5">
        <v>4000</v>
      </c>
      <c r="J608" s="5">
        <v>4000</v>
      </c>
      <c r="K608" s="138"/>
      <c r="L608" s="138"/>
      <c r="M608" s="138"/>
    </row>
    <row r="609" spans="1:13" x14ac:dyDescent="0.25">
      <c r="A609" s="138"/>
      <c r="B609" s="138"/>
      <c r="C609" s="6" t="s">
        <v>133</v>
      </c>
      <c r="D609" s="9"/>
      <c r="E609" s="138"/>
      <c r="F609" s="138"/>
      <c r="G609" s="5" t="s">
        <v>274</v>
      </c>
      <c r="H609" s="5" t="s">
        <v>663</v>
      </c>
      <c r="I609" s="5">
        <v>11000</v>
      </c>
      <c r="J609" s="5">
        <v>11000</v>
      </c>
      <c r="K609" s="138"/>
      <c r="L609" s="138"/>
      <c r="M609" s="138"/>
    </row>
    <row r="610" spans="1:13" ht="30" x14ac:dyDescent="0.25">
      <c r="A610" s="138"/>
      <c r="B610" s="138"/>
      <c r="C610" s="6" t="s">
        <v>133</v>
      </c>
      <c r="D610" s="9"/>
      <c r="E610" s="138"/>
      <c r="F610" s="138"/>
      <c r="G610" s="5" t="s">
        <v>274</v>
      </c>
      <c r="H610" s="5" t="s">
        <v>1010</v>
      </c>
      <c r="I610" s="5">
        <v>4301</v>
      </c>
      <c r="J610" s="5">
        <v>4301</v>
      </c>
      <c r="K610" s="138"/>
      <c r="L610" s="138"/>
      <c r="M610" s="138"/>
    </row>
    <row r="611" spans="1:13" x14ac:dyDescent="0.25">
      <c r="A611" s="138"/>
      <c r="B611" s="138"/>
      <c r="C611" s="6" t="s">
        <v>133</v>
      </c>
      <c r="D611" s="9"/>
      <c r="E611" s="138"/>
      <c r="F611" s="138"/>
      <c r="G611" s="5" t="s">
        <v>42</v>
      </c>
      <c r="H611" s="5" t="s">
        <v>1011</v>
      </c>
      <c r="I611" s="5">
        <v>5600</v>
      </c>
      <c r="J611" s="5">
        <v>5600</v>
      </c>
      <c r="K611" s="138"/>
      <c r="L611" s="138"/>
      <c r="M611" s="138"/>
    </row>
    <row r="612" spans="1:13" x14ac:dyDescent="0.25">
      <c r="A612" s="137"/>
      <c r="B612" s="137"/>
      <c r="C612" s="6" t="s">
        <v>133</v>
      </c>
      <c r="D612" s="8"/>
      <c r="E612" s="137"/>
      <c r="F612" s="137"/>
      <c r="G612" s="5" t="s">
        <v>42</v>
      </c>
      <c r="H612" s="5" t="s">
        <v>308</v>
      </c>
      <c r="I612" s="5">
        <v>1000</v>
      </c>
      <c r="J612" s="5">
        <v>1000</v>
      </c>
      <c r="K612" s="137"/>
      <c r="L612" s="137"/>
      <c r="M612" s="137"/>
    </row>
    <row r="613" spans="1:13" ht="45" customHeight="1" x14ac:dyDescent="0.25">
      <c r="A613" s="136" t="s">
        <v>1012</v>
      </c>
      <c r="B613" s="136" t="s">
        <v>26</v>
      </c>
      <c r="C613" s="42" t="s">
        <v>720</v>
      </c>
      <c r="D613" s="7"/>
      <c r="E613" s="136" t="s">
        <v>1009</v>
      </c>
      <c r="F613" s="136" t="s">
        <v>1013</v>
      </c>
      <c r="G613" s="5" t="s">
        <v>274</v>
      </c>
      <c r="H613" s="5" t="s">
        <v>663</v>
      </c>
      <c r="I613" s="5">
        <v>11000</v>
      </c>
      <c r="J613" s="5">
        <v>11000</v>
      </c>
      <c r="K613" s="136">
        <v>2383</v>
      </c>
      <c r="L613" s="136">
        <v>4</v>
      </c>
      <c r="M613" s="136"/>
    </row>
    <row r="614" spans="1:13" x14ac:dyDescent="0.25">
      <c r="A614" s="138"/>
      <c r="B614" s="138"/>
      <c r="C614" s="42" t="s">
        <v>720</v>
      </c>
      <c r="D614" s="9"/>
      <c r="E614" s="138"/>
      <c r="F614" s="138"/>
      <c r="G614" s="5" t="s">
        <v>274</v>
      </c>
      <c r="H614" s="5" t="s">
        <v>415</v>
      </c>
      <c r="I614" s="5">
        <v>15050</v>
      </c>
      <c r="J614" s="5">
        <v>15050</v>
      </c>
      <c r="K614" s="138"/>
      <c r="L614" s="138"/>
      <c r="M614" s="138"/>
    </row>
    <row r="615" spans="1:13" x14ac:dyDescent="0.25">
      <c r="A615" s="137"/>
      <c r="B615" s="137"/>
      <c r="C615" s="42" t="s">
        <v>720</v>
      </c>
      <c r="D615" s="8"/>
      <c r="E615" s="137"/>
      <c r="F615" s="137"/>
      <c r="G615" s="5" t="s">
        <v>274</v>
      </c>
      <c r="H615" s="5" t="s">
        <v>72</v>
      </c>
      <c r="I615" s="5">
        <v>8000</v>
      </c>
      <c r="J615" s="5">
        <v>8000</v>
      </c>
      <c r="K615" s="137"/>
      <c r="L615" s="137"/>
      <c r="M615" s="137"/>
    </row>
    <row r="616" spans="1:13" ht="45" customHeight="1" x14ac:dyDescent="0.25">
      <c r="A616" s="136" t="s">
        <v>1014</v>
      </c>
      <c r="B616" s="136" t="s">
        <v>26</v>
      </c>
      <c r="C616" s="6" t="s">
        <v>1015</v>
      </c>
      <c r="D616" s="7"/>
      <c r="E616" s="136" t="s">
        <v>1009</v>
      </c>
      <c r="F616" s="136"/>
      <c r="G616" s="5" t="s">
        <v>51</v>
      </c>
      <c r="H616" s="5" t="s">
        <v>1016</v>
      </c>
      <c r="I616" s="5">
        <v>19787</v>
      </c>
      <c r="J616" s="5">
        <v>19787</v>
      </c>
      <c r="K616" s="5">
        <v>99</v>
      </c>
      <c r="L616" s="5"/>
      <c r="M616" s="5"/>
    </row>
    <row r="617" spans="1:13" x14ac:dyDescent="0.25">
      <c r="A617" s="137"/>
      <c r="B617" s="137"/>
      <c r="C617" s="6" t="s">
        <v>1015</v>
      </c>
      <c r="D617" s="8"/>
      <c r="E617" s="137"/>
      <c r="F617" s="137"/>
      <c r="G617" s="5" t="s">
        <v>42</v>
      </c>
      <c r="H617" s="5" t="s">
        <v>309</v>
      </c>
      <c r="I617" s="5">
        <v>400</v>
      </c>
      <c r="J617" s="5">
        <v>400</v>
      </c>
      <c r="K617" s="5">
        <v>28</v>
      </c>
      <c r="L617" s="5"/>
      <c r="M617" s="5"/>
    </row>
    <row r="618" spans="1:13" ht="45" x14ac:dyDescent="0.25">
      <c r="A618" s="5" t="s">
        <v>1014</v>
      </c>
      <c r="B618" s="5"/>
      <c r="C618" s="5" t="s">
        <v>1017</v>
      </c>
      <c r="D618" s="5"/>
      <c r="E618" s="5" t="s">
        <v>1009</v>
      </c>
      <c r="F618" s="5" t="s">
        <v>933</v>
      </c>
      <c r="G618" s="5" t="s">
        <v>274</v>
      </c>
      <c r="H618" s="5" t="s">
        <v>218</v>
      </c>
      <c r="I618" s="5">
        <v>16000</v>
      </c>
      <c r="J618" s="5">
        <v>16000</v>
      </c>
      <c r="K618" s="5">
        <v>1120</v>
      </c>
      <c r="L618" s="5"/>
      <c r="M618" s="5"/>
    </row>
    <row r="619" spans="1:13" ht="45" x14ac:dyDescent="0.25">
      <c r="A619" s="5" t="s">
        <v>1018</v>
      </c>
      <c r="B619" s="5"/>
      <c r="C619" s="5" t="s">
        <v>1019</v>
      </c>
      <c r="D619" s="5"/>
      <c r="E619" s="5" t="s">
        <v>1009</v>
      </c>
      <c r="F619" s="5" t="s">
        <v>654</v>
      </c>
      <c r="G619" s="5" t="s">
        <v>274</v>
      </c>
      <c r="H619" s="5" t="s">
        <v>94</v>
      </c>
      <c r="I619" s="5">
        <v>120000</v>
      </c>
      <c r="J619" s="5">
        <v>120000</v>
      </c>
      <c r="K619" s="5">
        <v>1400</v>
      </c>
      <c r="L619" s="5"/>
      <c r="M619" s="5"/>
    </row>
    <row r="620" spans="1:13" ht="45" customHeight="1" x14ac:dyDescent="0.25">
      <c r="A620" s="136" t="s">
        <v>1018</v>
      </c>
      <c r="B620" s="136" t="s">
        <v>26</v>
      </c>
      <c r="C620" s="6" t="s">
        <v>302</v>
      </c>
      <c r="D620" s="7"/>
      <c r="E620" s="136" t="s">
        <v>1009</v>
      </c>
      <c r="F620" s="136" t="s">
        <v>601</v>
      </c>
      <c r="G620" s="5" t="s">
        <v>274</v>
      </c>
      <c r="H620" s="5" t="s">
        <v>503</v>
      </c>
      <c r="I620" s="5">
        <v>22000</v>
      </c>
      <c r="J620" s="5">
        <v>22000</v>
      </c>
      <c r="K620" s="136">
        <v>1605</v>
      </c>
      <c r="L620" s="136">
        <v>1</v>
      </c>
      <c r="M620" s="136"/>
    </row>
    <row r="621" spans="1:13" x14ac:dyDescent="0.25">
      <c r="A621" s="137"/>
      <c r="B621" s="137"/>
      <c r="C621" s="6" t="s">
        <v>302</v>
      </c>
      <c r="D621" s="8"/>
      <c r="E621" s="137"/>
      <c r="F621" s="137"/>
      <c r="G621" s="5" t="s">
        <v>42</v>
      </c>
      <c r="H621" s="5" t="s">
        <v>980</v>
      </c>
      <c r="I621" s="5">
        <v>680</v>
      </c>
      <c r="J621" s="5">
        <v>680</v>
      </c>
      <c r="K621" s="137"/>
      <c r="L621" s="137"/>
      <c r="M621" s="137"/>
    </row>
    <row r="622" spans="1:13" ht="45" customHeight="1" x14ac:dyDescent="0.25">
      <c r="A622" s="136" t="s">
        <v>1018</v>
      </c>
      <c r="B622" s="136" t="s">
        <v>26</v>
      </c>
      <c r="C622" s="6" t="s">
        <v>1020</v>
      </c>
      <c r="D622" s="7"/>
      <c r="E622" s="136" t="s">
        <v>1009</v>
      </c>
      <c r="F622" s="136" t="s">
        <v>601</v>
      </c>
      <c r="G622" s="5" t="s">
        <v>274</v>
      </c>
      <c r="H622" s="5" t="s">
        <v>907</v>
      </c>
      <c r="I622" s="5">
        <v>35200</v>
      </c>
      <c r="J622" s="5">
        <v>35200</v>
      </c>
      <c r="K622" s="136">
        <v>4166</v>
      </c>
      <c r="L622" s="136">
        <v>3</v>
      </c>
      <c r="M622" s="136"/>
    </row>
    <row r="623" spans="1:13" x14ac:dyDescent="0.25">
      <c r="A623" s="138"/>
      <c r="B623" s="138"/>
      <c r="C623" s="6" t="s">
        <v>1020</v>
      </c>
      <c r="D623" s="9"/>
      <c r="E623" s="138"/>
      <c r="F623" s="138"/>
      <c r="G623" s="5" t="s">
        <v>274</v>
      </c>
      <c r="H623" s="5" t="s">
        <v>328</v>
      </c>
      <c r="I623" s="5">
        <v>24000</v>
      </c>
      <c r="J623" s="5">
        <v>24000</v>
      </c>
      <c r="K623" s="138"/>
      <c r="L623" s="138"/>
      <c r="M623" s="138"/>
    </row>
    <row r="624" spans="1:13" x14ac:dyDescent="0.25">
      <c r="A624" s="137"/>
      <c r="B624" s="137"/>
      <c r="C624" s="6" t="s">
        <v>1020</v>
      </c>
      <c r="D624" s="8"/>
      <c r="E624" s="137"/>
      <c r="F624" s="137"/>
      <c r="G624" s="5" t="s">
        <v>42</v>
      </c>
      <c r="H624" s="5" t="s">
        <v>78</v>
      </c>
      <c r="I624" s="5">
        <v>320</v>
      </c>
      <c r="J624" s="5">
        <v>320</v>
      </c>
      <c r="K624" s="137"/>
      <c r="L624" s="137"/>
      <c r="M624" s="137"/>
    </row>
    <row r="625" spans="1:13" ht="45" x14ac:dyDescent="0.25">
      <c r="A625" s="5" t="s">
        <v>1021</v>
      </c>
      <c r="B625" s="5" t="s">
        <v>26</v>
      </c>
      <c r="C625" s="5" t="s">
        <v>1020</v>
      </c>
      <c r="D625" s="5"/>
      <c r="E625" s="5" t="s">
        <v>1009</v>
      </c>
      <c r="F625" s="5"/>
      <c r="G625" s="5" t="s">
        <v>274</v>
      </c>
      <c r="H625" s="5" t="s">
        <v>907</v>
      </c>
      <c r="I625" s="5">
        <v>32000</v>
      </c>
      <c r="J625" s="5">
        <v>32000</v>
      </c>
      <c r="K625" s="5">
        <v>2240</v>
      </c>
      <c r="L625" s="5"/>
      <c r="M625" s="5"/>
    </row>
    <row r="626" spans="1:13" ht="45" x14ac:dyDescent="0.25">
      <c r="A626" s="5" t="s">
        <v>1021</v>
      </c>
      <c r="B626" s="5" t="s">
        <v>26</v>
      </c>
      <c r="C626" s="5" t="s">
        <v>2652</v>
      </c>
      <c r="D626" s="5"/>
      <c r="E626" s="5" t="s">
        <v>1009</v>
      </c>
      <c r="F626" s="5" t="s">
        <v>459</v>
      </c>
      <c r="G626" s="5" t="s">
        <v>274</v>
      </c>
      <c r="H626" s="5" t="s">
        <v>218</v>
      </c>
      <c r="I626" s="5">
        <v>16000</v>
      </c>
      <c r="J626" s="5">
        <v>16000</v>
      </c>
      <c r="K626" s="5">
        <v>1120</v>
      </c>
      <c r="L626" s="5"/>
      <c r="M626" s="5"/>
    </row>
    <row r="627" spans="1:13" ht="45" x14ac:dyDescent="0.25">
      <c r="A627" s="5" t="s">
        <v>1022</v>
      </c>
      <c r="B627" s="5"/>
      <c r="C627" s="5" t="s">
        <v>756</v>
      </c>
      <c r="D627" s="5"/>
      <c r="E627" s="5" t="s">
        <v>1009</v>
      </c>
      <c r="F627" s="5" t="s">
        <v>951</v>
      </c>
      <c r="G627" s="5" t="s">
        <v>274</v>
      </c>
      <c r="H627" s="5" t="s">
        <v>709</v>
      </c>
      <c r="I627" s="5">
        <v>12000</v>
      </c>
      <c r="J627" s="5">
        <v>12000</v>
      </c>
      <c r="K627" s="5">
        <v>840</v>
      </c>
      <c r="L627" s="5"/>
      <c r="M627" s="5"/>
    </row>
    <row r="628" spans="1:13" ht="45" customHeight="1" x14ac:dyDescent="0.25">
      <c r="A628" s="136" t="s">
        <v>1022</v>
      </c>
      <c r="B628" s="136"/>
      <c r="C628" s="6" t="s">
        <v>756</v>
      </c>
      <c r="D628" s="7"/>
      <c r="E628" s="136" t="s">
        <v>1009</v>
      </c>
      <c r="F628" s="136"/>
      <c r="G628" s="5" t="s">
        <v>274</v>
      </c>
      <c r="H628" s="5" t="s">
        <v>907</v>
      </c>
      <c r="I628" s="5">
        <v>32000</v>
      </c>
      <c r="J628" s="5">
        <v>32000</v>
      </c>
      <c r="K628" s="136">
        <v>2366</v>
      </c>
      <c r="L628" s="136">
        <v>2</v>
      </c>
      <c r="M628" s="136"/>
    </row>
    <row r="629" spans="1:13" x14ac:dyDescent="0.25">
      <c r="A629" s="138"/>
      <c r="B629" s="138"/>
      <c r="C629" s="6" t="s">
        <v>756</v>
      </c>
      <c r="D629" s="9"/>
      <c r="E629" s="138"/>
      <c r="F629" s="138"/>
      <c r="G629" s="5" t="s">
        <v>274</v>
      </c>
      <c r="H629" s="5" t="s">
        <v>1023</v>
      </c>
      <c r="I629" s="5">
        <v>692</v>
      </c>
      <c r="J629" s="5">
        <v>692</v>
      </c>
      <c r="K629" s="138"/>
      <c r="L629" s="138"/>
      <c r="M629" s="138"/>
    </row>
    <row r="630" spans="1:13" x14ac:dyDescent="0.25">
      <c r="A630" s="137"/>
      <c r="B630" s="137"/>
      <c r="C630" s="6" t="s">
        <v>756</v>
      </c>
      <c r="D630" s="8"/>
      <c r="E630" s="137"/>
      <c r="F630" s="137"/>
      <c r="G630" s="5" t="s">
        <v>42</v>
      </c>
      <c r="H630" s="5" t="s">
        <v>1024</v>
      </c>
      <c r="I630" s="5">
        <v>1112</v>
      </c>
      <c r="J630" s="5">
        <v>1112</v>
      </c>
      <c r="K630" s="137"/>
      <c r="L630" s="137"/>
      <c r="M630" s="137"/>
    </row>
    <row r="631" spans="1:13" ht="29.25" customHeight="1" x14ac:dyDescent="0.25">
      <c r="A631" s="139" t="s">
        <v>1025</v>
      </c>
      <c r="B631" s="139" t="s">
        <v>642</v>
      </c>
      <c r="C631" s="120" t="s">
        <v>2662</v>
      </c>
      <c r="D631" s="54"/>
      <c r="E631" s="139" t="s">
        <v>1009</v>
      </c>
      <c r="F631" s="139"/>
      <c r="G631" s="5" t="s">
        <v>274</v>
      </c>
      <c r="H631" s="5" t="s">
        <v>225</v>
      </c>
      <c r="I631" s="5">
        <v>2000</v>
      </c>
      <c r="J631" s="5">
        <v>2000</v>
      </c>
      <c r="K631" s="139">
        <v>3815</v>
      </c>
      <c r="L631" s="139"/>
      <c r="M631" s="139"/>
    </row>
    <row r="632" spans="1:13" x14ac:dyDescent="0.25">
      <c r="A632" s="139"/>
      <c r="B632" s="139"/>
      <c r="C632" s="120" t="s">
        <v>2662</v>
      </c>
      <c r="D632" s="54"/>
      <c r="E632" s="139"/>
      <c r="F632" s="139"/>
      <c r="G632" s="5" t="s">
        <v>274</v>
      </c>
      <c r="H632" s="5" t="s">
        <v>94</v>
      </c>
      <c r="I632" s="5">
        <v>21000</v>
      </c>
      <c r="J632" s="5">
        <v>21000</v>
      </c>
      <c r="K632" s="139"/>
      <c r="L632" s="139"/>
      <c r="M632" s="139"/>
    </row>
    <row r="633" spans="1:13" x14ac:dyDescent="0.25">
      <c r="A633" s="139"/>
      <c r="B633" s="139"/>
      <c r="C633" s="120" t="s">
        <v>2662</v>
      </c>
      <c r="D633" s="54"/>
      <c r="E633" s="139"/>
      <c r="F633" s="139"/>
      <c r="G633" s="5" t="s">
        <v>274</v>
      </c>
      <c r="H633" s="5" t="s">
        <v>590</v>
      </c>
      <c r="I633" s="5">
        <v>31500</v>
      </c>
      <c r="J633" s="5">
        <v>31500</v>
      </c>
      <c r="K633" s="139"/>
      <c r="L633" s="139"/>
      <c r="M633" s="139"/>
    </row>
    <row r="634" spans="1:13" ht="45" x14ac:dyDescent="0.25">
      <c r="A634" s="5" t="s">
        <v>1026</v>
      </c>
      <c r="B634" s="5"/>
      <c r="C634" s="5" t="s">
        <v>736</v>
      </c>
      <c r="D634" s="5"/>
      <c r="E634" s="5" t="s">
        <v>1009</v>
      </c>
      <c r="F634" s="5" t="s">
        <v>1027</v>
      </c>
      <c r="G634" s="5" t="s">
        <v>274</v>
      </c>
      <c r="H634" s="5" t="s">
        <v>72</v>
      </c>
      <c r="I634" s="5">
        <v>8000</v>
      </c>
      <c r="J634" s="5">
        <v>8000</v>
      </c>
      <c r="K634" s="5">
        <v>560</v>
      </c>
      <c r="L634" s="5"/>
      <c r="M634" s="5"/>
    </row>
    <row r="635" spans="1:13" ht="45" customHeight="1" x14ac:dyDescent="0.25">
      <c r="A635" s="136" t="s">
        <v>1026</v>
      </c>
      <c r="B635" s="136" t="s">
        <v>1028</v>
      </c>
      <c r="C635" s="6" t="s">
        <v>311</v>
      </c>
      <c r="D635" s="7"/>
      <c r="E635" s="136" t="s">
        <v>1009</v>
      </c>
      <c r="F635" s="136" t="s">
        <v>973</v>
      </c>
      <c r="G635" s="5" t="s">
        <v>274</v>
      </c>
      <c r="H635" s="5" t="s">
        <v>31</v>
      </c>
      <c r="I635" s="5">
        <v>41500</v>
      </c>
      <c r="J635" s="5">
        <v>41500</v>
      </c>
      <c r="K635" s="136">
        <v>3395</v>
      </c>
      <c r="L635" s="136">
        <v>7</v>
      </c>
      <c r="M635" s="136"/>
    </row>
    <row r="636" spans="1:13" x14ac:dyDescent="0.25">
      <c r="A636" s="138"/>
      <c r="B636" s="138"/>
      <c r="C636" s="6" t="s">
        <v>311</v>
      </c>
      <c r="D636" s="9"/>
      <c r="E636" s="138"/>
      <c r="F636" s="138"/>
      <c r="G636" s="5" t="s">
        <v>42</v>
      </c>
      <c r="H636" s="5" t="s">
        <v>783</v>
      </c>
      <c r="I636" s="5">
        <v>6000</v>
      </c>
      <c r="J636" s="5">
        <v>6000</v>
      </c>
      <c r="K636" s="138"/>
      <c r="L636" s="138"/>
      <c r="M636" s="138"/>
    </row>
    <row r="637" spans="1:13" x14ac:dyDescent="0.25">
      <c r="A637" s="138"/>
      <c r="B637" s="138"/>
      <c r="C637" s="6" t="s">
        <v>311</v>
      </c>
      <c r="D637" s="9"/>
      <c r="E637" s="138"/>
      <c r="F637" s="138"/>
      <c r="G637" s="5" t="s">
        <v>42</v>
      </c>
      <c r="H637" s="5" t="s">
        <v>1029</v>
      </c>
      <c r="I637" s="5">
        <v>1040</v>
      </c>
      <c r="J637" s="5">
        <v>1040</v>
      </c>
      <c r="K637" s="137"/>
      <c r="L637" s="137"/>
      <c r="M637" s="137"/>
    </row>
    <row r="638" spans="1:13" x14ac:dyDescent="0.25">
      <c r="A638" s="137"/>
      <c r="B638" s="137"/>
      <c r="C638" s="6" t="s">
        <v>311</v>
      </c>
      <c r="D638" s="8"/>
      <c r="E638" s="137"/>
      <c r="F638" s="137"/>
      <c r="G638" s="5" t="s">
        <v>51</v>
      </c>
      <c r="H638" s="5" t="s">
        <v>1030</v>
      </c>
      <c r="I638" s="5">
        <v>3125</v>
      </c>
      <c r="J638" s="5">
        <v>3125</v>
      </c>
      <c r="K638" s="5">
        <v>15</v>
      </c>
      <c r="L638" s="5">
        <v>6</v>
      </c>
      <c r="M638" s="5"/>
    </row>
    <row r="639" spans="1:13" ht="45" x14ac:dyDescent="0.25">
      <c r="A639" s="5" t="s">
        <v>1031</v>
      </c>
      <c r="B639" s="5" t="s">
        <v>642</v>
      </c>
      <c r="C639" s="122" t="s">
        <v>1006</v>
      </c>
      <c r="D639" s="5"/>
      <c r="E639" s="5" t="s">
        <v>1032</v>
      </c>
      <c r="F639" s="5"/>
      <c r="G639" s="5" t="s">
        <v>274</v>
      </c>
      <c r="H639" s="5" t="s">
        <v>709</v>
      </c>
      <c r="I639" s="5">
        <v>12000</v>
      </c>
      <c r="J639" s="5">
        <v>12000</v>
      </c>
      <c r="K639" s="5">
        <v>840</v>
      </c>
      <c r="L639" s="5"/>
      <c r="M639" s="5"/>
    </row>
    <row r="640" spans="1:13" ht="45" x14ac:dyDescent="0.25">
      <c r="A640" s="5" t="s">
        <v>1033</v>
      </c>
      <c r="B640" s="5"/>
      <c r="C640" s="5" t="s">
        <v>1034</v>
      </c>
      <c r="D640" s="5"/>
      <c r="E640" s="5" t="s">
        <v>1032</v>
      </c>
      <c r="F640" s="5"/>
      <c r="G640" s="5" t="s">
        <v>274</v>
      </c>
      <c r="H640" s="5" t="s">
        <v>536</v>
      </c>
      <c r="I640" s="5">
        <v>300</v>
      </c>
      <c r="J640" s="5">
        <v>300</v>
      </c>
      <c r="K640" s="5"/>
      <c r="L640" s="5"/>
      <c r="M640" s="5" t="s">
        <v>1035</v>
      </c>
    </row>
    <row r="641" spans="1:13" ht="45" customHeight="1" x14ac:dyDescent="0.25">
      <c r="A641" s="136" t="s">
        <v>1036</v>
      </c>
      <c r="B641" s="136" t="s">
        <v>642</v>
      </c>
      <c r="C641" s="6" t="s">
        <v>1037</v>
      </c>
      <c r="D641" s="7"/>
      <c r="E641" s="136" t="s">
        <v>1032</v>
      </c>
      <c r="F641" s="136" t="s">
        <v>1038</v>
      </c>
      <c r="G641" s="5" t="s">
        <v>42</v>
      </c>
      <c r="H641" s="5" t="s">
        <v>1039</v>
      </c>
      <c r="I641" s="5">
        <v>1180</v>
      </c>
      <c r="J641" s="5">
        <v>1180</v>
      </c>
      <c r="K641" s="5"/>
      <c r="L641" s="5"/>
      <c r="M641" s="5"/>
    </row>
    <row r="642" spans="1:13" x14ac:dyDescent="0.25">
      <c r="A642" s="137"/>
      <c r="B642" s="137"/>
      <c r="C642" s="6" t="s">
        <v>1037</v>
      </c>
      <c r="D642" s="8"/>
      <c r="E642" s="137"/>
      <c r="F642" s="137"/>
      <c r="G642" s="5" t="s">
        <v>42</v>
      </c>
      <c r="H642" s="5" t="s">
        <v>1040</v>
      </c>
      <c r="I642" s="5">
        <v>1760</v>
      </c>
      <c r="J642" s="5">
        <v>1760</v>
      </c>
      <c r="K642" s="5">
        <v>205</v>
      </c>
      <c r="L642" s="5">
        <v>7</v>
      </c>
      <c r="M642" s="5"/>
    </row>
    <row r="643" spans="1:13" ht="45" x14ac:dyDescent="0.25">
      <c r="A643" s="5" t="s">
        <v>1041</v>
      </c>
      <c r="B643" s="5"/>
      <c r="C643" s="26" t="s">
        <v>446</v>
      </c>
      <c r="D643" s="5"/>
      <c r="E643" s="5" t="s">
        <v>1032</v>
      </c>
      <c r="F643" s="5" t="s">
        <v>447</v>
      </c>
      <c r="G643" s="5" t="s">
        <v>274</v>
      </c>
      <c r="H643" s="5" t="s">
        <v>225</v>
      </c>
      <c r="I643" s="5">
        <v>1400</v>
      </c>
      <c r="J643" s="5">
        <v>1400</v>
      </c>
      <c r="K643" s="5">
        <v>98</v>
      </c>
      <c r="L643" s="5"/>
      <c r="M643" s="5"/>
    </row>
    <row r="644" spans="1:13" ht="45" customHeight="1" x14ac:dyDescent="0.25">
      <c r="A644" s="136" t="s">
        <v>1042</v>
      </c>
      <c r="B644" s="136"/>
      <c r="C644" s="6" t="s">
        <v>1043</v>
      </c>
      <c r="D644" s="7"/>
      <c r="E644" s="136" t="s">
        <v>1032</v>
      </c>
      <c r="F644" s="136" t="s">
        <v>447</v>
      </c>
      <c r="G644" s="5" t="s">
        <v>274</v>
      </c>
      <c r="H644" s="5" t="s">
        <v>328</v>
      </c>
      <c r="I644" s="5">
        <v>24000</v>
      </c>
      <c r="J644" s="5">
        <v>24000</v>
      </c>
      <c r="K644" s="136">
        <v>1988</v>
      </c>
      <c r="L644" s="136"/>
      <c r="M644" s="136"/>
    </row>
    <row r="645" spans="1:13" x14ac:dyDescent="0.25">
      <c r="A645" s="138"/>
      <c r="B645" s="138"/>
      <c r="C645" s="6" t="s">
        <v>1043</v>
      </c>
      <c r="D645" s="9"/>
      <c r="E645" s="138"/>
      <c r="F645" s="138"/>
      <c r="G645" s="5" t="s">
        <v>42</v>
      </c>
      <c r="H645" s="5" t="s">
        <v>1044</v>
      </c>
      <c r="I645" s="5">
        <v>3200</v>
      </c>
      <c r="J645" s="5">
        <v>3200</v>
      </c>
      <c r="K645" s="138"/>
      <c r="L645" s="138"/>
      <c r="M645" s="138"/>
    </row>
    <row r="646" spans="1:13" x14ac:dyDescent="0.25">
      <c r="A646" s="137"/>
      <c r="B646" s="137"/>
      <c r="C646" s="6" t="s">
        <v>1043</v>
      </c>
      <c r="D646" s="8"/>
      <c r="E646" s="137"/>
      <c r="F646" s="137"/>
      <c r="G646" s="5" t="s">
        <v>42</v>
      </c>
      <c r="H646" s="5" t="s">
        <v>75</v>
      </c>
      <c r="I646" s="5">
        <v>1200</v>
      </c>
      <c r="J646" s="5">
        <v>1200</v>
      </c>
      <c r="K646" s="137"/>
      <c r="L646" s="137"/>
      <c r="M646" s="137"/>
    </row>
    <row r="647" spans="1:13" ht="45" x14ac:dyDescent="0.25">
      <c r="A647" s="5" t="s">
        <v>1045</v>
      </c>
      <c r="B647" s="5" t="s">
        <v>642</v>
      </c>
      <c r="C647" s="5" t="s">
        <v>1046</v>
      </c>
      <c r="D647" s="54"/>
      <c r="E647" s="5" t="s">
        <v>1032</v>
      </c>
      <c r="F647" s="5"/>
      <c r="G647" s="5" t="s">
        <v>42</v>
      </c>
      <c r="H647" s="5" t="s">
        <v>248</v>
      </c>
      <c r="I647" s="5">
        <v>280</v>
      </c>
      <c r="J647" s="5">
        <v>280</v>
      </c>
      <c r="K647" s="5">
        <v>19</v>
      </c>
      <c r="L647" s="5">
        <v>5</v>
      </c>
      <c r="M647" s="5"/>
    </row>
    <row r="648" spans="1:13" ht="45" customHeight="1" x14ac:dyDescent="0.25">
      <c r="A648" s="136" t="s">
        <v>1045</v>
      </c>
      <c r="B648" s="136" t="s">
        <v>642</v>
      </c>
      <c r="C648" s="6" t="s">
        <v>1047</v>
      </c>
      <c r="D648" s="7"/>
      <c r="E648" s="136" t="s">
        <v>1032</v>
      </c>
      <c r="F648" s="136"/>
      <c r="G648" s="5" t="s">
        <v>274</v>
      </c>
      <c r="H648" s="5" t="s">
        <v>663</v>
      </c>
      <c r="I648" s="5">
        <v>10000</v>
      </c>
      <c r="J648" s="5">
        <v>10000</v>
      </c>
      <c r="K648" s="136">
        <v>722</v>
      </c>
      <c r="L648" s="136">
        <v>6</v>
      </c>
      <c r="M648" s="5"/>
    </row>
    <row r="649" spans="1:13" x14ac:dyDescent="0.25">
      <c r="A649" s="137"/>
      <c r="B649" s="137"/>
      <c r="C649" s="6" t="s">
        <v>1047</v>
      </c>
      <c r="D649" s="8"/>
      <c r="E649" s="137"/>
      <c r="F649" s="137"/>
      <c r="G649" s="5" t="s">
        <v>42</v>
      </c>
      <c r="H649" s="5"/>
      <c r="I649" s="5">
        <v>325</v>
      </c>
      <c r="J649" s="5">
        <v>325</v>
      </c>
      <c r="K649" s="137"/>
      <c r="L649" s="137"/>
      <c r="M649" s="5"/>
    </row>
    <row r="650" spans="1:13" ht="45" x14ac:dyDescent="0.25">
      <c r="A650" s="5" t="s">
        <v>1045</v>
      </c>
      <c r="B650" s="5" t="s">
        <v>642</v>
      </c>
      <c r="C650" s="5" t="s">
        <v>1020</v>
      </c>
      <c r="D650" s="5"/>
      <c r="E650" s="5" t="s">
        <v>1032</v>
      </c>
      <c r="F650" s="5" t="s">
        <v>1048</v>
      </c>
      <c r="G650" s="5" t="s">
        <v>274</v>
      </c>
      <c r="H650" s="5" t="s">
        <v>521</v>
      </c>
      <c r="I650" s="5">
        <v>600</v>
      </c>
      <c r="J650" s="5">
        <v>600</v>
      </c>
      <c r="K650" s="5">
        <v>42</v>
      </c>
      <c r="L650" s="5"/>
      <c r="M650" s="5"/>
    </row>
    <row r="651" spans="1:13" ht="45" x14ac:dyDescent="0.25">
      <c r="A651" s="5" t="s">
        <v>1045</v>
      </c>
      <c r="B651" s="5"/>
      <c r="C651" s="5" t="s">
        <v>1049</v>
      </c>
      <c r="D651" s="5"/>
      <c r="E651" s="5" t="s">
        <v>1032</v>
      </c>
      <c r="F651" s="5" t="s">
        <v>1050</v>
      </c>
      <c r="G651" s="5" t="s">
        <v>274</v>
      </c>
      <c r="H651" s="5" t="s">
        <v>553</v>
      </c>
      <c r="I651" s="5">
        <v>800</v>
      </c>
      <c r="J651" s="5">
        <v>800</v>
      </c>
      <c r="K651" s="5">
        <v>56</v>
      </c>
      <c r="L651" s="5"/>
      <c r="M651" s="5"/>
    </row>
    <row r="652" spans="1:13" ht="45" customHeight="1" x14ac:dyDescent="0.25">
      <c r="A652" s="136" t="s">
        <v>1051</v>
      </c>
      <c r="B652" s="136"/>
      <c r="C652" s="32" t="s">
        <v>1052</v>
      </c>
      <c r="D652" s="7"/>
      <c r="E652" s="136" t="s">
        <v>1032</v>
      </c>
      <c r="F652" s="136" t="s">
        <v>973</v>
      </c>
      <c r="G652" s="5" t="s">
        <v>274</v>
      </c>
      <c r="H652" s="5" t="s">
        <v>31</v>
      </c>
      <c r="I652" s="5">
        <v>45100</v>
      </c>
      <c r="J652" s="5">
        <v>45100</v>
      </c>
      <c r="K652" s="136">
        <v>6154</v>
      </c>
      <c r="L652" s="136"/>
      <c r="M652" s="5"/>
    </row>
    <row r="653" spans="1:13" x14ac:dyDescent="0.25">
      <c r="A653" s="138"/>
      <c r="B653" s="138"/>
      <c r="C653" s="32" t="s">
        <v>1052</v>
      </c>
      <c r="D653" s="9"/>
      <c r="E653" s="138"/>
      <c r="F653" s="138"/>
      <c r="G653" s="5" t="s">
        <v>274</v>
      </c>
      <c r="H653" s="5" t="s">
        <v>328</v>
      </c>
      <c r="I653" s="11">
        <v>2480</v>
      </c>
      <c r="J653" s="11">
        <v>2480</v>
      </c>
      <c r="K653" s="138"/>
      <c r="L653" s="138"/>
      <c r="M653" s="5" t="s">
        <v>1053</v>
      </c>
    </row>
    <row r="654" spans="1:13" x14ac:dyDescent="0.25">
      <c r="A654" s="138"/>
      <c r="B654" s="138"/>
      <c r="C654" s="32" t="s">
        <v>1052</v>
      </c>
      <c r="D654" s="9"/>
      <c r="E654" s="138"/>
      <c r="F654" s="138"/>
      <c r="G654" s="5" t="s">
        <v>274</v>
      </c>
      <c r="H654" s="5" t="s">
        <v>291</v>
      </c>
      <c r="I654" s="5">
        <v>4000</v>
      </c>
      <c r="J654" s="5">
        <v>4000</v>
      </c>
      <c r="K654" s="138"/>
      <c r="L654" s="138"/>
      <c r="M654" s="5" t="s">
        <v>1054</v>
      </c>
    </row>
    <row r="655" spans="1:13" x14ac:dyDescent="0.25">
      <c r="A655" s="137"/>
      <c r="B655" s="137"/>
      <c r="C655" s="32" t="s">
        <v>1052</v>
      </c>
      <c r="D655" s="8"/>
      <c r="E655" s="137"/>
      <c r="F655" s="137"/>
      <c r="G655" s="5" t="s">
        <v>274</v>
      </c>
      <c r="H655" s="5" t="s">
        <v>415</v>
      </c>
      <c r="I655" s="5">
        <v>14300</v>
      </c>
      <c r="J655" s="5">
        <v>14300</v>
      </c>
      <c r="K655" s="137"/>
      <c r="L655" s="137"/>
      <c r="M655" s="5" t="s">
        <v>1055</v>
      </c>
    </row>
    <row r="656" spans="1:13" ht="45" customHeight="1" x14ac:dyDescent="0.25">
      <c r="A656" s="136" t="s">
        <v>1051</v>
      </c>
      <c r="B656" s="136" t="s">
        <v>642</v>
      </c>
      <c r="C656" s="15" t="s">
        <v>2695</v>
      </c>
      <c r="D656" s="7"/>
      <c r="E656" s="136" t="s">
        <v>1032</v>
      </c>
      <c r="F656" s="136"/>
      <c r="G656" s="5" t="s">
        <v>274</v>
      </c>
      <c r="H656" s="5" t="s">
        <v>415</v>
      </c>
      <c r="I656" s="5">
        <v>14000</v>
      </c>
      <c r="J656" s="5">
        <v>14000</v>
      </c>
      <c r="K656" s="5"/>
      <c r="L656" s="5"/>
      <c r="M656" s="5"/>
    </row>
    <row r="657" spans="1:13" x14ac:dyDescent="0.25">
      <c r="A657" s="137"/>
      <c r="B657" s="137"/>
      <c r="C657" s="15" t="s">
        <v>2695</v>
      </c>
      <c r="D657" s="8"/>
      <c r="E657" s="137"/>
      <c r="F657" s="137"/>
      <c r="G657" s="5" t="s">
        <v>42</v>
      </c>
      <c r="H657" s="5" t="s">
        <v>1056</v>
      </c>
      <c r="I657" s="5">
        <v>3552</v>
      </c>
      <c r="J657" s="5">
        <v>3552</v>
      </c>
      <c r="K657" s="5">
        <v>1228</v>
      </c>
      <c r="L657" s="5">
        <v>5</v>
      </c>
      <c r="M657" s="5"/>
    </row>
    <row r="658" spans="1:13" ht="45" x14ac:dyDescent="0.25">
      <c r="A658" s="5" t="s">
        <v>1051</v>
      </c>
      <c r="B658" s="5" t="s">
        <v>642</v>
      </c>
      <c r="C658" s="5" t="s">
        <v>1057</v>
      </c>
      <c r="D658" s="5"/>
      <c r="E658" s="5" t="s">
        <v>1032</v>
      </c>
      <c r="F658" s="5" t="s">
        <v>1058</v>
      </c>
      <c r="G658" s="5" t="s">
        <v>23</v>
      </c>
      <c r="H658" s="5" t="s">
        <v>750</v>
      </c>
      <c r="I658" s="5">
        <v>2775</v>
      </c>
      <c r="J658" s="5">
        <v>2775</v>
      </c>
      <c r="K658" s="5">
        <v>194</v>
      </c>
      <c r="L658" s="5">
        <v>2</v>
      </c>
      <c r="M658" s="5"/>
    </row>
    <row r="659" spans="1:13" ht="45" x14ac:dyDescent="0.25">
      <c r="A659" s="5" t="s">
        <v>1059</v>
      </c>
      <c r="B659" s="5" t="s">
        <v>642</v>
      </c>
      <c r="C659" s="55" t="s">
        <v>2613</v>
      </c>
      <c r="D659" s="5"/>
      <c r="E659" s="5" t="s">
        <v>1032</v>
      </c>
      <c r="F659" s="5" t="s">
        <v>459</v>
      </c>
      <c r="G659" s="5" t="s">
        <v>274</v>
      </c>
      <c r="H659" s="5" t="s">
        <v>1060</v>
      </c>
      <c r="I659" s="5">
        <v>42000</v>
      </c>
      <c r="J659" s="5">
        <v>42000</v>
      </c>
      <c r="K659" s="11">
        <v>2940</v>
      </c>
      <c r="L659" s="5"/>
      <c r="M659" s="5"/>
    </row>
    <row r="660" spans="1:13" ht="45" customHeight="1" x14ac:dyDescent="0.25">
      <c r="A660" s="136" t="s">
        <v>1059</v>
      </c>
      <c r="B660" s="136" t="s">
        <v>642</v>
      </c>
      <c r="C660" s="6" t="s">
        <v>1061</v>
      </c>
      <c r="D660" s="56"/>
      <c r="E660" s="136" t="s">
        <v>1032</v>
      </c>
      <c r="F660" s="136" t="s">
        <v>1001</v>
      </c>
      <c r="G660" s="5" t="s">
        <v>274</v>
      </c>
      <c r="H660" s="5" t="s">
        <v>907</v>
      </c>
      <c r="I660" s="5">
        <v>32000</v>
      </c>
      <c r="J660" s="5">
        <v>32000</v>
      </c>
      <c r="K660" s="136">
        <v>2639</v>
      </c>
      <c r="L660" s="136"/>
      <c r="M660" s="136"/>
    </row>
    <row r="661" spans="1:13" x14ac:dyDescent="0.25">
      <c r="A661" s="138"/>
      <c r="B661" s="138"/>
      <c r="C661" s="6" t="s">
        <v>1061</v>
      </c>
      <c r="D661" s="57"/>
      <c r="E661" s="138"/>
      <c r="F661" s="138"/>
      <c r="G661" s="5" t="s">
        <v>274</v>
      </c>
      <c r="H661" s="5" t="s">
        <v>328</v>
      </c>
      <c r="I661" s="5">
        <v>4500</v>
      </c>
      <c r="J661" s="5">
        <v>4500</v>
      </c>
      <c r="K661" s="138"/>
      <c r="L661" s="138"/>
      <c r="M661" s="138"/>
    </row>
    <row r="662" spans="1:13" x14ac:dyDescent="0.25">
      <c r="A662" s="137"/>
      <c r="B662" s="137"/>
      <c r="C662" s="6" t="s">
        <v>1061</v>
      </c>
      <c r="D662" s="58"/>
      <c r="E662" s="137"/>
      <c r="F662" s="137"/>
      <c r="G662" s="5" t="s">
        <v>42</v>
      </c>
      <c r="H662" s="5" t="s">
        <v>75</v>
      </c>
      <c r="I662" s="5">
        <v>1200</v>
      </c>
      <c r="J662" s="5">
        <v>1200</v>
      </c>
      <c r="K662" s="137"/>
      <c r="L662" s="137"/>
      <c r="M662" s="137"/>
    </row>
    <row r="663" spans="1:13" ht="45" customHeight="1" x14ac:dyDescent="0.25">
      <c r="A663" s="136" t="s">
        <v>1059</v>
      </c>
      <c r="B663" s="136" t="s">
        <v>642</v>
      </c>
      <c r="C663" s="6" t="s">
        <v>2635</v>
      </c>
      <c r="D663" s="7"/>
      <c r="E663" s="136" t="s">
        <v>1032</v>
      </c>
      <c r="F663" s="136" t="s">
        <v>1001</v>
      </c>
      <c r="G663" s="5" t="s">
        <v>274</v>
      </c>
      <c r="H663" s="5" t="s">
        <v>709</v>
      </c>
      <c r="I663" s="5">
        <v>12000</v>
      </c>
      <c r="J663" s="5">
        <v>12000</v>
      </c>
      <c r="K663" s="136">
        <v>952</v>
      </c>
      <c r="L663" s="136"/>
      <c r="M663" s="136"/>
    </row>
    <row r="664" spans="1:13" x14ac:dyDescent="0.25">
      <c r="A664" s="138"/>
      <c r="B664" s="138"/>
      <c r="C664" s="6" t="s">
        <v>2635</v>
      </c>
      <c r="D664" s="9"/>
      <c r="E664" s="138"/>
      <c r="F664" s="137"/>
      <c r="G664" s="5" t="s">
        <v>42</v>
      </c>
      <c r="H664" s="5" t="s">
        <v>58</v>
      </c>
      <c r="I664" s="5">
        <v>1600</v>
      </c>
      <c r="J664" s="5">
        <v>1600</v>
      </c>
      <c r="K664" s="137"/>
      <c r="L664" s="137"/>
      <c r="M664" s="137"/>
    </row>
    <row r="665" spans="1:13" x14ac:dyDescent="0.25">
      <c r="A665" s="137"/>
      <c r="B665" s="137"/>
      <c r="C665" s="6" t="s">
        <v>2635</v>
      </c>
      <c r="D665" s="8"/>
      <c r="E665" s="137"/>
      <c r="F665" s="5" t="s">
        <v>1027</v>
      </c>
      <c r="G665" s="5" t="s">
        <v>274</v>
      </c>
      <c r="H665" s="5" t="s">
        <v>709</v>
      </c>
      <c r="I665" s="5">
        <v>12000</v>
      </c>
      <c r="J665" s="5">
        <v>12000</v>
      </c>
      <c r="K665" s="5">
        <v>840</v>
      </c>
      <c r="L665" s="5"/>
      <c r="M665" s="5"/>
    </row>
    <row r="666" spans="1:13" ht="45" customHeight="1" x14ac:dyDescent="0.25">
      <c r="A666" s="136" t="s">
        <v>1062</v>
      </c>
      <c r="B666" s="136" t="s">
        <v>642</v>
      </c>
      <c r="C666" s="6" t="s">
        <v>1063</v>
      </c>
      <c r="D666" s="7"/>
      <c r="E666" s="136" t="s">
        <v>1032</v>
      </c>
      <c r="F666" s="136" t="s">
        <v>1027</v>
      </c>
      <c r="G666" s="5" t="s">
        <v>274</v>
      </c>
      <c r="H666" s="5" t="s">
        <v>555</v>
      </c>
      <c r="I666" s="5">
        <v>52000</v>
      </c>
      <c r="J666" s="5">
        <v>52000</v>
      </c>
      <c r="K666" s="136">
        <v>3766</v>
      </c>
      <c r="L666" s="136"/>
      <c r="M666" s="140" t="s">
        <v>1064</v>
      </c>
    </row>
    <row r="667" spans="1:13" x14ac:dyDescent="0.25">
      <c r="A667" s="138"/>
      <c r="B667" s="138"/>
      <c r="C667" s="6" t="s">
        <v>1063</v>
      </c>
      <c r="D667" s="9"/>
      <c r="E667" s="138"/>
      <c r="F667" s="138"/>
      <c r="G667" s="5" t="s">
        <v>274</v>
      </c>
      <c r="H667" s="5" t="s">
        <v>34</v>
      </c>
      <c r="I667" s="5">
        <v>1000</v>
      </c>
      <c r="J667" s="5">
        <v>1000</v>
      </c>
      <c r="K667" s="138"/>
      <c r="L667" s="138"/>
      <c r="M667" s="146"/>
    </row>
    <row r="668" spans="1:13" x14ac:dyDescent="0.25">
      <c r="A668" s="137"/>
      <c r="B668" s="137"/>
      <c r="C668" s="6" t="s">
        <v>1063</v>
      </c>
      <c r="D668" s="8"/>
      <c r="E668" s="137"/>
      <c r="F668" s="137"/>
      <c r="G668" s="5" t="s">
        <v>42</v>
      </c>
      <c r="H668" s="5" t="s">
        <v>461</v>
      </c>
      <c r="I668" s="5">
        <v>800</v>
      </c>
      <c r="J668" s="5">
        <v>800</v>
      </c>
      <c r="K668" s="137"/>
      <c r="L668" s="137"/>
      <c r="M668" s="141"/>
    </row>
    <row r="669" spans="1:13" ht="45" customHeight="1" x14ac:dyDescent="0.25">
      <c r="A669" s="139" t="s">
        <v>1062</v>
      </c>
      <c r="B669" s="139"/>
      <c r="C669" s="53" t="s">
        <v>1065</v>
      </c>
      <c r="D669" s="5"/>
      <c r="E669" s="139" t="s">
        <v>1032</v>
      </c>
      <c r="F669" s="139"/>
      <c r="G669" s="5" t="s">
        <v>274</v>
      </c>
      <c r="H669" s="5" t="s">
        <v>293</v>
      </c>
      <c r="I669" s="5">
        <v>6075</v>
      </c>
      <c r="J669" s="5">
        <v>6075</v>
      </c>
      <c r="K669" s="139">
        <v>3012</v>
      </c>
      <c r="L669" s="139">
        <v>4</v>
      </c>
      <c r="M669" s="5"/>
    </row>
    <row r="670" spans="1:13" x14ac:dyDescent="0.25">
      <c r="A670" s="139"/>
      <c r="B670" s="139"/>
      <c r="C670" s="53" t="s">
        <v>1065</v>
      </c>
      <c r="D670" s="5"/>
      <c r="E670" s="139"/>
      <c r="F670" s="139"/>
      <c r="G670" s="5" t="s">
        <v>274</v>
      </c>
      <c r="H670" s="5" t="s">
        <v>72</v>
      </c>
      <c r="I670" s="5">
        <v>8000</v>
      </c>
      <c r="J670" s="5">
        <v>8000</v>
      </c>
      <c r="K670" s="139"/>
      <c r="L670" s="139"/>
      <c r="M670" s="5" t="s">
        <v>1066</v>
      </c>
    </row>
    <row r="671" spans="1:13" x14ac:dyDescent="0.25">
      <c r="A671" s="139"/>
      <c r="B671" s="139"/>
      <c r="C671" s="53" t="s">
        <v>1065</v>
      </c>
      <c r="D671" s="5"/>
      <c r="E671" s="139"/>
      <c r="F671" s="139"/>
      <c r="G671" s="5" t="s">
        <v>274</v>
      </c>
      <c r="H671" s="5" t="s">
        <v>523</v>
      </c>
      <c r="I671" s="5">
        <v>400</v>
      </c>
      <c r="J671" s="5">
        <v>400</v>
      </c>
      <c r="K671" s="139"/>
      <c r="L671" s="139"/>
      <c r="M671" s="5"/>
    </row>
    <row r="672" spans="1:13" x14ac:dyDescent="0.25">
      <c r="A672" s="139"/>
      <c r="B672" s="139"/>
      <c r="C672" s="53" t="s">
        <v>1065</v>
      </c>
      <c r="D672" s="5"/>
      <c r="E672" s="139"/>
      <c r="F672" s="139"/>
      <c r="G672" s="5" t="s">
        <v>274</v>
      </c>
      <c r="H672" s="5" t="s">
        <v>1067</v>
      </c>
      <c r="I672" s="5">
        <v>560</v>
      </c>
      <c r="J672" s="5">
        <v>560</v>
      </c>
      <c r="K672" s="139"/>
      <c r="L672" s="139"/>
      <c r="M672" s="5" t="s">
        <v>1068</v>
      </c>
    </row>
    <row r="673" spans="1:13" x14ac:dyDescent="0.25">
      <c r="A673" s="139"/>
      <c r="B673" s="139"/>
      <c r="C673" s="53" t="s">
        <v>1065</v>
      </c>
      <c r="D673" s="5"/>
      <c r="E673" s="139"/>
      <c r="F673" s="139"/>
      <c r="G673" s="5" t="s">
        <v>274</v>
      </c>
      <c r="H673" s="5" t="s">
        <v>364</v>
      </c>
      <c r="I673" s="5">
        <v>28000</v>
      </c>
      <c r="J673" s="5">
        <v>28000</v>
      </c>
      <c r="K673" s="139"/>
      <c r="L673" s="139"/>
      <c r="M673" s="5"/>
    </row>
    <row r="674" spans="1:13" ht="27.75" customHeight="1" x14ac:dyDescent="0.25">
      <c r="A674" s="139" t="s">
        <v>1069</v>
      </c>
      <c r="B674" s="139" t="s">
        <v>642</v>
      </c>
      <c r="C674" s="53" t="s">
        <v>1070</v>
      </c>
      <c r="D674" s="5"/>
      <c r="E674" s="139" t="s">
        <v>1071</v>
      </c>
      <c r="F674" s="139" t="s">
        <v>405</v>
      </c>
      <c r="G674" s="5" t="s">
        <v>274</v>
      </c>
      <c r="H674" s="5" t="s">
        <v>364</v>
      </c>
      <c r="I674" s="5">
        <v>28000</v>
      </c>
      <c r="J674" s="5">
        <v>28000</v>
      </c>
      <c r="K674" s="139">
        <v>2313</v>
      </c>
      <c r="L674" s="139"/>
      <c r="M674" s="5"/>
    </row>
    <row r="675" spans="1:13" x14ac:dyDescent="0.25">
      <c r="A675" s="139"/>
      <c r="B675" s="139"/>
      <c r="C675" s="53" t="s">
        <v>1070</v>
      </c>
      <c r="D675" s="5"/>
      <c r="E675" s="139"/>
      <c r="F675" s="139"/>
      <c r="G675" s="5" t="s">
        <v>42</v>
      </c>
      <c r="H675" s="5" t="s">
        <v>1072</v>
      </c>
      <c r="I675" s="5">
        <v>3520</v>
      </c>
      <c r="J675" s="5">
        <v>3520</v>
      </c>
      <c r="K675" s="139"/>
      <c r="L675" s="139"/>
      <c r="M675" s="5"/>
    </row>
    <row r="676" spans="1:13" x14ac:dyDescent="0.25">
      <c r="A676" s="139"/>
      <c r="B676" s="139"/>
      <c r="C676" s="53" t="s">
        <v>1070</v>
      </c>
      <c r="D676" s="5"/>
      <c r="E676" s="139"/>
      <c r="F676" s="139"/>
      <c r="G676" s="5" t="s">
        <v>42</v>
      </c>
      <c r="H676" s="5" t="s">
        <v>1073</v>
      </c>
      <c r="I676" s="5">
        <v>1312</v>
      </c>
      <c r="J676" s="5">
        <v>1312</v>
      </c>
      <c r="K676" s="139"/>
      <c r="L676" s="139"/>
      <c r="M676" s="5"/>
    </row>
    <row r="677" spans="1:13" x14ac:dyDescent="0.25">
      <c r="A677" s="139"/>
      <c r="B677" s="139"/>
      <c r="C677" s="53" t="s">
        <v>1070</v>
      </c>
      <c r="D677" s="5"/>
      <c r="E677" s="139"/>
      <c r="F677" s="139"/>
      <c r="G677" s="5" t="s">
        <v>42</v>
      </c>
      <c r="H677" s="5" t="s">
        <v>1074</v>
      </c>
      <c r="I677" s="5">
        <v>168</v>
      </c>
      <c r="J677" s="5">
        <v>168</v>
      </c>
      <c r="K677" s="139"/>
      <c r="L677" s="139"/>
      <c r="M677" s="5"/>
    </row>
    <row r="678" spans="1:13" x14ac:dyDescent="0.25">
      <c r="A678" s="139"/>
      <c r="B678" s="139"/>
      <c r="C678" s="53" t="s">
        <v>1070</v>
      </c>
      <c r="D678" s="5"/>
      <c r="E678" s="139"/>
      <c r="F678" s="139"/>
      <c r="G678" s="5" t="s">
        <v>274</v>
      </c>
      <c r="H678" s="5" t="s">
        <v>1075</v>
      </c>
      <c r="I678" s="5">
        <v>243</v>
      </c>
      <c r="J678" s="5">
        <v>243</v>
      </c>
      <c r="K678" s="139"/>
      <c r="L678" s="139"/>
      <c r="M678" s="5"/>
    </row>
    <row r="679" spans="1:13" x14ac:dyDescent="0.25">
      <c r="A679" s="139"/>
      <c r="B679" s="139"/>
      <c r="C679" s="53" t="s">
        <v>1070</v>
      </c>
      <c r="D679" s="5"/>
      <c r="E679" s="139"/>
      <c r="F679" s="139"/>
      <c r="G679" s="5" t="s">
        <v>274</v>
      </c>
      <c r="H679" s="5" t="s">
        <v>143</v>
      </c>
      <c r="I679" s="5">
        <v>200</v>
      </c>
      <c r="J679" s="5">
        <v>200</v>
      </c>
      <c r="K679" s="139"/>
      <c r="L679" s="139"/>
      <c r="M679" s="11" t="s">
        <v>1076</v>
      </c>
    </row>
    <row r="680" spans="1:13" ht="45" customHeight="1" x14ac:dyDescent="0.25">
      <c r="A680" s="136" t="s">
        <v>1069</v>
      </c>
      <c r="B680" s="136" t="s">
        <v>642</v>
      </c>
      <c r="C680" s="6" t="s">
        <v>1037</v>
      </c>
      <c r="D680" s="7"/>
      <c r="E680" s="136" t="s">
        <v>1071</v>
      </c>
      <c r="F680" s="136" t="s">
        <v>193</v>
      </c>
      <c r="G680" s="5" t="s">
        <v>274</v>
      </c>
      <c r="H680" s="5" t="s">
        <v>215</v>
      </c>
      <c r="I680" s="5">
        <v>36000</v>
      </c>
      <c r="J680" s="5">
        <v>36000</v>
      </c>
      <c r="K680" s="136">
        <v>2800</v>
      </c>
      <c r="L680" s="136"/>
      <c r="M680" s="5"/>
    </row>
    <row r="681" spans="1:13" x14ac:dyDescent="0.25">
      <c r="A681" s="138"/>
      <c r="B681" s="138"/>
      <c r="C681" s="6" t="s">
        <v>1037</v>
      </c>
      <c r="D681" s="9"/>
      <c r="E681" s="138"/>
      <c r="F681" s="138"/>
      <c r="G681" s="5" t="s">
        <v>274</v>
      </c>
      <c r="H681" s="5" t="s">
        <v>225</v>
      </c>
      <c r="I681" s="5">
        <v>2000</v>
      </c>
      <c r="J681" s="5">
        <v>2000</v>
      </c>
      <c r="K681" s="138"/>
      <c r="L681" s="138"/>
      <c r="M681" s="5"/>
    </row>
    <row r="682" spans="1:13" x14ac:dyDescent="0.25">
      <c r="A682" s="137"/>
      <c r="B682" s="137"/>
      <c r="C682" s="6" t="s">
        <v>1037</v>
      </c>
      <c r="D682" s="8"/>
      <c r="E682" s="137"/>
      <c r="F682" s="137"/>
      <c r="G682" s="5" t="s">
        <v>42</v>
      </c>
      <c r="H682" s="5" t="s">
        <v>949</v>
      </c>
      <c r="I682" s="5">
        <v>2000</v>
      </c>
      <c r="J682" s="5">
        <v>2000</v>
      </c>
      <c r="K682" s="137"/>
      <c r="L682" s="137"/>
      <c r="M682" s="5"/>
    </row>
    <row r="683" spans="1:13" ht="33" customHeight="1" x14ac:dyDescent="0.25">
      <c r="A683" s="136" t="s">
        <v>1077</v>
      </c>
      <c r="B683" s="136" t="s">
        <v>642</v>
      </c>
      <c r="C683" s="6" t="s">
        <v>263</v>
      </c>
      <c r="D683" s="7"/>
      <c r="E683" s="136" t="s">
        <v>1032</v>
      </c>
      <c r="F683" s="136" t="s">
        <v>1078</v>
      </c>
      <c r="G683" s="5" t="s">
        <v>274</v>
      </c>
      <c r="H683" s="5" t="s">
        <v>218</v>
      </c>
      <c r="I683" s="5">
        <v>16000</v>
      </c>
      <c r="J683" s="5">
        <v>16000</v>
      </c>
      <c r="K683" s="136">
        <v>2520</v>
      </c>
      <c r="L683" s="136"/>
      <c r="M683" s="5" t="s">
        <v>1079</v>
      </c>
    </row>
    <row r="684" spans="1:13" x14ac:dyDescent="0.25">
      <c r="A684" s="138"/>
      <c r="B684" s="138"/>
      <c r="C684" s="6" t="s">
        <v>263</v>
      </c>
      <c r="D684" s="9"/>
      <c r="E684" s="138"/>
      <c r="F684" s="138"/>
      <c r="G684" s="5" t="s">
        <v>274</v>
      </c>
      <c r="H684" s="5" t="s">
        <v>663</v>
      </c>
      <c r="I684" s="5">
        <v>10000</v>
      </c>
      <c r="J684" s="5">
        <v>10000</v>
      </c>
      <c r="K684" s="138"/>
      <c r="L684" s="138"/>
      <c r="M684" s="5" t="s">
        <v>1080</v>
      </c>
    </row>
    <row r="685" spans="1:13" x14ac:dyDescent="0.25">
      <c r="A685" s="137"/>
      <c r="B685" s="137"/>
      <c r="C685" s="6" t="s">
        <v>263</v>
      </c>
      <c r="D685" s="8"/>
      <c r="E685" s="137"/>
      <c r="F685" s="137"/>
      <c r="G685" s="5" t="s">
        <v>274</v>
      </c>
      <c r="H685" s="5" t="s">
        <v>663</v>
      </c>
      <c r="I685" s="5">
        <v>10000</v>
      </c>
      <c r="J685" s="5">
        <v>10000</v>
      </c>
      <c r="K685" s="137"/>
      <c r="L685" s="137"/>
      <c r="M685" s="5" t="s">
        <v>1081</v>
      </c>
    </row>
    <row r="686" spans="1:13" ht="45" customHeight="1" x14ac:dyDescent="0.25">
      <c r="A686" s="136" t="s">
        <v>1077</v>
      </c>
      <c r="B686" s="136"/>
      <c r="C686" s="6" t="s">
        <v>1082</v>
      </c>
      <c r="D686" s="7"/>
      <c r="E686" s="136" t="s">
        <v>1032</v>
      </c>
      <c r="F686" s="136" t="s">
        <v>973</v>
      </c>
      <c r="G686" s="5" t="s">
        <v>274</v>
      </c>
      <c r="H686" s="5" t="s">
        <v>328</v>
      </c>
      <c r="I686" s="5">
        <v>25200</v>
      </c>
      <c r="J686" s="5">
        <v>25200</v>
      </c>
      <c r="K686" s="136">
        <v>1803</v>
      </c>
      <c r="L686" s="136">
        <v>2</v>
      </c>
      <c r="M686" s="136"/>
    </row>
    <row r="687" spans="1:13" x14ac:dyDescent="0.25">
      <c r="A687" s="138"/>
      <c r="B687" s="138"/>
      <c r="C687" s="6" t="s">
        <v>1082</v>
      </c>
      <c r="D687" s="9"/>
      <c r="E687" s="138"/>
      <c r="F687" s="138"/>
      <c r="G687" s="5" t="s">
        <v>42</v>
      </c>
      <c r="H687" s="5" t="s">
        <v>687</v>
      </c>
      <c r="I687" s="5">
        <v>560</v>
      </c>
      <c r="J687" s="5">
        <v>560</v>
      </c>
      <c r="K687" s="137"/>
      <c r="L687" s="137"/>
      <c r="M687" s="137"/>
    </row>
    <row r="688" spans="1:13" x14ac:dyDescent="0.25">
      <c r="A688" s="137"/>
      <c r="B688" s="137"/>
      <c r="C688" s="6" t="s">
        <v>1082</v>
      </c>
      <c r="D688" s="8"/>
      <c r="E688" s="137"/>
      <c r="F688" s="137"/>
      <c r="G688" s="5" t="s">
        <v>274</v>
      </c>
      <c r="H688" s="5" t="s">
        <v>521</v>
      </c>
      <c r="I688" s="5">
        <v>600</v>
      </c>
      <c r="J688" s="5">
        <v>600</v>
      </c>
      <c r="K688" s="5">
        <v>42</v>
      </c>
      <c r="L688" s="5"/>
      <c r="M688" s="5"/>
    </row>
    <row r="689" spans="1:13" ht="45" x14ac:dyDescent="0.25">
      <c r="A689" s="5" t="s">
        <v>1083</v>
      </c>
      <c r="B689" s="5" t="s">
        <v>642</v>
      </c>
      <c r="C689" s="5" t="s">
        <v>556</v>
      </c>
      <c r="D689" s="5"/>
      <c r="E689" s="5" t="s">
        <v>1032</v>
      </c>
      <c r="F689" s="5" t="s">
        <v>557</v>
      </c>
      <c r="G689" s="5" t="s">
        <v>23</v>
      </c>
      <c r="H689" s="5" t="s">
        <v>558</v>
      </c>
      <c r="I689" s="5">
        <v>3750</v>
      </c>
      <c r="J689" s="5">
        <v>3750</v>
      </c>
      <c r="K689" s="5">
        <v>262</v>
      </c>
      <c r="L689" s="5">
        <v>4</v>
      </c>
      <c r="M689" s="5"/>
    </row>
    <row r="690" spans="1:13" ht="45" customHeight="1" x14ac:dyDescent="0.25">
      <c r="A690" s="136" t="s">
        <v>1083</v>
      </c>
      <c r="B690" s="136" t="s">
        <v>642</v>
      </c>
      <c r="C690" s="6" t="s">
        <v>2665</v>
      </c>
      <c r="D690" s="7"/>
      <c r="E690" s="136" t="s">
        <v>1032</v>
      </c>
      <c r="F690" s="136"/>
      <c r="G690" s="5" t="s">
        <v>274</v>
      </c>
      <c r="H690" s="5" t="s">
        <v>808</v>
      </c>
      <c r="I690" s="5">
        <v>350</v>
      </c>
      <c r="J690" s="5">
        <v>350</v>
      </c>
      <c r="K690" s="136">
        <v>41</v>
      </c>
      <c r="L690" s="136">
        <v>2</v>
      </c>
      <c r="M690" s="5"/>
    </row>
    <row r="691" spans="1:13" x14ac:dyDescent="0.25">
      <c r="A691" s="137"/>
      <c r="B691" s="137"/>
      <c r="C691" s="6" t="s">
        <v>2665</v>
      </c>
      <c r="D691" s="8"/>
      <c r="E691" s="137"/>
      <c r="F691" s="137"/>
      <c r="G691" s="5" t="s">
        <v>42</v>
      </c>
      <c r="H691" s="5" t="s">
        <v>768</v>
      </c>
      <c r="I691" s="5">
        <v>240</v>
      </c>
      <c r="J691" s="5">
        <v>240</v>
      </c>
      <c r="K691" s="137"/>
      <c r="L691" s="137"/>
      <c r="M691" s="5"/>
    </row>
    <row r="692" spans="1:13" ht="45" customHeight="1" x14ac:dyDescent="0.25">
      <c r="A692" s="136" t="s">
        <v>1083</v>
      </c>
      <c r="B692" s="136"/>
      <c r="C692" s="6" t="s">
        <v>1084</v>
      </c>
      <c r="D692" s="7"/>
      <c r="E692" s="136" t="s">
        <v>1085</v>
      </c>
      <c r="F692" s="136" t="s">
        <v>1086</v>
      </c>
      <c r="G692" s="5" t="s">
        <v>274</v>
      </c>
      <c r="H692" s="5" t="s">
        <v>663</v>
      </c>
      <c r="I692" s="5">
        <v>10000</v>
      </c>
      <c r="J692" s="5">
        <v>10000</v>
      </c>
      <c r="K692" s="136">
        <v>777</v>
      </c>
      <c r="L692" s="136"/>
      <c r="M692" s="5"/>
    </row>
    <row r="693" spans="1:13" x14ac:dyDescent="0.25">
      <c r="A693" s="137"/>
      <c r="B693" s="137"/>
      <c r="C693" s="6" t="s">
        <v>1084</v>
      </c>
      <c r="D693" s="8"/>
      <c r="E693" s="137"/>
      <c r="F693" s="137"/>
      <c r="G693" s="5" t="s">
        <v>274</v>
      </c>
      <c r="H693" s="5" t="s">
        <v>34</v>
      </c>
      <c r="I693" s="5">
        <v>1000</v>
      </c>
      <c r="J693" s="5">
        <v>1000</v>
      </c>
      <c r="K693" s="137"/>
      <c r="L693" s="137"/>
      <c r="M693" s="5"/>
    </row>
    <row r="694" spans="1:13" ht="45" customHeight="1" x14ac:dyDescent="0.25">
      <c r="A694" s="136" t="s">
        <v>1083</v>
      </c>
      <c r="B694" s="136" t="s">
        <v>642</v>
      </c>
      <c r="C694" s="15" t="s">
        <v>653</v>
      </c>
      <c r="D694" s="7"/>
      <c r="E694" s="136" t="s">
        <v>1085</v>
      </c>
      <c r="F694" s="136" t="s">
        <v>1087</v>
      </c>
      <c r="G694" s="5" t="s">
        <v>274</v>
      </c>
      <c r="H694" s="5" t="s">
        <v>555</v>
      </c>
      <c r="I694" s="5">
        <v>52000</v>
      </c>
      <c r="J694" s="5">
        <v>52000</v>
      </c>
      <c r="K694" s="136">
        <v>3613</v>
      </c>
      <c r="L694" s="136">
        <v>5</v>
      </c>
      <c r="M694" s="5"/>
    </row>
    <row r="695" spans="1:13" x14ac:dyDescent="0.25">
      <c r="A695" s="137"/>
      <c r="B695" s="137"/>
      <c r="C695" s="15" t="s">
        <v>653</v>
      </c>
      <c r="D695" s="8"/>
      <c r="E695" s="137"/>
      <c r="F695" s="137"/>
      <c r="G695" s="5" t="s">
        <v>42</v>
      </c>
      <c r="H695" s="5" t="s">
        <v>531</v>
      </c>
      <c r="I695" s="5">
        <v>480</v>
      </c>
      <c r="J695" s="5">
        <v>480</v>
      </c>
      <c r="K695" s="137"/>
      <c r="L695" s="137"/>
      <c r="M695" s="5"/>
    </row>
    <row r="696" spans="1:13" ht="45" customHeight="1" x14ac:dyDescent="0.25">
      <c r="A696" s="139" t="s">
        <v>1088</v>
      </c>
      <c r="B696" s="136" t="s">
        <v>642</v>
      </c>
      <c r="C696" s="15" t="s">
        <v>1089</v>
      </c>
      <c r="D696" s="7"/>
      <c r="E696" s="136" t="s">
        <v>1085</v>
      </c>
      <c r="F696" s="136" t="s">
        <v>1090</v>
      </c>
      <c r="G696" s="5" t="s">
        <v>274</v>
      </c>
      <c r="H696" s="5" t="s">
        <v>215</v>
      </c>
      <c r="I696" s="5">
        <v>36000</v>
      </c>
      <c r="J696" s="5">
        <v>36000</v>
      </c>
      <c r="K696" s="140">
        <v>2978</v>
      </c>
      <c r="L696" s="136">
        <v>4</v>
      </c>
      <c r="M696" s="5"/>
    </row>
    <row r="697" spans="1:13" x14ac:dyDescent="0.25">
      <c r="A697" s="139"/>
      <c r="B697" s="138"/>
      <c r="C697" s="15" t="s">
        <v>1089</v>
      </c>
      <c r="D697" s="9"/>
      <c r="E697" s="138"/>
      <c r="F697" s="138"/>
      <c r="G697" s="5" t="s">
        <v>42</v>
      </c>
      <c r="H697" s="5" t="s">
        <v>1072</v>
      </c>
      <c r="I697" s="5">
        <v>3520</v>
      </c>
      <c r="J697" s="5">
        <v>3520</v>
      </c>
      <c r="K697" s="146"/>
      <c r="L697" s="138"/>
      <c r="M697" s="5"/>
    </row>
    <row r="698" spans="1:13" x14ac:dyDescent="0.25">
      <c r="A698" s="139"/>
      <c r="B698" s="138"/>
      <c r="C698" s="15" t="s">
        <v>1089</v>
      </c>
      <c r="D698" s="9"/>
      <c r="E698" s="138"/>
      <c r="F698" s="138"/>
      <c r="G698" s="5" t="s">
        <v>42</v>
      </c>
      <c r="H698" s="5" t="s">
        <v>1091</v>
      </c>
      <c r="I698" s="5">
        <v>766</v>
      </c>
      <c r="J698" s="5">
        <v>766</v>
      </c>
      <c r="K698" s="146"/>
      <c r="L698" s="138"/>
      <c r="M698" s="5"/>
    </row>
    <row r="699" spans="1:13" x14ac:dyDescent="0.25">
      <c r="A699" s="139"/>
      <c r="B699" s="137"/>
      <c r="C699" s="15" t="s">
        <v>1089</v>
      </c>
      <c r="D699" s="8"/>
      <c r="E699" s="137"/>
      <c r="F699" s="137"/>
      <c r="G699" s="5" t="s">
        <v>274</v>
      </c>
      <c r="H699" s="5" t="s">
        <v>1092</v>
      </c>
      <c r="I699" s="5">
        <v>1250</v>
      </c>
      <c r="J699" s="5">
        <v>1250</v>
      </c>
      <c r="K699" s="141"/>
      <c r="L699" s="137"/>
      <c r="M699" s="5"/>
    </row>
    <row r="700" spans="1:13" ht="45" customHeight="1" x14ac:dyDescent="0.25">
      <c r="A700" s="136" t="s">
        <v>1088</v>
      </c>
      <c r="B700" s="136" t="s">
        <v>642</v>
      </c>
      <c r="C700" s="6" t="s">
        <v>679</v>
      </c>
      <c r="D700" s="7"/>
      <c r="E700" s="136" t="s">
        <v>1085</v>
      </c>
      <c r="F700" s="136"/>
      <c r="G700" s="5" t="s">
        <v>274</v>
      </c>
      <c r="H700" s="5" t="s">
        <v>94</v>
      </c>
      <c r="I700" s="5">
        <v>20000</v>
      </c>
      <c r="J700" s="5">
        <v>20000</v>
      </c>
      <c r="K700" s="5">
        <v>1400</v>
      </c>
      <c r="L700" s="5"/>
      <c r="M700" s="5"/>
    </row>
    <row r="701" spans="1:13" x14ac:dyDescent="0.25">
      <c r="A701" s="137"/>
      <c r="B701" s="137"/>
      <c r="C701" s="6" t="s">
        <v>679</v>
      </c>
      <c r="D701" s="8"/>
      <c r="E701" s="137"/>
      <c r="F701" s="137"/>
      <c r="G701" s="5" t="s">
        <v>274</v>
      </c>
      <c r="H701" s="5" t="s">
        <v>34</v>
      </c>
      <c r="I701" s="5">
        <v>1000</v>
      </c>
      <c r="J701" s="5">
        <v>1000</v>
      </c>
      <c r="K701" s="5">
        <v>70</v>
      </c>
      <c r="L701" s="5"/>
      <c r="M701" s="5"/>
    </row>
    <row r="702" spans="1:13" ht="45" x14ac:dyDescent="0.25">
      <c r="A702" s="5" t="s">
        <v>1088</v>
      </c>
      <c r="B702" s="5" t="s">
        <v>642</v>
      </c>
      <c r="C702" s="5" t="s">
        <v>2679</v>
      </c>
      <c r="D702" s="5"/>
      <c r="E702" s="5" t="s">
        <v>1085</v>
      </c>
      <c r="F702" s="5"/>
      <c r="G702" s="5" t="s">
        <v>274</v>
      </c>
      <c r="H702" s="5" t="s">
        <v>663</v>
      </c>
      <c r="I702" s="5">
        <v>10000</v>
      </c>
      <c r="J702" s="5">
        <v>10000</v>
      </c>
      <c r="K702" s="5">
        <v>700</v>
      </c>
      <c r="L702" s="5"/>
      <c r="M702" s="5"/>
    </row>
    <row r="703" spans="1:13" ht="45" x14ac:dyDescent="0.25">
      <c r="A703" s="5" t="s">
        <v>1093</v>
      </c>
      <c r="B703" s="5"/>
      <c r="C703" s="5" t="s">
        <v>1094</v>
      </c>
      <c r="D703" s="5"/>
      <c r="E703" s="5" t="s">
        <v>1085</v>
      </c>
      <c r="F703" s="5"/>
      <c r="G703" s="5" t="s">
        <v>274</v>
      </c>
      <c r="H703" s="5" t="s">
        <v>291</v>
      </c>
      <c r="I703" s="5">
        <v>5000</v>
      </c>
      <c r="J703" s="5">
        <v>5000</v>
      </c>
      <c r="K703" s="5">
        <v>350</v>
      </c>
      <c r="L703" s="5"/>
      <c r="M703" s="5"/>
    </row>
    <row r="704" spans="1:13" ht="45" x14ac:dyDescent="0.25">
      <c r="A704" s="5" t="s">
        <v>1093</v>
      </c>
      <c r="B704" s="5"/>
      <c r="C704" s="5" t="s">
        <v>1095</v>
      </c>
      <c r="D704" s="5"/>
      <c r="E704" s="5" t="s">
        <v>1085</v>
      </c>
      <c r="F704" s="5" t="s">
        <v>1096</v>
      </c>
      <c r="G704" s="5" t="s">
        <v>274</v>
      </c>
      <c r="H704" s="5" t="s">
        <v>709</v>
      </c>
      <c r="I704" s="5">
        <v>12000</v>
      </c>
      <c r="J704" s="5">
        <v>12000</v>
      </c>
      <c r="K704" s="5">
        <v>840</v>
      </c>
      <c r="L704" s="5"/>
      <c r="M704" s="5"/>
    </row>
    <row r="705" spans="1:13" ht="45" x14ac:dyDescent="0.25">
      <c r="A705" s="5" t="s">
        <v>1093</v>
      </c>
      <c r="B705" s="5"/>
      <c r="C705" s="5" t="s">
        <v>1097</v>
      </c>
      <c r="D705" s="5"/>
      <c r="E705" s="5" t="s">
        <v>1085</v>
      </c>
      <c r="F705" s="5" t="s">
        <v>1098</v>
      </c>
      <c r="G705" s="5" t="s">
        <v>274</v>
      </c>
      <c r="H705" s="5" t="s">
        <v>94</v>
      </c>
      <c r="I705" s="5">
        <v>20670</v>
      </c>
      <c r="J705" s="5">
        <v>20670</v>
      </c>
      <c r="K705" s="5">
        <v>1447</v>
      </c>
      <c r="L705" s="5"/>
      <c r="M705" s="5"/>
    </row>
    <row r="706" spans="1:13" ht="45" customHeight="1" x14ac:dyDescent="0.25">
      <c r="A706" s="136" t="s">
        <v>1099</v>
      </c>
      <c r="B706" s="136" t="s">
        <v>642</v>
      </c>
      <c r="C706" s="6" t="s">
        <v>1100</v>
      </c>
      <c r="D706" s="7"/>
      <c r="E706" s="136" t="s">
        <v>1085</v>
      </c>
      <c r="F706" s="136" t="s">
        <v>884</v>
      </c>
      <c r="G706" s="5" t="s">
        <v>274</v>
      </c>
      <c r="H706" s="5" t="s">
        <v>700</v>
      </c>
      <c r="I706" s="5">
        <v>54000</v>
      </c>
      <c r="J706" s="5">
        <v>54000</v>
      </c>
      <c r="K706" s="136">
        <v>3929</v>
      </c>
      <c r="L706" s="136"/>
      <c r="M706" s="136" t="s">
        <v>1101</v>
      </c>
    </row>
    <row r="707" spans="1:13" x14ac:dyDescent="0.25">
      <c r="A707" s="138"/>
      <c r="B707" s="138"/>
      <c r="C707" s="6" t="s">
        <v>1100</v>
      </c>
      <c r="D707" s="9"/>
      <c r="E707" s="138"/>
      <c r="F707" s="138"/>
      <c r="G707" s="5" t="s">
        <v>42</v>
      </c>
      <c r="H707" s="5" t="s">
        <v>309</v>
      </c>
      <c r="I707" s="5">
        <v>400</v>
      </c>
      <c r="J707" s="5">
        <v>400</v>
      </c>
      <c r="K707" s="138"/>
      <c r="L707" s="138"/>
      <c r="M707" s="138"/>
    </row>
    <row r="708" spans="1:13" x14ac:dyDescent="0.25">
      <c r="A708" s="137"/>
      <c r="B708" s="137"/>
      <c r="C708" s="6" t="s">
        <v>1100</v>
      </c>
      <c r="D708" s="8"/>
      <c r="E708" s="137"/>
      <c r="F708" s="137"/>
      <c r="G708" s="5" t="s">
        <v>23</v>
      </c>
      <c r="H708" s="5" t="s">
        <v>1102</v>
      </c>
      <c r="I708" s="5">
        <v>300</v>
      </c>
      <c r="J708" s="5">
        <v>300</v>
      </c>
      <c r="K708" s="137"/>
      <c r="L708" s="137"/>
      <c r="M708" s="137"/>
    </row>
    <row r="709" spans="1:13" ht="45" x14ac:dyDescent="0.25">
      <c r="A709" s="5" t="s">
        <v>1099</v>
      </c>
      <c r="B709" s="5" t="s">
        <v>642</v>
      </c>
      <c r="C709" s="5" t="s">
        <v>1103</v>
      </c>
      <c r="D709" s="5"/>
      <c r="E709" s="5" t="s">
        <v>1085</v>
      </c>
      <c r="F709" s="5" t="s">
        <v>884</v>
      </c>
      <c r="G709" s="5" t="s">
        <v>274</v>
      </c>
      <c r="H709" s="5" t="s">
        <v>831</v>
      </c>
      <c r="I709" s="5">
        <v>40000</v>
      </c>
      <c r="J709" s="5">
        <v>40000</v>
      </c>
      <c r="K709" s="5">
        <v>2500</v>
      </c>
      <c r="L709" s="5"/>
      <c r="M709" s="5"/>
    </row>
    <row r="710" spans="1:13" ht="45" customHeight="1" x14ac:dyDescent="0.25">
      <c r="A710" s="136" t="s">
        <v>1099</v>
      </c>
      <c r="B710" s="136"/>
      <c r="C710" s="6" t="s">
        <v>1104</v>
      </c>
      <c r="D710" s="7"/>
      <c r="E710" s="136" t="s">
        <v>1085</v>
      </c>
      <c r="F710" s="136" t="s">
        <v>884</v>
      </c>
      <c r="G710" s="5" t="s">
        <v>274</v>
      </c>
      <c r="H710" s="5" t="s">
        <v>1105</v>
      </c>
      <c r="I710" s="5">
        <v>38000</v>
      </c>
      <c r="J710" s="5">
        <v>38000</v>
      </c>
      <c r="K710" s="136">
        <v>2989</v>
      </c>
      <c r="L710" s="136"/>
      <c r="M710" s="136"/>
    </row>
    <row r="711" spans="1:13" x14ac:dyDescent="0.25">
      <c r="A711" s="138"/>
      <c r="B711" s="138"/>
      <c r="C711" s="6" t="s">
        <v>1104</v>
      </c>
      <c r="D711" s="9"/>
      <c r="E711" s="138"/>
      <c r="F711" s="138"/>
      <c r="G711" s="5" t="s">
        <v>274</v>
      </c>
      <c r="H711" s="5" t="s">
        <v>225</v>
      </c>
      <c r="I711" s="5">
        <v>1600</v>
      </c>
      <c r="J711" s="5">
        <v>1600</v>
      </c>
      <c r="K711" s="138"/>
      <c r="L711" s="138"/>
      <c r="M711" s="138"/>
    </row>
    <row r="712" spans="1:13" x14ac:dyDescent="0.25">
      <c r="A712" s="138"/>
      <c r="B712" s="138"/>
      <c r="C712" s="6" t="s">
        <v>1104</v>
      </c>
      <c r="D712" s="9"/>
      <c r="E712" s="138"/>
      <c r="F712" s="138"/>
      <c r="G712" s="5" t="s">
        <v>42</v>
      </c>
      <c r="H712" s="5" t="s">
        <v>949</v>
      </c>
      <c r="I712" s="11">
        <v>200</v>
      </c>
      <c r="J712" s="11">
        <v>200</v>
      </c>
      <c r="K712" s="138"/>
      <c r="L712" s="138"/>
      <c r="M712" s="138"/>
    </row>
    <row r="713" spans="1:13" x14ac:dyDescent="0.25">
      <c r="A713" s="138"/>
      <c r="B713" s="138"/>
      <c r="C713" s="6" t="s">
        <v>1104</v>
      </c>
      <c r="D713" s="9"/>
      <c r="E713" s="138"/>
      <c r="F713" s="138"/>
      <c r="G713" s="5" t="s">
        <v>42</v>
      </c>
      <c r="H713" s="5" t="s">
        <v>1106</v>
      </c>
      <c r="I713" s="5">
        <v>600</v>
      </c>
      <c r="J713" s="5">
        <v>600</v>
      </c>
      <c r="K713" s="138"/>
      <c r="L713" s="138"/>
      <c r="M713" s="138"/>
    </row>
    <row r="714" spans="1:13" x14ac:dyDescent="0.25">
      <c r="A714" s="137"/>
      <c r="B714" s="137"/>
      <c r="C714" s="6" t="s">
        <v>1104</v>
      </c>
      <c r="D714" s="8"/>
      <c r="E714" s="137"/>
      <c r="F714" s="137"/>
      <c r="G714" s="5" t="s">
        <v>274</v>
      </c>
      <c r="H714" s="5" t="s">
        <v>109</v>
      </c>
      <c r="I714" s="5">
        <v>500</v>
      </c>
      <c r="J714" s="5">
        <v>500</v>
      </c>
      <c r="K714" s="137"/>
      <c r="L714" s="137"/>
      <c r="M714" s="137"/>
    </row>
    <row r="715" spans="1:13" ht="45" customHeight="1" x14ac:dyDescent="0.25">
      <c r="A715" s="136" t="s">
        <v>1107</v>
      </c>
      <c r="B715" s="136" t="s">
        <v>642</v>
      </c>
      <c r="C715" s="6" t="s">
        <v>1108</v>
      </c>
      <c r="D715" s="56"/>
      <c r="E715" s="136" t="s">
        <v>1085</v>
      </c>
      <c r="F715" s="136" t="s">
        <v>884</v>
      </c>
      <c r="G715" s="5" t="s">
        <v>274</v>
      </c>
      <c r="H715" s="5" t="s">
        <v>72</v>
      </c>
      <c r="I715" s="5">
        <v>8000</v>
      </c>
      <c r="J715" s="5">
        <v>8000</v>
      </c>
      <c r="K715" s="136">
        <v>985</v>
      </c>
      <c r="L715" s="136">
        <v>5</v>
      </c>
      <c r="M715" s="5"/>
    </row>
    <row r="716" spans="1:13" x14ac:dyDescent="0.25">
      <c r="A716" s="138"/>
      <c r="B716" s="138"/>
      <c r="C716" s="6" t="s">
        <v>1108</v>
      </c>
      <c r="D716" s="57"/>
      <c r="E716" s="138"/>
      <c r="F716" s="138"/>
      <c r="G716" s="5" t="s">
        <v>42</v>
      </c>
      <c r="H716" s="5" t="s">
        <v>747</v>
      </c>
      <c r="I716" s="5">
        <v>6080</v>
      </c>
      <c r="J716" s="5">
        <v>6080</v>
      </c>
      <c r="K716" s="137"/>
      <c r="L716" s="137"/>
      <c r="M716" s="5"/>
    </row>
    <row r="717" spans="1:13" x14ac:dyDescent="0.25">
      <c r="A717" s="137"/>
      <c r="B717" s="137"/>
      <c r="C717" s="6" t="s">
        <v>1108</v>
      </c>
      <c r="D717" s="58"/>
      <c r="E717" s="137"/>
      <c r="F717" s="137"/>
      <c r="G717" s="5" t="s">
        <v>51</v>
      </c>
      <c r="H717" s="5" t="s">
        <v>1109</v>
      </c>
      <c r="I717" s="5">
        <v>3000</v>
      </c>
      <c r="J717" s="5">
        <v>3000</v>
      </c>
      <c r="K717" s="5">
        <v>15</v>
      </c>
      <c r="L717" s="5"/>
      <c r="M717" s="5"/>
    </row>
    <row r="718" spans="1:13" ht="45" x14ac:dyDescent="0.25">
      <c r="A718" s="5" t="s">
        <v>1107</v>
      </c>
      <c r="B718" s="5" t="s">
        <v>642</v>
      </c>
      <c r="C718" s="12" t="s">
        <v>525</v>
      </c>
      <c r="D718" s="5"/>
      <c r="E718" s="5" t="s">
        <v>1085</v>
      </c>
      <c r="F718" s="5" t="s">
        <v>877</v>
      </c>
      <c r="G718" s="5" t="s">
        <v>23</v>
      </c>
      <c r="H718" s="5" t="s">
        <v>1110</v>
      </c>
      <c r="I718" s="5">
        <v>2100</v>
      </c>
      <c r="J718" s="5">
        <v>2100</v>
      </c>
      <c r="K718" s="5">
        <v>145</v>
      </c>
      <c r="L718" s="5"/>
      <c r="M718" s="5" t="s">
        <v>1111</v>
      </c>
    </row>
    <row r="719" spans="1:13" ht="45" x14ac:dyDescent="0.25">
      <c r="A719" s="5" t="s">
        <v>1107</v>
      </c>
      <c r="B719" s="5"/>
      <c r="C719" s="5" t="s">
        <v>1112</v>
      </c>
      <c r="D719" s="5"/>
      <c r="E719" s="5" t="s">
        <v>1085</v>
      </c>
      <c r="F719" s="5"/>
      <c r="G719" s="5" t="s">
        <v>42</v>
      </c>
      <c r="H719" s="5" t="s">
        <v>1029</v>
      </c>
      <c r="I719" s="5">
        <v>104</v>
      </c>
      <c r="J719" s="5">
        <v>104</v>
      </c>
      <c r="K719" s="5">
        <v>5</v>
      </c>
      <c r="L719" s="5">
        <v>2</v>
      </c>
      <c r="M719" s="5"/>
    </row>
    <row r="720" spans="1:13" ht="45" x14ac:dyDescent="0.25">
      <c r="A720" s="5" t="s">
        <v>1113</v>
      </c>
      <c r="B720" s="5"/>
      <c r="C720" s="5" t="s">
        <v>866</v>
      </c>
      <c r="D720" s="54"/>
      <c r="E720" s="5" t="s">
        <v>1085</v>
      </c>
      <c r="F720" s="5"/>
      <c r="G720" s="5" t="s">
        <v>23</v>
      </c>
      <c r="H720" s="5" t="s">
        <v>734</v>
      </c>
      <c r="I720" s="5">
        <v>3300</v>
      </c>
      <c r="J720" s="5">
        <v>3300</v>
      </c>
      <c r="K720" s="5">
        <v>231</v>
      </c>
      <c r="L720" s="5"/>
      <c r="M720" s="5"/>
    </row>
    <row r="721" spans="1:13" ht="45" customHeight="1" x14ac:dyDescent="0.25">
      <c r="A721" s="136" t="s">
        <v>1113</v>
      </c>
      <c r="B721" s="136"/>
      <c r="C721" s="6" t="s">
        <v>323</v>
      </c>
      <c r="D721" s="7"/>
      <c r="E721" s="136" t="s">
        <v>1085</v>
      </c>
      <c r="F721" s="136"/>
      <c r="G721" s="5" t="s">
        <v>1114</v>
      </c>
      <c r="H721" s="5" t="s">
        <v>1115</v>
      </c>
      <c r="I721" s="5">
        <v>126</v>
      </c>
      <c r="J721" s="5">
        <v>126</v>
      </c>
      <c r="K721" s="136">
        <v>50</v>
      </c>
      <c r="L721" s="136">
        <v>7</v>
      </c>
      <c r="M721" s="136"/>
    </row>
    <row r="722" spans="1:13" x14ac:dyDescent="0.25">
      <c r="A722" s="137"/>
      <c r="B722" s="137"/>
      <c r="C722" s="6" t="s">
        <v>323</v>
      </c>
      <c r="D722" s="8"/>
      <c r="E722" s="137"/>
      <c r="F722" s="137"/>
      <c r="G722" s="5" t="s">
        <v>23</v>
      </c>
      <c r="H722" s="5" t="s">
        <v>299</v>
      </c>
      <c r="I722" s="5">
        <v>600</v>
      </c>
      <c r="J722" s="5">
        <v>600</v>
      </c>
      <c r="K722" s="137"/>
      <c r="L722" s="137"/>
      <c r="M722" s="137"/>
    </row>
    <row r="723" spans="1:13" ht="45" customHeight="1" x14ac:dyDescent="0.25">
      <c r="A723" s="139" t="s">
        <v>1113</v>
      </c>
      <c r="B723" s="139" t="s">
        <v>642</v>
      </c>
      <c r="C723" s="53" t="s">
        <v>1116</v>
      </c>
      <c r="D723" s="5"/>
      <c r="E723" s="139" t="s">
        <v>1085</v>
      </c>
      <c r="F723" s="139" t="s">
        <v>447</v>
      </c>
      <c r="G723" s="5" t="s">
        <v>274</v>
      </c>
      <c r="H723" s="5" t="s">
        <v>709</v>
      </c>
      <c r="I723" s="5">
        <v>12000</v>
      </c>
      <c r="J723" s="5">
        <v>12000</v>
      </c>
      <c r="K723" s="139">
        <v>949</v>
      </c>
      <c r="L723" s="139"/>
      <c r="M723" s="5"/>
    </row>
    <row r="724" spans="1:13" x14ac:dyDescent="0.25">
      <c r="A724" s="139"/>
      <c r="B724" s="139"/>
      <c r="C724" s="53" t="s">
        <v>1116</v>
      </c>
      <c r="D724" s="5"/>
      <c r="E724" s="139"/>
      <c r="F724" s="139"/>
      <c r="G724" s="5" t="s">
        <v>42</v>
      </c>
      <c r="H724" s="5" t="s">
        <v>1117</v>
      </c>
      <c r="I724" s="5">
        <v>808</v>
      </c>
      <c r="J724" s="5">
        <v>808</v>
      </c>
      <c r="K724" s="139"/>
      <c r="L724" s="139"/>
      <c r="M724" s="5"/>
    </row>
    <row r="725" spans="1:13" x14ac:dyDescent="0.25">
      <c r="A725" s="139"/>
      <c r="B725" s="139"/>
      <c r="C725" s="53" t="s">
        <v>1116</v>
      </c>
      <c r="D725" s="5"/>
      <c r="E725" s="139"/>
      <c r="F725" s="139"/>
      <c r="G725" s="5" t="s">
        <v>274</v>
      </c>
      <c r="H725" s="5" t="s">
        <v>1118</v>
      </c>
      <c r="I725" s="5">
        <v>750</v>
      </c>
      <c r="J725" s="5">
        <v>750</v>
      </c>
      <c r="K725" s="139"/>
      <c r="L725" s="139"/>
      <c r="M725" s="5" t="s">
        <v>2636</v>
      </c>
    </row>
    <row r="726" spans="1:13" ht="45" x14ac:dyDescent="0.25">
      <c r="A726" s="5" t="s">
        <v>1119</v>
      </c>
      <c r="B726" s="5"/>
      <c r="C726" s="5" t="s">
        <v>1120</v>
      </c>
      <c r="D726" s="5"/>
      <c r="E726" s="5" t="s">
        <v>1085</v>
      </c>
      <c r="F726" s="5" t="s">
        <v>30</v>
      </c>
      <c r="G726" s="5" t="s">
        <v>274</v>
      </c>
      <c r="H726" s="5" t="s">
        <v>555</v>
      </c>
      <c r="I726" s="5">
        <v>52000</v>
      </c>
      <c r="J726" s="5">
        <v>52000</v>
      </c>
      <c r="K726" s="5">
        <v>3640</v>
      </c>
      <c r="L726" s="5"/>
      <c r="M726" s="5"/>
    </row>
    <row r="727" spans="1:13" ht="45" customHeight="1" x14ac:dyDescent="0.25">
      <c r="A727" s="136" t="s">
        <v>1119</v>
      </c>
      <c r="B727" s="136"/>
      <c r="C727" s="32" t="s">
        <v>1121</v>
      </c>
      <c r="D727" s="7"/>
      <c r="E727" s="136" t="s">
        <v>1085</v>
      </c>
      <c r="F727" s="136" t="s">
        <v>30</v>
      </c>
      <c r="G727" s="5" t="s">
        <v>274</v>
      </c>
      <c r="H727" s="5" t="s">
        <v>907</v>
      </c>
      <c r="I727" s="5">
        <v>32000</v>
      </c>
      <c r="J727" s="5">
        <v>32000</v>
      </c>
      <c r="K727" s="5">
        <v>224</v>
      </c>
      <c r="L727" s="5"/>
      <c r="M727" s="5"/>
    </row>
    <row r="728" spans="1:13" x14ac:dyDescent="0.25">
      <c r="A728" s="138"/>
      <c r="B728" s="138"/>
      <c r="C728" s="32" t="s">
        <v>1121</v>
      </c>
      <c r="D728" s="9"/>
      <c r="E728" s="138"/>
      <c r="F728" s="138"/>
      <c r="G728" s="5" t="s">
        <v>42</v>
      </c>
      <c r="H728" s="5" t="s">
        <v>1122</v>
      </c>
      <c r="I728" s="5">
        <v>1100</v>
      </c>
      <c r="J728" s="5">
        <v>1100</v>
      </c>
      <c r="K728" s="136">
        <v>235</v>
      </c>
      <c r="L728" s="136">
        <v>1</v>
      </c>
      <c r="M728" s="136"/>
    </row>
    <row r="729" spans="1:13" x14ac:dyDescent="0.25">
      <c r="A729" s="138"/>
      <c r="B729" s="138"/>
      <c r="C729" s="32" t="s">
        <v>1121</v>
      </c>
      <c r="D729" s="9"/>
      <c r="E729" s="138"/>
      <c r="F729" s="138"/>
      <c r="G729" s="5" t="s">
        <v>274</v>
      </c>
      <c r="H729" s="5" t="s">
        <v>969</v>
      </c>
      <c r="I729" s="5">
        <v>700</v>
      </c>
      <c r="J729" s="5">
        <v>700</v>
      </c>
      <c r="K729" s="138"/>
      <c r="L729" s="138"/>
      <c r="M729" s="138"/>
    </row>
    <row r="730" spans="1:13" x14ac:dyDescent="0.25">
      <c r="A730" s="137"/>
      <c r="B730" s="137"/>
      <c r="C730" s="32" t="s">
        <v>1121</v>
      </c>
      <c r="D730" s="8"/>
      <c r="E730" s="137"/>
      <c r="F730" s="137"/>
      <c r="G730" s="5" t="s">
        <v>274</v>
      </c>
      <c r="H730" s="5" t="s">
        <v>1123</v>
      </c>
      <c r="I730" s="5">
        <v>1560</v>
      </c>
      <c r="J730" s="5">
        <v>1560</v>
      </c>
      <c r="K730" s="137"/>
      <c r="L730" s="137"/>
      <c r="M730" s="137"/>
    </row>
    <row r="731" spans="1:13" ht="45" x14ac:dyDescent="0.25">
      <c r="A731" s="5" t="s">
        <v>1119</v>
      </c>
      <c r="B731" s="5"/>
      <c r="C731" s="5" t="s">
        <v>1124</v>
      </c>
      <c r="D731" s="5"/>
      <c r="E731" s="5" t="s">
        <v>1085</v>
      </c>
      <c r="F731" s="5"/>
      <c r="G731" s="5" t="s">
        <v>42</v>
      </c>
      <c r="H731" s="5" t="s">
        <v>1125</v>
      </c>
      <c r="I731" s="5">
        <v>1224</v>
      </c>
      <c r="J731" s="5">
        <v>1224</v>
      </c>
      <c r="K731" s="5">
        <v>84</v>
      </c>
      <c r="L731" s="5">
        <v>6</v>
      </c>
      <c r="M731" s="5"/>
    </row>
    <row r="732" spans="1:13" ht="45" x14ac:dyDescent="0.25">
      <c r="A732" s="5" t="s">
        <v>1126</v>
      </c>
      <c r="B732" s="5"/>
      <c r="C732" s="6" t="s">
        <v>1127</v>
      </c>
      <c r="D732" s="5"/>
      <c r="E732" s="5" t="s">
        <v>1085</v>
      </c>
      <c r="F732" s="5" t="s">
        <v>1128</v>
      </c>
      <c r="G732" s="5" t="s">
        <v>274</v>
      </c>
      <c r="H732" s="5" t="s">
        <v>1129</v>
      </c>
      <c r="I732" s="5">
        <v>80000</v>
      </c>
      <c r="J732" s="5">
        <v>80000</v>
      </c>
      <c r="K732" s="5">
        <v>5600</v>
      </c>
      <c r="L732" s="5"/>
      <c r="M732" s="5"/>
    </row>
    <row r="733" spans="1:13" ht="45" x14ac:dyDescent="0.25">
      <c r="A733" s="5" t="s">
        <v>1126</v>
      </c>
      <c r="B733" s="5"/>
      <c r="C733" s="5" t="s">
        <v>1130</v>
      </c>
      <c r="D733" s="5"/>
      <c r="E733" s="5" t="s">
        <v>1085</v>
      </c>
      <c r="F733" s="5"/>
      <c r="G733" s="5" t="s">
        <v>274</v>
      </c>
      <c r="H733" s="5" t="s">
        <v>742</v>
      </c>
      <c r="I733" s="5">
        <v>1500</v>
      </c>
      <c r="J733" s="5">
        <v>1500</v>
      </c>
      <c r="K733" s="5">
        <v>105</v>
      </c>
      <c r="L733" s="5"/>
      <c r="M733" s="5"/>
    </row>
    <row r="734" spans="1:13" ht="45" customHeight="1" x14ac:dyDescent="0.25">
      <c r="A734" s="136" t="s">
        <v>1119</v>
      </c>
      <c r="B734" s="136"/>
      <c r="C734" s="6" t="s">
        <v>1131</v>
      </c>
      <c r="D734" s="7"/>
      <c r="E734" s="136" t="s">
        <v>1085</v>
      </c>
      <c r="F734" s="136"/>
      <c r="G734" s="5" t="s">
        <v>274</v>
      </c>
      <c r="H734" s="5" t="s">
        <v>841</v>
      </c>
      <c r="I734" s="5">
        <v>58800</v>
      </c>
      <c r="J734" s="5">
        <v>58800</v>
      </c>
      <c r="K734" s="136">
        <v>4759</v>
      </c>
      <c r="L734" s="136">
        <v>7</v>
      </c>
      <c r="M734" s="136"/>
    </row>
    <row r="735" spans="1:13" x14ac:dyDescent="0.25">
      <c r="A735" s="138"/>
      <c r="B735" s="138"/>
      <c r="C735" s="6" t="s">
        <v>1131</v>
      </c>
      <c r="D735" s="9"/>
      <c r="E735" s="138"/>
      <c r="F735" s="138"/>
      <c r="G735" s="5" t="s">
        <v>42</v>
      </c>
      <c r="H735" s="5" t="s">
        <v>1132</v>
      </c>
      <c r="I735" s="5">
        <v>7200</v>
      </c>
      <c r="J735" s="5">
        <v>7200</v>
      </c>
      <c r="K735" s="138"/>
      <c r="L735" s="138"/>
      <c r="M735" s="138"/>
    </row>
    <row r="736" spans="1:13" x14ac:dyDescent="0.25">
      <c r="A736" s="138"/>
      <c r="B736" s="138"/>
      <c r="C736" s="6" t="s">
        <v>1131</v>
      </c>
      <c r="D736" s="9"/>
      <c r="E736" s="138"/>
      <c r="F736" s="138"/>
      <c r="G736" s="5" t="s">
        <v>42</v>
      </c>
      <c r="H736" s="5" t="s">
        <v>378</v>
      </c>
      <c r="I736" s="5">
        <v>1696</v>
      </c>
      <c r="J736" s="5">
        <v>1696</v>
      </c>
      <c r="K736" s="138"/>
      <c r="L736" s="138"/>
      <c r="M736" s="138"/>
    </row>
    <row r="737" spans="1:13" x14ac:dyDescent="0.25">
      <c r="A737" s="138"/>
      <c r="B737" s="138"/>
      <c r="C737" s="6" t="s">
        <v>1131</v>
      </c>
      <c r="D737" s="9"/>
      <c r="E737" s="138"/>
      <c r="F737" s="138"/>
      <c r="G737" s="5" t="s">
        <v>274</v>
      </c>
      <c r="H737" s="5" t="s">
        <v>536</v>
      </c>
      <c r="I737" s="5">
        <v>300</v>
      </c>
      <c r="J737" s="5">
        <v>300</v>
      </c>
      <c r="K737" s="137"/>
      <c r="L737" s="137"/>
      <c r="M737" s="137"/>
    </row>
    <row r="738" spans="1:13" x14ac:dyDescent="0.25">
      <c r="A738" s="137"/>
      <c r="B738" s="137"/>
      <c r="C738" s="6" t="s">
        <v>1131</v>
      </c>
      <c r="D738" s="8"/>
      <c r="E738" s="137"/>
      <c r="F738" s="137"/>
      <c r="G738" s="5" t="s">
        <v>51</v>
      </c>
      <c r="H738" s="5" t="s">
        <v>1133</v>
      </c>
      <c r="I738" s="5">
        <v>2195</v>
      </c>
      <c r="J738" s="5">
        <v>2195</v>
      </c>
      <c r="K738" s="5">
        <v>11</v>
      </c>
      <c r="L738" s="5"/>
      <c r="M738" s="5"/>
    </row>
    <row r="739" spans="1:13" ht="45" x14ac:dyDescent="0.25">
      <c r="A739" s="5" t="s">
        <v>1134</v>
      </c>
      <c r="B739" s="5" t="s">
        <v>1135</v>
      </c>
      <c r="C739" s="5" t="s">
        <v>1136</v>
      </c>
      <c r="D739" s="5"/>
      <c r="E739" s="5" t="s">
        <v>1137</v>
      </c>
      <c r="F739" s="5"/>
      <c r="G739" s="5" t="s">
        <v>274</v>
      </c>
      <c r="H739" s="5" t="s">
        <v>974</v>
      </c>
      <c r="I739" s="5">
        <v>100000</v>
      </c>
      <c r="J739" s="5">
        <v>100000</v>
      </c>
      <c r="K739" s="5">
        <v>5000</v>
      </c>
      <c r="L739" s="5"/>
      <c r="M739" s="5"/>
    </row>
    <row r="740" spans="1:13" ht="45" customHeight="1" x14ac:dyDescent="0.25">
      <c r="A740" s="136" t="s">
        <v>1134</v>
      </c>
      <c r="B740" s="136"/>
      <c r="C740" s="6" t="s">
        <v>1138</v>
      </c>
      <c r="D740" s="7"/>
      <c r="E740" s="136" t="s">
        <v>1137</v>
      </c>
      <c r="F740" s="136" t="s">
        <v>1139</v>
      </c>
      <c r="G740" s="5" t="s">
        <v>274</v>
      </c>
      <c r="H740" s="5" t="s">
        <v>709</v>
      </c>
      <c r="I740" s="5">
        <v>52000</v>
      </c>
      <c r="J740" s="5">
        <v>52000</v>
      </c>
      <c r="K740" s="5"/>
      <c r="L740" s="5"/>
      <c r="M740" s="136" t="s">
        <v>1140</v>
      </c>
    </row>
    <row r="741" spans="1:13" ht="27" customHeight="1" x14ac:dyDescent="0.25">
      <c r="A741" s="137"/>
      <c r="B741" s="137"/>
      <c r="C741" s="6" t="s">
        <v>1138</v>
      </c>
      <c r="D741" s="8"/>
      <c r="E741" s="137"/>
      <c r="F741" s="137"/>
      <c r="G741" s="5" t="s">
        <v>274</v>
      </c>
      <c r="H741" s="5" t="s">
        <v>1141</v>
      </c>
      <c r="I741" s="5">
        <v>52000</v>
      </c>
      <c r="J741" s="5">
        <v>52000</v>
      </c>
      <c r="K741" s="5">
        <v>5554</v>
      </c>
      <c r="L741" s="5"/>
      <c r="M741" s="137"/>
    </row>
    <row r="742" spans="1:13" ht="45" x14ac:dyDescent="0.25">
      <c r="A742" s="5" t="s">
        <v>1134</v>
      </c>
      <c r="B742" s="5"/>
      <c r="C742" s="5" t="s">
        <v>1130</v>
      </c>
      <c r="D742" s="5"/>
      <c r="E742" s="5" t="s">
        <v>1137</v>
      </c>
      <c r="F742" s="5"/>
      <c r="G742" s="5" t="s">
        <v>274</v>
      </c>
      <c r="H742" s="5" t="s">
        <v>109</v>
      </c>
      <c r="I742" s="5">
        <v>500</v>
      </c>
      <c r="J742" s="5">
        <v>500</v>
      </c>
      <c r="K742" s="5">
        <v>35</v>
      </c>
      <c r="L742" s="5"/>
      <c r="M742" s="5"/>
    </row>
    <row r="743" spans="1:13" ht="45" customHeight="1" x14ac:dyDescent="0.25">
      <c r="A743" s="136" t="s">
        <v>1134</v>
      </c>
      <c r="B743" s="136" t="s">
        <v>642</v>
      </c>
      <c r="C743" s="32" t="s">
        <v>638</v>
      </c>
      <c r="D743" s="7"/>
      <c r="E743" s="136" t="s">
        <v>1137</v>
      </c>
      <c r="F743" s="136" t="s">
        <v>601</v>
      </c>
      <c r="G743" s="5" t="s">
        <v>274</v>
      </c>
      <c r="H743" s="5" t="s">
        <v>925</v>
      </c>
      <c r="I743" s="5">
        <v>56200</v>
      </c>
      <c r="J743" s="5">
        <v>56200</v>
      </c>
      <c r="K743" s="136">
        <v>4114</v>
      </c>
      <c r="L743" s="136">
        <v>5</v>
      </c>
      <c r="M743" s="136"/>
    </row>
    <row r="744" spans="1:13" x14ac:dyDescent="0.25">
      <c r="A744" s="138"/>
      <c r="B744" s="138"/>
      <c r="C744" s="32" t="s">
        <v>638</v>
      </c>
      <c r="D744" s="9"/>
      <c r="E744" s="138"/>
      <c r="F744" s="138"/>
      <c r="G744" s="5" t="s">
        <v>42</v>
      </c>
      <c r="H744" s="5" t="s">
        <v>842</v>
      </c>
      <c r="I744" s="5">
        <v>1280</v>
      </c>
      <c r="J744" s="5">
        <v>1280</v>
      </c>
      <c r="K744" s="138"/>
      <c r="L744" s="138"/>
      <c r="M744" s="138"/>
    </row>
    <row r="745" spans="1:13" x14ac:dyDescent="0.25">
      <c r="A745" s="137"/>
      <c r="B745" s="137"/>
      <c r="C745" s="32" t="s">
        <v>638</v>
      </c>
      <c r="D745" s="8"/>
      <c r="E745" s="137"/>
      <c r="F745" s="137"/>
      <c r="G745" s="5" t="s">
        <v>274</v>
      </c>
      <c r="H745" s="5" t="s">
        <v>793</v>
      </c>
      <c r="I745" s="5">
        <v>1300</v>
      </c>
      <c r="J745" s="5">
        <v>1300</v>
      </c>
      <c r="K745" s="137"/>
      <c r="L745" s="137"/>
      <c r="M745" s="137"/>
    </row>
    <row r="746" spans="1:13" ht="45" x14ac:dyDescent="0.25">
      <c r="A746" s="5" t="s">
        <v>1142</v>
      </c>
      <c r="B746" s="5" t="s">
        <v>642</v>
      </c>
      <c r="C746" s="5" t="s">
        <v>1143</v>
      </c>
      <c r="D746" s="5"/>
      <c r="E746" s="5" t="s">
        <v>1137</v>
      </c>
      <c r="F746" s="5" t="s">
        <v>1144</v>
      </c>
      <c r="G746" s="5" t="s">
        <v>274</v>
      </c>
      <c r="H746" s="5" t="s">
        <v>72</v>
      </c>
      <c r="I746" s="5">
        <v>8000</v>
      </c>
      <c r="J746" s="5">
        <v>8000</v>
      </c>
      <c r="K746" s="5">
        <v>560</v>
      </c>
      <c r="L746" s="5"/>
      <c r="M746" s="5"/>
    </row>
    <row r="747" spans="1:13" ht="45" x14ac:dyDescent="0.25">
      <c r="A747" s="5" t="s">
        <v>1145</v>
      </c>
      <c r="B747" s="5" t="s">
        <v>642</v>
      </c>
      <c r="C747" s="130" t="s">
        <v>2678</v>
      </c>
      <c r="D747" s="5"/>
      <c r="E747" s="5" t="s">
        <v>1137</v>
      </c>
      <c r="F747" s="5" t="s">
        <v>1144</v>
      </c>
      <c r="G747" s="5" t="s">
        <v>274</v>
      </c>
      <c r="H747" s="5" t="s">
        <v>72</v>
      </c>
      <c r="I747" s="5">
        <v>8000</v>
      </c>
      <c r="J747" s="5">
        <v>8000</v>
      </c>
      <c r="K747" s="5">
        <v>560</v>
      </c>
      <c r="L747" s="5"/>
      <c r="M747" s="5"/>
    </row>
    <row r="748" spans="1:13" ht="30" customHeight="1" x14ac:dyDescent="0.25">
      <c r="A748" s="139" t="s">
        <v>1145</v>
      </c>
      <c r="B748" s="139"/>
      <c r="C748" s="6" t="s">
        <v>1146</v>
      </c>
      <c r="D748" s="5"/>
      <c r="E748" s="139" t="s">
        <v>1137</v>
      </c>
      <c r="F748" s="139" t="s">
        <v>1144</v>
      </c>
      <c r="G748" s="5" t="s">
        <v>274</v>
      </c>
      <c r="H748" s="5" t="s">
        <v>94</v>
      </c>
      <c r="I748" s="5">
        <v>20000</v>
      </c>
      <c r="J748" s="5">
        <v>20000</v>
      </c>
      <c r="K748" s="139">
        <v>217</v>
      </c>
      <c r="L748" s="136"/>
      <c r="M748" s="171"/>
    </row>
    <row r="749" spans="1:13" x14ac:dyDescent="0.25">
      <c r="A749" s="139"/>
      <c r="B749" s="139"/>
      <c r="C749" s="6" t="s">
        <v>1146</v>
      </c>
      <c r="D749" s="5"/>
      <c r="E749" s="139"/>
      <c r="F749" s="139"/>
      <c r="G749" s="5" t="s">
        <v>42</v>
      </c>
      <c r="H749" s="5" t="s">
        <v>978</v>
      </c>
      <c r="I749" s="5">
        <v>1300</v>
      </c>
      <c r="J749" s="5">
        <v>1300</v>
      </c>
      <c r="K749" s="139"/>
      <c r="L749" s="138"/>
      <c r="M749" s="172"/>
    </row>
    <row r="750" spans="1:13" x14ac:dyDescent="0.25">
      <c r="A750" s="139"/>
      <c r="B750" s="139"/>
      <c r="C750" s="6" t="s">
        <v>1146</v>
      </c>
      <c r="D750" s="5"/>
      <c r="E750" s="139"/>
      <c r="F750" s="139"/>
      <c r="G750" s="5" t="s">
        <v>274</v>
      </c>
      <c r="H750" s="5" t="s">
        <v>109</v>
      </c>
      <c r="I750" s="5">
        <v>500</v>
      </c>
      <c r="J750" s="5">
        <v>500</v>
      </c>
      <c r="K750" s="139"/>
      <c r="L750" s="137"/>
      <c r="M750" s="172"/>
    </row>
    <row r="751" spans="1:13" x14ac:dyDescent="0.25">
      <c r="A751" s="139"/>
      <c r="B751" s="139"/>
      <c r="C751" s="6" t="s">
        <v>1146</v>
      </c>
      <c r="D751" s="5"/>
      <c r="E751" s="139"/>
      <c r="F751" s="139"/>
      <c r="G751" s="5" t="s">
        <v>274</v>
      </c>
      <c r="H751" s="5" t="s">
        <v>1147</v>
      </c>
      <c r="I751" s="5">
        <v>1450</v>
      </c>
      <c r="J751" s="5">
        <v>1450</v>
      </c>
      <c r="K751" s="5">
        <v>101</v>
      </c>
      <c r="L751" s="5">
        <v>4</v>
      </c>
      <c r="M751" s="173"/>
    </row>
    <row r="752" spans="1:13" ht="45" customHeight="1" x14ac:dyDescent="0.25">
      <c r="A752" s="136" t="s">
        <v>1142</v>
      </c>
      <c r="B752" s="136" t="s">
        <v>642</v>
      </c>
      <c r="C752" t="s">
        <v>2677</v>
      </c>
      <c r="D752" s="7"/>
      <c r="E752" s="136" t="s">
        <v>1137</v>
      </c>
      <c r="F752" s="136" t="s">
        <v>376</v>
      </c>
      <c r="G752" s="5" t="s">
        <v>274</v>
      </c>
      <c r="H752" s="5" t="s">
        <v>709</v>
      </c>
      <c r="I752" s="5">
        <v>13500</v>
      </c>
      <c r="J752" s="5">
        <v>13500</v>
      </c>
      <c r="K752" s="136">
        <v>1063</v>
      </c>
      <c r="L752" s="136">
        <v>6</v>
      </c>
      <c r="M752" s="136"/>
    </row>
    <row r="753" spans="1:13" x14ac:dyDescent="0.25">
      <c r="A753" s="138"/>
      <c r="B753" s="138"/>
      <c r="C753" t="s">
        <v>2677</v>
      </c>
      <c r="D753" s="9"/>
      <c r="E753" s="138"/>
      <c r="F753" s="138"/>
      <c r="G753" s="5" t="s">
        <v>42</v>
      </c>
      <c r="H753" s="5" t="s">
        <v>1148</v>
      </c>
      <c r="I753" s="5">
        <v>496</v>
      </c>
      <c r="J753" s="5">
        <v>496</v>
      </c>
      <c r="K753" s="138"/>
      <c r="L753" s="138"/>
      <c r="M753" s="138"/>
    </row>
    <row r="754" spans="1:13" x14ac:dyDescent="0.25">
      <c r="A754" s="137"/>
      <c r="B754" s="137"/>
      <c r="C754" t="s">
        <v>2677</v>
      </c>
      <c r="D754" s="8"/>
      <c r="E754" s="137"/>
      <c r="F754" s="137"/>
      <c r="G754" s="5" t="s">
        <v>274</v>
      </c>
      <c r="H754" s="5" t="s">
        <v>574</v>
      </c>
      <c r="I754" s="5">
        <v>1200</v>
      </c>
      <c r="J754" s="5">
        <v>1200</v>
      </c>
      <c r="K754" s="137"/>
      <c r="L754" s="137"/>
      <c r="M754" s="137"/>
    </row>
    <row r="755" spans="1:13" ht="45" customHeight="1" x14ac:dyDescent="0.25">
      <c r="A755" s="136" t="s">
        <v>1149</v>
      </c>
      <c r="B755" s="136" t="s">
        <v>642</v>
      </c>
      <c r="C755" s="6" t="s">
        <v>381</v>
      </c>
      <c r="D755" s="7"/>
      <c r="E755" s="136" t="s">
        <v>1137</v>
      </c>
      <c r="F755" s="136" t="s">
        <v>376</v>
      </c>
      <c r="G755" s="5" t="s">
        <v>274</v>
      </c>
      <c r="H755" s="5" t="s">
        <v>437</v>
      </c>
      <c r="I755" s="5">
        <v>18450</v>
      </c>
      <c r="J755" s="5">
        <v>18450</v>
      </c>
      <c r="K755" s="136">
        <v>2543</v>
      </c>
      <c r="L755" s="136">
        <v>1</v>
      </c>
      <c r="M755" s="140" t="s">
        <v>1150</v>
      </c>
    </row>
    <row r="756" spans="1:13" x14ac:dyDescent="0.25">
      <c r="A756" s="138"/>
      <c r="B756" s="138"/>
      <c r="C756" s="6" t="s">
        <v>381</v>
      </c>
      <c r="D756" s="9"/>
      <c r="E756" s="138"/>
      <c r="F756" s="138"/>
      <c r="G756" s="5" t="s">
        <v>274</v>
      </c>
      <c r="H756" s="5" t="s">
        <v>709</v>
      </c>
      <c r="I756" s="5">
        <v>12000</v>
      </c>
      <c r="J756" s="5">
        <v>12000</v>
      </c>
      <c r="K756" s="138"/>
      <c r="L756" s="138"/>
      <c r="M756" s="146"/>
    </row>
    <row r="757" spans="1:13" x14ac:dyDescent="0.25">
      <c r="A757" s="138"/>
      <c r="B757" s="138"/>
      <c r="C757" s="6" t="s">
        <v>381</v>
      </c>
      <c r="D757" s="9"/>
      <c r="E757" s="138"/>
      <c r="F757" s="138"/>
      <c r="G757" s="5" t="s">
        <v>42</v>
      </c>
      <c r="H757" s="5" t="s">
        <v>1151</v>
      </c>
      <c r="I757" s="5">
        <v>5080</v>
      </c>
      <c r="J757" s="5">
        <v>5080</v>
      </c>
      <c r="K757" s="138"/>
      <c r="L757" s="138"/>
      <c r="M757" s="146"/>
    </row>
    <row r="758" spans="1:13" x14ac:dyDescent="0.25">
      <c r="A758" s="137"/>
      <c r="B758" s="137"/>
      <c r="C758" s="6" t="s">
        <v>381</v>
      </c>
      <c r="D758" s="8"/>
      <c r="E758" s="137"/>
      <c r="F758" s="137"/>
      <c r="G758" s="5" t="s">
        <v>42</v>
      </c>
      <c r="H758" s="5" t="s">
        <v>978</v>
      </c>
      <c r="I758" s="5">
        <v>800</v>
      </c>
      <c r="J758" s="5">
        <v>800</v>
      </c>
      <c r="K758" s="137"/>
      <c r="L758" s="137"/>
      <c r="M758" s="141"/>
    </row>
    <row r="759" spans="1:13" ht="45" customHeight="1" x14ac:dyDescent="0.25">
      <c r="A759" s="136" t="s">
        <v>1149</v>
      </c>
      <c r="B759" s="136"/>
      <c r="C759" s="6" t="s">
        <v>1152</v>
      </c>
      <c r="D759" s="7"/>
      <c r="E759" s="136" t="s">
        <v>1137</v>
      </c>
      <c r="F759" s="136" t="s">
        <v>376</v>
      </c>
      <c r="G759" s="5" t="s">
        <v>274</v>
      </c>
      <c r="H759" s="5" t="s">
        <v>225</v>
      </c>
      <c r="I759" s="5">
        <v>2200</v>
      </c>
      <c r="J759" s="5">
        <v>2200</v>
      </c>
      <c r="K759" s="136">
        <v>219</v>
      </c>
      <c r="L759" s="136"/>
      <c r="M759" s="136"/>
    </row>
    <row r="760" spans="1:13" x14ac:dyDescent="0.25">
      <c r="A760" s="137"/>
      <c r="B760" s="137"/>
      <c r="C760" s="6" t="s">
        <v>1152</v>
      </c>
      <c r="D760" s="8"/>
      <c r="E760" s="137"/>
      <c r="F760" s="137"/>
      <c r="G760" s="5" t="s">
        <v>42</v>
      </c>
      <c r="H760" s="5" t="s">
        <v>1153</v>
      </c>
      <c r="I760" s="5">
        <v>928</v>
      </c>
      <c r="J760" s="5">
        <v>928</v>
      </c>
      <c r="K760" s="137"/>
      <c r="L760" s="137"/>
      <c r="M760" s="137"/>
    </row>
    <row r="761" spans="1:13" ht="45" x14ac:dyDescent="0.25">
      <c r="A761" s="5" t="s">
        <v>1149</v>
      </c>
      <c r="B761" s="5"/>
      <c r="C761" s="5" t="s">
        <v>653</v>
      </c>
      <c r="D761" s="5"/>
      <c r="E761" s="5" t="s">
        <v>1137</v>
      </c>
      <c r="F761" s="5" t="s">
        <v>473</v>
      </c>
      <c r="G761" s="5" t="s">
        <v>274</v>
      </c>
      <c r="H761" s="5" t="s">
        <v>140</v>
      </c>
      <c r="I761" s="5">
        <v>112000</v>
      </c>
      <c r="J761" s="5">
        <v>112000</v>
      </c>
      <c r="K761" s="5">
        <v>7840</v>
      </c>
      <c r="L761" s="5"/>
      <c r="M761" s="5"/>
    </row>
    <row r="762" spans="1:13" ht="45" customHeight="1" x14ac:dyDescent="0.25">
      <c r="A762" s="136" t="s">
        <v>1154</v>
      </c>
      <c r="B762" s="136"/>
      <c r="C762" s="6" t="s">
        <v>380</v>
      </c>
      <c r="D762" s="7"/>
      <c r="E762" s="136" t="s">
        <v>1137</v>
      </c>
      <c r="F762" s="136" t="s">
        <v>376</v>
      </c>
      <c r="G762" s="5" t="s">
        <v>274</v>
      </c>
      <c r="H762" s="5" t="s">
        <v>590</v>
      </c>
      <c r="I762" s="5">
        <v>34000</v>
      </c>
      <c r="J762" s="5">
        <v>34000</v>
      </c>
      <c r="K762" s="136">
        <v>2445</v>
      </c>
      <c r="L762" s="136"/>
      <c r="M762" s="136"/>
    </row>
    <row r="763" spans="1:13" x14ac:dyDescent="0.25">
      <c r="A763" s="138"/>
      <c r="B763" s="138"/>
      <c r="C763" s="6" t="s">
        <v>380</v>
      </c>
      <c r="D763" s="9"/>
      <c r="E763" s="138"/>
      <c r="F763" s="138"/>
      <c r="G763" s="5" t="s">
        <v>42</v>
      </c>
      <c r="H763" s="5" t="s">
        <v>1155</v>
      </c>
      <c r="I763" s="5">
        <v>256</v>
      </c>
      <c r="J763" s="5">
        <v>256</v>
      </c>
      <c r="K763" s="138"/>
      <c r="L763" s="138"/>
      <c r="M763" s="138"/>
    </row>
    <row r="764" spans="1:13" x14ac:dyDescent="0.25">
      <c r="A764" s="137"/>
      <c r="B764" s="137"/>
      <c r="C764" s="6" t="s">
        <v>380</v>
      </c>
      <c r="D764" s="8"/>
      <c r="E764" s="137"/>
      <c r="F764" s="137"/>
      <c r="G764" s="5" t="s">
        <v>274</v>
      </c>
      <c r="H764" s="5" t="s">
        <v>109</v>
      </c>
      <c r="I764" s="5">
        <v>500</v>
      </c>
      <c r="J764" s="5">
        <v>500</v>
      </c>
      <c r="K764" s="137"/>
      <c r="L764" s="137"/>
      <c r="M764" s="137"/>
    </row>
    <row r="765" spans="1:13" ht="45" customHeight="1" x14ac:dyDescent="0.25">
      <c r="A765" s="136" t="s">
        <v>1154</v>
      </c>
      <c r="B765" s="136"/>
      <c r="C765" s="6" t="s">
        <v>1156</v>
      </c>
      <c r="D765" s="7"/>
      <c r="E765" s="136" t="s">
        <v>1137</v>
      </c>
      <c r="F765" s="136" t="s">
        <v>405</v>
      </c>
      <c r="G765" s="5" t="s">
        <v>274</v>
      </c>
      <c r="H765" s="5" t="s">
        <v>831</v>
      </c>
      <c r="I765" s="5">
        <v>40000</v>
      </c>
      <c r="J765" s="5">
        <v>40000</v>
      </c>
      <c r="K765" s="136">
        <v>2960</v>
      </c>
      <c r="L765" s="136">
        <v>7</v>
      </c>
      <c r="M765" s="136" t="s">
        <v>1157</v>
      </c>
    </row>
    <row r="766" spans="1:13" x14ac:dyDescent="0.25">
      <c r="A766" s="138"/>
      <c r="B766" s="138"/>
      <c r="C766" s="6" t="s">
        <v>1156</v>
      </c>
      <c r="D766" s="9"/>
      <c r="E766" s="138"/>
      <c r="F766" s="138"/>
      <c r="G766" s="5" t="s">
        <v>42</v>
      </c>
      <c r="H766" s="5" t="s">
        <v>1158</v>
      </c>
      <c r="I766" s="5">
        <v>1288</v>
      </c>
      <c r="J766" s="5">
        <v>1288</v>
      </c>
      <c r="K766" s="138"/>
      <c r="L766" s="138"/>
      <c r="M766" s="138"/>
    </row>
    <row r="767" spans="1:13" x14ac:dyDescent="0.25">
      <c r="A767" s="138"/>
      <c r="B767" s="138"/>
      <c r="C767" s="6" t="s">
        <v>1156</v>
      </c>
      <c r="D767" s="9"/>
      <c r="E767" s="138"/>
      <c r="F767" s="138"/>
      <c r="G767" s="5" t="s">
        <v>274</v>
      </c>
      <c r="H767" s="5" t="s">
        <v>34</v>
      </c>
      <c r="I767" s="5">
        <v>1000</v>
      </c>
      <c r="J767" s="5">
        <v>1000</v>
      </c>
      <c r="K767" s="138"/>
      <c r="L767" s="138"/>
      <c r="M767" s="138"/>
    </row>
    <row r="768" spans="1:13" x14ac:dyDescent="0.25">
      <c r="A768" s="138"/>
      <c r="B768" s="138"/>
      <c r="C768" s="6" t="s">
        <v>1156</v>
      </c>
      <c r="D768" s="9"/>
      <c r="E768" s="138"/>
      <c r="F768" s="138"/>
      <c r="G768" s="5" t="s">
        <v>42</v>
      </c>
      <c r="H768" s="5" t="s">
        <v>701</v>
      </c>
      <c r="I768" s="5">
        <v>288</v>
      </c>
      <c r="J768" s="5">
        <v>288</v>
      </c>
      <c r="K768" s="137"/>
      <c r="L768" s="137"/>
      <c r="M768" s="137"/>
    </row>
    <row r="769" spans="1:13" x14ac:dyDescent="0.25">
      <c r="A769" s="137"/>
      <c r="B769" s="137"/>
      <c r="C769" s="6" t="s">
        <v>1156</v>
      </c>
      <c r="D769" s="8"/>
      <c r="E769" s="137"/>
      <c r="F769" s="137"/>
      <c r="G769" s="5" t="s">
        <v>42</v>
      </c>
      <c r="H769" s="5" t="s">
        <v>978</v>
      </c>
      <c r="I769" s="5">
        <v>1800</v>
      </c>
      <c r="J769" s="5">
        <v>1800</v>
      </c>
      <c r="K769" s="5">
        <v>56</v>
      </c>
      <c r="L769" s="5"/>
      <c r="M769" s="5"/>
    </row>
    <row r="770" spans="1:13" ht="45" customHeight="1" x14ac:dyDescent="0.25">
      <c r="A770" s="136" t="s">
        <v>1159</v>
      </c>
      <c r="B770" s="136"/>
      <c r="C770" s="6" t="s">
        <v>1160</v>
      </c>
      <c r="D770" s="7"/>
      <c r="E770" s="136" t="s">
        <v>1137</v>
      </c>
      <c r="F770" s="136" t="s">
        <v>405</v>
      </c>
      <c r="G770" s="5" t="s">
        <v>274</v>
      </c>
      <c r="H770" s="5" t="s">
        <v>218</v>
      </c>
      <c r="I770" s="5">
        <v>16000</v>
      </c>
      <c r="J770" s="5">
        <v>16000</v>
      </c>
      <c r="K770" s="136">
        <v>1301</v>
      </c>
      <c r="L770" s="136">
        <v>7</v>
      </c>
      <c r="M770" s="136"/>
    </row>
    <row r="771" spans="1:13" x14ac:dyDescent="0.25">
      <c r="A771" s="138"/>
      <c r="B771" s="138"/>
      <c r="C771" s="6" t="s">
        <v>1160</v>
      </c>
      <c r="D771" s="9"/>
      <c r="E771" s="138"/>
      <c r="F771" s="138"/>
      <c r="G771" s="10" t="s">
        <v>998</v>
      </c>
      <c r="H771" s="5" t="s">
        <v>966</v>
      </c>
      <c r="I771" s="5">
        <v>1320</v>
      </c>
      <c r="J771" s="5">
        <v>1320</v>
      </c>
      <c r="K771" s="138"/>
      <c r="L771" s="138"/>
      <c r="M771" s="138"/>
    </row>
    <row r="772" spans="1:13" x14ac:dyDescent="0.25">
      <c r="A772" s="137"/>
      <c r="B772" s="137"/>
      <c r="C772" s="6" t="s">
        <v>1160</v>
      </c>
      <c r="D772" s="8"/>
      <c r="E772" s="137"/>
      <c r="F772" s="137"/>
      <c r="G772" s="5" t="s">
        <v>274</v>
      </c>
      <c r="H772" s="5" t="s">
        <v>1161</v>
      </c>
      <c r="I772" s="5">
        <v>1255</v>
      </c>
      <c r="J772" s="5">
        <v>1255</v>
      </c>
      <c r="K772" s="137"/>
      <c r="L772" s="137"/>
      <c r="M772" s="137"/>
    </row>
    <row r="773" spans="1:13" ht="45" customHeight="1" x14ac:dyDescent="0.25">
      <c r="A773" s="136" t="s">
        <v>1159</v>
      </c>
      <c r="B773" s="136" t="s">
        <v>642</v>
      </c>
      <c r="C773" s="6" t="s">
        <v>989</v>
      </c>
      <c r="D773" s="7"/>
      <c r="E773" s="136" t="s">
        <v>1137</v>
      </c>
      <c r="F773" s="136" t="s">
        <v>576</v>
      </c>
      <c r="G773" s="5" t="s">
        <v>274</v>
      </c>
      <c r="H773" s="5" t="s">
        <v>1105</v>
      </c>
      <c r="I773" s="5">
        <v>38000</v>
      </c>
      <c r="J773" s="5">
        <v>38000</v>
      </c>
      <c r="K773" s="136">
        <v>2675</v>
      </c>
      <c r="L773" s="136">
        <v>7</v>
      </c>
      <c r="M773" s="136"/>
    </row>
    <row r="774" spans="1:13" x14ac:dyDescent="0.25">
      <c r="A774" s="137"/>
      <c r="B774" s="137"/>
      <c r="C774" s="6" t="s">
        <v>989</v>
      </c>
      <c r="D774" s="8"/>
      <c r="E774" s="137"/>
      <c r="F774" s="137"/>
      <c r="G774" s="5" t="s">
        <v>274</v>
      </c>
      <c r="H774" s="5" t="s">
        <v>1162</v>
      </c>
      <c r="I774" s="5">
        <v>225</v>
      </c>
      <c r="J774" s="5">
        <v>225</v>
      </c>
      <c r="K774" s="137"/>
      <c r="L774" s="137"/>
      <c r="M774" s="137"/>
    </row>
    <row r="775" spans="1:13" ht="60" x14ac:dyDescent="0.25">
      <c r="A775" s="5" t="s">
        <v>1159</v>
      </c>
      <c r="B775" s="59" t="s">
        <v>1163</v>
      </c>
      <c r="C775" s="5" t="s">
        <v>2690</v>
      </c>
      <c r="D775" s="59"/>
      <c r="E775" s="59" t="s">
        <v>1137</v>
      </c>
      <c r="F775" s="59" t="s">
        <v>601</v>
      </c>
      <c r="G775" s="59" t="s">
        <v>274</v>
      </c>
      <c r="H775" s="59" t="s">
        <v>1164</v>
      </c>
      <c r="I775" s="59"/>
      <c r="J775" s="59">
        <v>32000</v>
      </c>
      <c r="K775" s="5"/>
      <c r="L775" s="5"/>
      <c r="M775" s="5" t="s">
        <v>1165</v>
      </c>
    </row>
    <row r="776" spans="1:13" ht="45" customHeight="1" x14ac:dyDescent="0.25">
      <c r="A776" s="136" t="s">
        <v>1159</v>
      </c>
      <c r="B776" s="136" t="s">
        <v>642</v>
      </c>
      <c r="C776" s="6" t="s">
        <v>1166</v>
      </c>
      <c r="D776" s="7"/>
      <c r="E776" s="136" t="s">
        <v>1137</v>
      </c>
      <c r="F776" s="136"/>
      <c r="G776" s="5" t="s">
        <v>274</v>
      </c>
      <c r="H776" s="5" t="s">
        <v>590</v>
      </c>
      <c r="I776" s="5">
        <v>30000</v>
      </c>
      <c r="J776" s="5">
        <v>30000</v>
      </c>
      <c r="K776" s="136">
        <v>2150</v>
      </c>
      <c r="L776" s="136">
        <v>3</v>
      </c>
      <c r="M776" s="136"/>
    </row>
    <row r="777" spans="1:13" x14ac:dyDescent="0.25">
      <c r="A777" s="137"/>
      <c r="B777" s="137"/>
      <c r="C777" s="6" t="s">
        <v>1166</v>
      </c>
      <c r="D777" s="8"/>
      <c r="E777" s="137"/>
      <c r="F777" s="137"/>
      <c r="G777" s="5" t="s">
        <v>42</v>
      </c>
      <c r="H777" s="5" t="s">
        <v>685</v>
      </c>
      <c r="I777" s="5">
        <v>520</v>
      </c>
      <c r="J777" s="5">
        <v>520</v>
      </c>
      <c r="K777" s="137"/>
      <c r="L777" s="137"/>
      <c r="M777" s="137"/>
    </row>
    <row r="778" spans="1:13" ht="45" x14ac:dyDescent="0.25">
      <c r="A778" s="5" t="s">
        <v>1167</v>
      </c>
      <c r="B778" s="5" t="s">
        <v>642</v>
      </c>
      <c r="C778" s="5" t="s">
        <v>213</v>
      </c>
      <c r="D778" s="5"/>
      <c r="E778" s="5" t="s">
        <v>1137</v>
      </c>
      <c r="F778" s="5" t="s">
        <v>1168</v>
      </c>
      <c r="G778" s="5" t="s">
        <v>42</v>
      </c>
      <c r="H778" s="5" t="s">
        <v>94</v>
      </c>
      <c r="I778" s="5">
        <v>20639</v>
      </c>
      <c r="J778" s="5">
        <v>20639</v>
      </c>
      <c r="K778" s="5">
        <v>1444</v>
      </c>
      <c r="L778" s="5">
        <v>6</v>
      </c>
      <c r="M778" s="5"/>
    </row>
    <row r="779" spans="1:13" ht="45" x14ac:dyDescent="0.25">
      <c r="A779" s="5" t="s">
        <v>1167</v>
      </c>
      <c r="B779" s="5" t="s">
        <v>642</v>
      </c>
      <c r="C779" s="32" t="s">
        <v>2663</v>
      </c>
      <c r="D779" s="5"/>
      <c r="E779" s="5" t="s">
        <v>1137</v>
      </c>
      <c r="F779" s="5" t="s">
        <v>1168</v>
      </c>
      <c r="G779" s="5" t="s">
        <v>274</v>
      </c>
      <c r="H779" s="5" t="s">
        <v>317</v>
      </c>
      <c r="I779" s="5">
        <v>26000</v>
      </c>
      <c r="J779" s="5">
        <v>26000</v>
      </c>
      <c r="K779" s="5">
        <v>1820</v>
      </c>
      <c r="L779" s="5"/>
      <c r="M779" s="5"/>
    </row>
    <row r="780" spans="1:13" ht="45" customHeight="1" x14ac:dyDescent="0.25">
      <c r="A780" s="136" t="s">
        <v>1167</v>
      </c>
      <c r="B780" s="136" t="s">
        <v>642</v>
      </c>
      <c r="C780" s="6" t="s">
        <v>1169</v>
      </c>
      <c r="D780" s="7"/>
      <c r="E780" s="136" t="s">
        <v>1137</v>
      </c>
      <c r="F780" s="136" t="s">
        <v>1168</v>
      </c>
      <c r="G780" s="5" t="s">
        <v>274</v>
      </c>
      <c r="H780" s="5" t="s">
        <v>218</v>
      </c>
      <c r="I780" s="5">
        <v>16000</v>
      </c>
      <c r="J780" s="5">
        <v>16000</v>
      </c>
      <c r="K780" s="5"/>
      <c r="L780" s="5"/>
      <c r="M780" s="5" t="s">
        <v>2637</v>
      </c>
    </row>
    <row r="781" spans="1:13" x14ac:dyDescent="0.25">
      <c r="A781" s="137"/>
      <c r="B781" s="137"/>
      <c r="C781" s="6" t="s">
        <v>1169</v>
      </c>
      <c r="D781" s="8"/>
      <c r="E781" s="137"/>
      <c r="F781" s="137"/>
      <c r="G781" s="5" t="s">
        <v>42</v>
      </c>
      <c r="H781" s="5" t="s">
        <v>1170</v>
      </c>
      <c r="I781" s="5">
        <v>360</v>
      </c>
      <c r="J781" s="5">
        <v>360</v>
      </c>
      <c r="K781" s="5">
        <v>1145</v>
      </c>
      <c r="L781" s="5">
        <v>1</v>
      </c>
      <c r="M781" s="5"/>
    </row>
    <row r="782" spans="1:13" ht="45" customHeight="1" x14ac:dyDescent="0.25">
      <c r="A782" s="136" t="s">
        <v>1171</v>
      </c>
      <c r="B782" s="136"/>
      <c r="C782" s="6" t="s">
        <v>476</v>
      </c>
      <c r="D782" s="7"/>
      <c r="E782" s="136" t="s">
        <v>1137</v>
      </c>
      <c r="F782" s="136" t="s">
        <v>1172</v>
      </c>
      <c r="G782" s="5" t="s">
        <v>274</v>
      </c>
      <c r="H782" s="5" t="s">
        <v>503</v>
      </c>
      <c r="I782" s="5">
        <v>21450</v>
      </c>
      <c r="J782" s="5">
        <v>21450</v>
      </c>
      <c r="K782" s="136">
        <v>7443</v>
      </c>
      <c r="L782" s="136">
        <v>5</v>
      </c>
      <c r="M782" s="5"/>
    </row>
    <row r="783" spans="1:13" x14ac:dyDescent="0.25">
      <c r="A783" s="138"/>
      <c r="B783" s="138"/>
      <c r="C783" s="6" t="s">
        <v>476</v>
      </c>
      <c r="D783" s="9"/>
      <c r="E783" s="138"/>
      <c r="F783" s="138"/>
      <c r="G783" s="5" t="s">
        <v>274</v>
      </c>
      <c r="H783" s="5" t="s">
        <v>496</v>
      </c>
      <c r="I783" s="5">
        <v>48000</v>
      </c>
      <c r="J783" s="5">
        <v>48000</v>
      </c>
      <c r="K783" s="138"/>
      <c r="L783" s="138"/>
      <c r="M783" s="5" t="s">
        <v>1173</v>
      </c>
    </row>
    <row r="784" spans="1:13" x14ac:dyDescent="0.25">
      <c r="A784" s="138"/>
      <c r="B784" s="138"/>
      <c r="C784" s="6" t="s">
        <v>476</v>
      </c>
      <c r="D784" s="9"/>
      <c r="E784" s="138"/>
      <c r="F784" s="138"/>
      <c r="G784" s="5" t="s">
        <v>274</v>
      </c>
      <c r="H784" s="5" t="s">
        <v>317</v>
      </c>
      <c r="I784" s="5">
        <v>26000</v>
      </c>
      <c r="J784" s="5">
        <v>26000</v>
      </c>
      <c r="K784" s="138"/>
      <c r="L784" s="138"/>
      <c r="M784" s="5" t="s">
        <v>1174</v>
      </c>
    </row>
    <row r="785" spans="1:13" x14ac:dyDescent="0.25">
      <c r="A785" s="138"/>
      <c r="B785" s="138"/>
      <c r="C785" s="6" t="s">
        <v>476</v>
      </c>
      <c r="D785" s="9"/>
      <c r="E785" s="138"/>
      <c r="F785" s="138"/>
      <c r="G785" s="5" t="s">
        <v>274</v>
      </c>
      <c r="H785" s="5" t="s">
        <v>1175</v>
      </c>
      <c r="I785" s="5">
        <v>12000</v>
      </c>
      <c r="J785" s="5">
        <v>12000</v>
      </c>
      <c r="K785" s="138"/>
      <c r="L785" s="138"/>
      <c r="M785" s="5" t="s">
        <v>1176</v>
      </c>
    </row>
    <row r="786" spans="1:13" x14ac:dyDescent="0.25">
      <c r="A786" s="138"/>
      <c r="B786" s="138"/>
      <c r="C786" s="6" t="s">
        <v>476</v>
      </c>
      <c r="D786" s="9"/>
      <c r="E786" s="138"/>
      <c r="F786" s="138"/>
      <c r="G786" s="5" t="s">
        <v>42</v>
      </c>
      <c r="H786" s="5" t="s">
        <v>1177</v>
      </c>
      <c r="I786" s="5">
        <v>6208</v>
      </c>
      <c r="J786" s="5">
        <v>6208</v>
      </c>
      <c r="K786" s="138"/>
      <c r="L786" s="138"/>
      <c r="M786" s="5" t="s">
        <v>1173</v>
      </c>
    </row>
    <row r="787" spans="1:13" x14ac:dyDescent="0.25">
      <c r="A787" s="138"/>
      <c r="B787" s="138"/>
      <c r="C787" s="6" t="s">
        <v>476</v>
      </c>
      <c r="D787" s="9"/>
      <c r="E787" s="138"/>
      <c r="F787" s="138"/>
      <c r="G787" s="5" t="s">
        <v>42</v>
      </c>
      <c r="H787" s="5" t="s">
        <v>1178</v>
      </c>
      <c r="I787" s="5">
        <v>2680</v>
      </c>
      <c r="J787" s="5">
        <v>2680</v>
      </c>
      <c r="K787" s="137"/>
      <c r="L787" s="137"/>
      <c r="M787" s="5" t="s">
        <v>1179</v>
      </c>
    </row>
    <row r="788" spans="1:13" x14ac:dyDescent="0.25">
      <c r="A788" s="137"/>
      <c r="B788" s="137"/>
      <c r="C788" s="6" t="s">
        <v>476</v>
      </c>
      <c r="D788" s="8"/>
      <c r="E788" s="137"/>
      <c r="F788" s="137"/>
      <c r="G788" s="5" t="s">
        <v>51</v>
      </c>
      <c r="H788" s="5" t="s">
        <v>1180</v>
      </c>
      <c r="I788" s="5">
        <v>4820</v>
      </c>
      <c r="J788" s="5">
        <v>4820</v>
      </c>
      <c r="K788" s="5">
        <v>24</v>
      </c>
      <c r="L788" s="5">
        <v>1</v>
      </c>
      <c r="M788" s="5"/>
    </row>
    <row r="789" spans="1:13" ht="45" customHeight="1" x14ac:dyDescent="0.25">
      <c r="A789" s="136" t="s">
        <v>1171</v>
      </c>
      <c r="B789" s="136"/>
      <c r="C789" s="5" t="s">
        <v>2649</v>
      </c>
      <c r="D789" s="7"/>
      <c r="E789" s="136" t="s">
        <v>1137</v>
      </c>
      <c r="F789" s="136" t="s">
        <v>510</v>
      </c>
      <c r="G789" s="5" t="s">
        <v>42</v>
      </c>
      <c r="H789" s="5" t="s">
        <v>1181</v>
      </c>
      <c r="I789" s="5">
        <v>1136</v>
      </c>
      <c r="J789" s="5">
        <v>1136</v>
      </c>
      <c r="K789" s="136">
        <v>135</v>
      </c>
      <c r="L789" s="136">
        <v>4</v>
      </c>
      <c r="M789" s="136"/>
    </row>
    <row r="790" spans="1:13" x14ac:dyDescent="0.25">
      <c r="A790" s="137"/>
      <c r="B790" s="137"/>
      <c r="C790" s="5" t="s">
        <v>2649</v>
      </c>
      <c r="D790" s="8"/>
      <c r="E790" s="137"/>
      <c r="F790" s="137"/>
      <c r="G790" s="5" t="s">
        <v>274</v>
      </c>
      <c r="H790" s="5" t="s">
        <v>553</v>
      </c>
      <c r="I790" s="5">
        <v>800</v>
      </c>
      <c r="J790" s="5">
        <v>800</v>
      </c>
      <c r="K790" s="137"/>
      <c r="L790" s="137"/>
      <c r="M790" s="137"/>
    </row>
    <row r="791" spans="1:13" ht="45" customHeight="1" x14ac:dyDescent="0.25">
      <c r="A791" s="136" t="s">
        <v>1182</v>
      </c>
      <c r="B791" s="136"/>
      <c r="C791" s="6" t="s">
        <v>1183</v>
      </c>
      <c r="D791" s="7"/>
      <c r="E791" s="136" t="s">
        <v>1137</v>
      </c>
      <c r="F791" s="136" t="s">
        <v>1184</v>
      </c>
      <c r="G791" s="5" t="s">
        <v>274</v>
      </c>
      <c r="H791" s="5" t="s">
        <v>291</v>
      </c>
      <c r="I791" s="5">
        <v>4000</v>
      </c>
      <c r="J791" s="5">
        <v>4000</v>
      </c>
      <c r="K791" s="136">
        <v>350</v>
      </c>
      <c r="L791" s="136"/>
      <c r="M791" s="136"/>
    </row>
    <row r="792" spans="1:13" x14ac:dyDescent="0.25">
      <c r="A792" s="137"/>
      <c r="B792" s="137"/>
      <c r="C792" s="6" t="s">
        <v>1183</v>
      </c>
      <c r="D792" s="8"/>
      <c r="E792" s="137"/>
      <c r="F792" s="137"/>
      <c r="G792" s="5" t="s">
        <v>274</v>
      </c>
      <c r="H792" s="5" t="s">
        <v>34</v>
      </c>
      <c r="I792" s="5">
        <v>1000</v>
      </c>
      <c r="J792" s="5">
        <v>1000</v>
      </c>
      <c r="K792" s="137"/>
      <c r="L792" s="137"/>
      <c r="M792" s="137"/>
    </row>
    <row r="793" spans="1:13" ht="45" x14ac:dyDescent="0.25">
      <c r="A793" s="5" t="s">
        <v>1182</v>
      </c>
      <c r="B793" s="5"/>
      <c r="C793" s="5" t="s">
        <v>2628</v>
      </c>
      <c r="D793" s="5"/>
      <c r="E793" s="5" t="s">
        <v>1185</v>
      </c>
      <c r="F793" s="5"/>
      <c r="G793" s="5" t="s">
        <v>274</v>
      </c>
      <c r="H793" s="5" t="s">
        <v>1186</v>
      </c>
      <c r="I793" s="5">
        <v>100</v>
      </c>
      <c r="J793" s="5">
        <v>100</v>
      </c>
      <c r="K793" s="5">
        <v>28</v>
      </c>
      <c r="L793" s="5"/>
      <c r="M793" s="5"/>
    </row>
    <row r="794" spans="1:13" ht="45" customHeight="1" x14ac:dyDescent="0.25">
      <c r="A794" s="136" t="s">
        <v>1182</v>
      </c>
      <c r="B794" s="136"/>
      <c r="C794" s="6" t="s">
        <v>276</v>
      </c>
      <c r="D794" s="7"/>
      <c r="E794" s="136" t="s">
        <v>1185</v>
      </c>
      <c r="F794" s="136"/>
      <c r="G794" s="5" t="s">
        <v>274</v>
      </c>
      <c r="H794" s="5" t="s">
        <v>225</v>
      </c>
      <c r="I794" s="5">
        <v>2000</v>
      </c>
      <c r="J794" s="5">
        <v>2000</v>
      </c>
      <c r="K794" s="136">
        <v>280</v>
      </c>
      <c r="L794" s="136"/>
      <c r="M794" s="136"/>
    </row>
    <row r="795" spans="1:13" x14ac:dyDescent="0.25">
      <c r="A795" s="137"/>
      <c r="B795" s="137"/>
      <c r="C795" s="6" t="s">
        <v>276</v>
      </c>
      <c r="D795" s="8"/>
      <c r="E795" s="137"/>
      <c r="F795" s="137"/>
      <c r="G795" s="5" t="s">
        <v>42</v>
      </c>
      <c r="H795" s="5" t="s">
        <v>357</v>
      </c>
      <c r="I795" s="5">
        <v>2000</v>
      </c>
      <c r="J795" s="5">
        <v>2000</v>
      </c>
      <c r="K795" s="137"/>
      <c r="L795" s="137"/>
      <c r="M795" s="137"/>
    </row>
    <row r="796" spans="1:13" ht="45" customHeight="1" x14ac:dyDescent="0.25">
      <c r="A796" s="136" t="s">
        <v>1182</v>
      </c>
      <c r="B796" s="136"/>
      <c r="C796" s="32" t="s">
        <v>2691</v>
      </c>
      <c r="D796" s="7"/>
      <c r="E796" s="136" t="s">
        <v>1185</v>
      </c>
      <c r="F796" s="136"/>
      <c r="G796" s="5" t="s">
        <v>274</v>
      </c>
      <c r="H796" s="5" t="s">
        <v>1187</v>
      </c>
      <c r="I796" s="5">
        <v>116000</v>
      </c>
      <c r="J796" s="5">
        <v>116000</v>
      </c>
      <c r="K796" s="136">
        <v>8220</v>
      </c>
      <c r="L796" s="136">
        <v>7</v>
      </c>
      <c r="M796" s="136"/>
    </row>
    <row r="797" spans="1:13" x14ac:dyDescent="0.25">
      <c r="A797" s="137"/>
      <c r="B797" s="137"/>
      <c r="C797" s="32" t="s">
        <v>2691</v>
      </c>
      <c r="D797" s="8"/>
      <c r="E797" s="137"/>
      <c r="F797" s="137"/>
      <c r="G797" s="5" t="s">
        <v>42</v>
      </c>
      <c r="H797" s="5" t="s">
        <v>862</v>
      </c>
      <c r="I797" s="5">
        <v>1440</v>
      </c>
      <c r="J797" s="5">
        <v>1440</v>
      </c>
      <c r="K797" s="137"/>
      <c r="L797" s="137"/>
      <c r="M797" s="137"/>
    </row>
    <row r="798" spans="1:13" ht="45" customHeight="1" x14ac:dyDescent="0.25">
      <c r="A798" s="136" t="s">
        <v>1188</v>
      </c>
      <c r="B798" s="136" t="s">
        <v>1189</v>
      </c>
      <c r="C798" s="6" t="s">
        <v>1190</v>
      </c>
      <c r="D798" s="7"/>
      <c r="E798" s="136" t="s">
        <v>1185</v>
      </c>
      <c r="F798" s="136" t="s">
        <v>1191</v>
      </c>
      <c r="G798" s="5" t="s">
        <v>45</v>
      </c>
      <c r="H798" s="5" t="s">
        <v>1192</v>
      </c>
      <c r="I798" s="5">
        <v>600</v>
      </c>
      <c r="J798" s="5">
        <v>600</v>
      </c>
      <c r="K798" s="5"/>
      <c r="L798" s="5"/>
      <c r="M798" s="136"/>
    </row>
    <row r="799" spans="1:13" x14ac:dyDescent="0.25">
      <c r="A799" s="137"/>
      <c r="B799" s="137"/>
      <c r="C799" s="6" t="s">
        <v>1190</v>
      </c>
      <c r="D799" s="8"/>
      <c r="E799" s="137"/>
      <c r="F799" s="137"/>
      <c r="G799" s="5" t="s">
        <v>23</v>
      </c>
      <c r="H799" s="5" t="s">
        <v>1193</v>
      </c>
      <c r="I799" s="5">
        <v>75</v>
      </c>
      <c r="J799" s="5">
        <v>75</v>
      </c>
      <c r="K799" s="11"/>
      <c r="L799" s="5"/>
      <c r="M799" s="137"/>
    </row>
    <row r="800" spans="1:13" ht="45" customHeight="1" x14ac:dyDescent="0.25">
      <c r="A800" s="136" t="s">
        <v>1188</v>
      </c>
      <c r="B800" s="136"/>
      <c r="C800" s="6" t="s">
        <v>1194</v>
      </c>
      <c r="D800" s="7"/>
      <c r="E800" s="136" t="s">
        <v>1185</v>
      </c>
      <c r="F800" s="136"/>
      <c r="G800" s="5" t="s">
        <v>274</v>
      </c>
      <c r="H800" s="5" t="s">
        <v>907</v>
      </c>
      <c r="I800" s="5">
        <v>32000</v>
      </c>
      <c r="J800" s="5">
        <v>32000</v>
      </c>
      <c r="K800" s="136">
        <v>2392</v>
      </c>
      <c r="L800" s="136"/>
      <c r="M800" s="5"/>
    </row>
    <row r="801" spans="1:13" x14ac:dyDescent="0.25">
      <c r="A801" s="137"/>
      <c r="B801" s="137"/>
      <c r="C801" s="6" t="s">
        <v>1194</v>
      </c>
      <c r="D801" s="8"/>
      <c r="E801" s="137"/>
      <c r="F801" s="137"/>
      <c r="G801" s="5" t="s">
        <v>42</v>
      </c>
      <c r="H801" s="5" t="s">
        <v>1195</v>
      </c>
      <c r="I801" s="5">
        <v>2152</v>
      </c>
      <c r="J801" s="5">
        <v>2152</v>
      </c>
      <c r="K801" s="137"/>
      <c r="L801" s="137"/>
      <c r="M801" s="5"/>
    </row>
    <row r="802" spans="1:13" ht="45" customHeight="1" x14ac:dyDescent="0.25">
      <c r="A802" s="136" t="s">
        <v>1188</v>
      </c>
      <c r="B802" s="136" t="s">
        <v>642</v>
      </c>
      <c r="C802" s="6" t="s">
        <v>1196</v>
      </c>
      <c r="D802" s="7"/>
      <c r="E802" s="136" t="s">
        <v>1185</v>
      </c>
      <c r="F802" s="136"/>
      <c r="G802" s="5" t="s">
        <v>274</v>
      </c>
      <c r="H802" s="5" t="s">
        <v>496</v>
      </c>
      <c r="I802" s="5">
        <v>48000</v>
      </c>
      <c r="J802" s="5">
        <v>48000</v>
      </c>
      <c r="K802" s="136">
        <v>3612</v>
      </c>
      <c r="L802" s="136">
        <v>5</v>
      </c>
      <c r="M802" s="5"/>
    </row>
    <row r="803" spans="1:13" x14ac:dyDescent="0.25">
      <c r="A803" s="137"/>
      <c r="B803" s="137"/>
      <c r="C803" s="6" t="s">
        <v>1196</v>
      </c>
      <c r="D803" s="8"/>
      <c r="E803" s="137"/>
      <c r="F803" s="137"/>
      <c r="G803" s="5" t="s">
        <v>42</v>
      </c>
      <c r="H803" s="5" t="s">
        <v>1197</v>
      </c>
      <c r="I803" s="5">
        <v>3609</v>
      </c>
      <c r="J803" s="5">
        <v>3609</v>
      </c>
      <c r="K803" s="137"/>
      <c r="L803" s="137"/>
      <c r="M803" s="5"/>
    </row>
    <row r="804" spans="1:13" ht="45" x14ac:dyDescent="0.25">
      <c r="A804" s="5" t="s">
        <v>1198</v>
      </c>
      <c r="B804" s="5"/>
      <c r="C804" s="5" t="s">
        <v>1199</v>
      </c>
      <c r="D804" s="54"/>
      <c r="E804" s="5" t="s">
        <v>1185</v>
      </c>
      <c r="F804" s="5"/>
      <c r="G804" s="5" t="s">
        <v>274</v>
      </c>
      <c r="H804" s="5" t="s">
        <v>1024</v>
      </c>
      <c r="I804" s="5">
        <v>1100</v>
      </c>
      <c r="J804" s="5">
        <v>1100</v>
      </c>
      <c r="K804" s="5">
        <v>55</v>
      </c>
      <c r="L804" s="5"/>
      <c r="M804" s="5"/>
    </row>
    <row r="805" spans="1:13" ht="45" x14ac:dyDescent="0.25">
      <c r="A805" s="5" t="s">
        <v>1198</v>
      </c>
      <c r="B805" s="5" t="s">
        <v>642</v>
      </c>
      <c r="C805" s="5" t="s">
        <v>2638</v>
      </c>
      <c r="D805" s="5"/>
      <c r="E805" s="5" t="s">
        <v>1185</v>
      </c>
      <c r="F805" s="5" t="s">
        <v>640</v>
      </c>
      <c r="G805" s="5" t="s">
        <v>274</v>
      </c>
      <c r="H805" s="5" t="s">
        <v>218</v>
      </c>
      <c r="I805" s="5">
        <v>16000</v>
      </c>
      <c r="J805" s="5">
        <v>16000</v>
      </c>
      <c r="K805" s="5">
        <v>1120</v>
      </c>
      <c r="L805" s="5"/>
      <c r="M805" s="5"/>
    </row>
    <row r="806" spans="1:13" ht="45" x14ac:dyDescent="0.25">
      <c r="A806" s="5" t="s">
        <v>1198</v>
      </c>
      <c r="B806" s="5"/>
      <c r="C806" s="5" t="s">
        <v>911</v>
      </c>
      <c r="D806" s="5"/>
      <c r="E806" s="5" t="s">
        <v>1185</v>
      </c>
      <c r="F806" s="5"/>
      <c r="G806" s="5" t="s">
        <v>274</v>
      </c>
      <c r="H806" s="5" t="s">
        <v>590</v>
      </c>
      <c r="I806" s="5">
        <v>30000</v>
      </c>
      <c r="J806" s="5">
        <v>30000</v>
      </c>
      <c r="K806" s="5">
        <v>2100</v>
      </c>
      <c r="L806" s="5"/>
      <c r="M806" s="5"/>
    </row>
    <row r="807" spans="1:13" ht="45" x14ac:dyDescent="0.25">
      <c r="A807" s="5" t="s">
        <v>1198</v>
      </c>
      <c r="B807" s="5" t="s">
        <v>642</v>
      </c>
      <c r="C807" s="5" t="s">
        <v>381</v>
      </c>
      <c r="D807" s="5"/>
      <c r="E807" s="5" t="s">
        <v>1185</v>
      </c>
      <c r="F807" s="5"/>
      <c r="G807" s="5" t="s">
        <v>42</v>
      </c>
      <c r="H807" s="5" t="s">
        <v>109</v>
      </c>
      <c r="I807" s="5">
        <v>500</v>
      </c>
      <c r="J807" s="5">
        <v>500</v>
      </c>
      <c r="K807" s="5">
        <v>35</v>
      </c>
      <c r="L807" s="5"/>
      <c r="M807" s="5"/>
    </row>
    <row r="808" spans="1:13" ht="45" customHeight="1" x14ac:dyDescent="0.25">
      <c r="A808" s="136" t="s">
        <v>1200</v>
      </c>
      <c r="B808" s="136" t="s">
        <v>642</v>
      </c>
      <c r="C808" s="120" t="s">
        <v>2662</v>
      </c>
      <c r="D808" s="56"/>
      <c r="E808" s="136" t="s">
        <v>1185</v>
      </c>
      <c r="F808" s="136" t="s">
        <v>898</v>
      </c>
      <c r="G808" s="5" t="s">
        <v>274</v>
      </c>
      <c r="H808" s="5" t="s">
        <v>94</v>
      </c>
      <c r="I808" s="5">
        <v>21000</v>
      </c>
      <c r="J808" s="5">
        <v>21000</v>
      </c>
      <c r="K808" s="136">
        <v>1945</v>
      </c>
      <c r="L808" s="136"/>
      <c r="M808" s="136" t="s">
        <v>1201</v>
      </c>
    </row>
    <row r="809" spans="1:13" x14ac:dyDescent="0.25">
      <c r="A809" s="138"/>
      <c r="B809" s="138"/>
      <c r="C809" s="120" t="s">
        <v>2662</v>
      </c>
      <c r="D809" s="57"/>
      <c r="E809" s="138"/>
      <c r="F809" s="138"/>
      <c r="G809" s="5" t="s">
        <v>274</v>
      </c>
      <c r="H809" s="5" t="s">
        <v>291</v>
      </c>
      <c r="I809" s="5">
        <v>4000</v>
      </c>
      <c r="J809" s="5">
        <v>4000</v>
      </c>
      <c r="K809" s="138"/>
      <c r="L809" s="138"/>
      <c r="M809" s="138"/>
    </row>
    <row r="810" spans="1:13" x14ac:dyDescent="0.25">
      <c r="A810" s="138"/>
      <c r="B810" s="138"/>
      <c r="C810" s="120" t="s">
        <v>2662</v>
      </c>
      <c r="D810" s="57"/>
      <c r="E810" s="138"/>
      <c r="F810" s="138"/>
      <c r="G810" s="5" t="s">
        <v>42</v>
      </c>
      <c r="H810" s="5" t="s">
        <v>95</v>
      </c>
      <c r="I810" s="5">
        <v>1440</v>
      </c>
      <c r="J810" s="5">
        <v>1440</v>
      </c>
      <c r="K810" s="138"/>
      <c r="L810" s="138"/>
      <c r="M810" s="138"/>
    </row>
    <row r="811" spans="1:13" x14ac:dyDescent="0.25">
      <c r="A811" s="138"/>
      <c r="B811" s="138"/>
      <c r="C811" s="120" t="s">
        <v>2662</v>
      </c>
      <c r="D811" s="57"/>
      <c r="E811" s="138"/>
      <c r="F811" s="138"/>
      <c r="G811" s="5" t="s">
        <v>274</v>
      </c>
      <c r="H811" s="5" t="s">
        <v>1092</v>
      </c>
      <c r="I811" s="5">
        <v>1250</v>
      </c>
      <c r="J811" s="5">
        <v>1250</v>
      </c>
      <c r="K811" s="138"/>
      <c r="L811" s="138"/>
      <c r="M811" s="138"/>
    </row>
    <row r="812" spans="1:13" x14ac:dyDescent="0.25">
      <c r="A812" s="137"/>
      <c r="B812" s="137"/>
      <c r="C812" s="120" t="s">
        <v>2662</v>
      </c>
      <c r="D812" s="58"/>
      <c r="E812" s="137"/>
      <c r="F812" s="137"/>
      <c r="G812" s="5" t="s">
        <v>42</v>
      </c>
      <c r="H812" s="5" t="s">
        <v>388</v>
      </c>
      <c r="I812" s="5">
        <v>96</v>
      </c>
      <c r="J812" s="5">
        <v>96</v>
      </c>
      <c r="K812" s="137"/>
      <c r="L812" s="137"/>
      <c r="M812" s="137"/>
    </row>
    <row r="813" spans="1:13" ht="45" customHeight="1" x14ac:dyDescent="0.25">
      <c r="A813" s="136" t="s">
        <v>1200</v>
      </c>
      <c r="B813" s="136"/>
      <c r="C813" s="6" t="s">
        <v>1202</v>
      </c>
      <c r="D813" s="7"/>
      <c r="E813" s="136" t="s">
        <v>1185</v>
      </c>
      <c r="F813" s="136" t="s">
        <v>1203</v>
      </c>
      <c r="G813" s="5" t="s">
        <v>42</v>
      </c>
      <c r="H813" s="5" t="s">
        <v>1204</v>
      </c>
      <c r="I813" s="5">
        <v>824</v>
      </c>
      <c r="J813" s="5">
        <v>824</v>
      </c>
      <c r="K813" s="136">
        <v>1024</v>
      </c>
      <c r="L813" s="136"/>
      <c r="M813" s="136"/>
    </row>
    <row r="814" spans="1:13" x14ac:dyDescent="0.25">
      <c r="A814" s="137"/>
      <c r="B814" s="137"/>
      <c r="C814" s="6" t="s">
        <v>1202</v>
      </c>
      <c r="D814" s="8"/>
      <c r="E814" s="137"/>
      <c r="F814" s="137"/>
      <c r="G814" s="5" t="s">
        <v>274</v>
      </c>
      <c r="H814" s="5" t="s">
        <v>143</v>
      </c>
      <c r="I814" s="5">
        <v>200</v>
      </c>
      <c r="J814" s="5">
        <v>200</v>
      </c>
      <c r="K814" s="137"/>
      <c r="L814" s="137"/>
      <c r="M814" s="137"/>
    </row>
    <row r="815" spans="1:13" ht="57.6" customHeight="1" x14ac:dyDescent="0.25">
      <c r="A815" s="136" t="s">
        <v>1205</v>
      </c>
      <c r="B815" s="136" t="s">
        <v>642</v>
      </c>
      <c r="C815" s="6" t="s">
        <v>1206</v>
      </c>
      <c r="D815" s="7"/>
      <c r="E815" s="136" t="s">
        <v>1185</v>
      </c>
      <c r="F815" s="136" t="s">
        <v>898</v>
      </c>
      <c r="G815" s="5" t="s">
        <v>274</v>
      </c>
      <c r="H815" s="5" t="s">
        <v>1060</v>
      </c>
      <c r="I815" s="5">
        <v>44000</v>
      </c>
      <c r="J815" s="5">
        <v>44000</v>
      </c>
      <c r="K815" s="136">
        <v>45620</v>
      </c>
      <c r="L815" s="136"/>
      <c r="M815" s="136" t="s">
        <v>2639</v>
      </c>
    </row>
    <row r="816" spans="1:13" x14ac:dyDescent="0.25">
      <c r="A816" s="138"/>
      <c r="B816" s="138"/>
      <c r="C816" s="6" t="s">
        <v>1206</v>
      </c>
      <c r="D816" s="9"/>
      <c r="E816" s="138"/>
      <c r="F816" s="138"/>
      <c r="G816" s="5" t="s">
        <v>274</v>
      </c>
      <c r="H816" s="5" t="s">
        <v>793</v>
      </c>
      <c r="I816" s="5">
        <v>1300</v>
      </c>
      <c r="J816" s="5">
        <v>1300</v>
      </c>
      <c r="K816" s="138"/>
      <c r="L816" s="138"/>
      <c r="M816" s="138"/>
    </row>
    <row r="817" spans="1:13" x14ac:dyDescent="0.25">
      <c r="A817" s="137"/>
      <c r="B817" s="137"/>
      <c r="C817" s="6" t="s">
        <v>1206</v>
      </c>
      <c r="D817" s="8"/>
      <c r="E817" s="137"/>
      <c r="F817" s="137"/>
      <c r="G817" s="5" t="s">
        <v>42</v>
      </c>
      <c r="H817" s="5" t="s">
        <v>78</v>
      </c>
      <c r="I817" s="5">
        <v>320</v>
      </c>
      <c r="J817" s="5">
        <v>320</v>
      </c>
      <c r="K817" s="137"/>
      <c r="L817" s="137"/>
      <c r="M817" s="137"/>
    </row>
    <row r="818" spans="1:13" ht="28.9" customHeight="1" x14ac:dyDescent="0.25">
      <c r="A818" s="136" t="s">
        <v>1205</v>
      </c>
      <c r="B818" s="136"/>
      <c r="C818" s="6" t="s">
        <v>1207</v>
      </c>
      <c r="D818" s="7"/>
      <c r="E818" s="136" t="s">
        <v>1185</v>
      </c>
      <c r="F818" s="136" t="s">
        <v>898</v>
      </c>
      <c r="G818" s="5" t="s">
        <v>274</v>
      </c>
      <c r="H818" s="5" t="s">
        <v>1208</v>
      </c>
      <c r="I818" s="11">
        <v>1260</v>
      </c>
      <c r="J818" s="174">
        <v>1470</v>
      </c>
      <c r="K818" s="136">
        <v>105</v>
      </c>
      <c r="L818" s="136"/>
      <c r="M818" s="5"/>
    </row>
    <row r="819" spans="1:13" x14ac:dyDescent="0.25">
      <c r="A819" s="137"/>
      <c r="B819" s="137"/>
      <c r="C819" s="6" t="s">
        <v>1207</v>
      </c>
      <c r="D819" s="8"/>
      <c r="E819" s="137"/>
      <c r="F819" s="137"/>
      <c r="G819" s="5" t="s">
        <v>42</v>
      </c>
      <c r="H819" s="5" t="s">
        <v>768</v>
      </c>
      <c r="I819" s="11">
        <v>210</v>
      </c>
      <c r="J819" s="175"/>
      <c r="K819" s="137"/>
      <c r="L819" s="137"/>
      <c r="M819" s="5"/>
    </row>
    <row r="820" spans="1:13" ht="45" x14ac:dyDescent="0.25">
      <c r="A820" s="5" t="s">
        <v>1205</v>
      </c>
      <c r="B820" s="5"/>
      <c r="C820" s="5" t="s">
        <v>1209</v>
      </c>
      <c r="D820" s="5"/>
      <c r="E820" s="5" t="s">
        <v>1185</v>
      </c>
      <c r="F820" s="5"/>
      <c r="G820" s="5" t="s">
        <v>42</v>
      </c>
      <c r="H820" s="5" t="s">
        <v>1210</v>
      </c>
      <c r="I820" s="5">
        <v>48</v>
      </c>
      <c r="J820" s="5">
        <v>48</v>
      </c>
      <c r="K820" s="5">
        <v>3</v>
      </c>
      <c r="L820" s="5">
        <v>3</v>
      </c>
      <c r="M820" s="5"/>
    </row>
    <row r="821" spans="1:13" ht="37.15" customHeight="1" x14ac:dyDescent="0.25">
      <c r="A821" s="5" t="s">
        <v>1211</v>
      </c>
      <c r="B821" s="5" t="s">
        <v>1212</v>
      </c>
      <c r="C821" s="60" t="s">
        <v>2690</v>
      </c>
      <c r="D821" s="5"/>
      <c r="E821" s="5" t="s">
        <v>1185</v>
      </c>
      <c r="F821" s="5" t="s">
        <v>640</v>
      </c>
      <c r="G821" s="5" t="s">
        <v>274</v>
      </c>
      <c r="H821" s="5" t="s">
        <v>1213</v>
      </c>
      <c r="I821" s="11"/>
      <c r="J821" s="5">
        <v>40000</v>
      </c>
      <c r="K821" s="60"/>
      <c r="L821" s="5"/>
      <c r="M821" s="5" t="s">
        <v>1214</v>
      </c>
    </row>
    <row r="822" spans="1:13" ht="28.9" customHeight="1" x14ac:dyDescent="0.25">
      <c r="A822" s="136" t="s">
        <v>1211</v>
      </c>
      <c r="B822" s="136" t="s">
        <v>642</v>
      </c>
      <c r="C822" s="6" t="s">
        <v>827</v>
      </c>
      <c r="D822" s="7"/>
      <c r="E822" s="136" t="s">
        <v>1185</v>
      </c>
      <c r="F822" s="136"/>
      <c r="G822" s="5" t="s">
        <v>274</v>
      </c>
      <c r="H822" s="5" t="s">
        <v>1215</v>
      </c>
      <c r="I822" s="5">
        <v>6000</v>
      </c>
      <c r="J822" s="5">
        <v>6000</v>
      </c>
      <c r="K822" s="136">
        <v>1120</v>
      </c>
      <c r="L822" s="5"/>
      <c r="M822" s="5"/>
    </row>
    <row r="823" spans="1:13" x14ac:dyDescent="0.25">
      <c r="A823" s="138"/>
      <c r="B823" s="138"/>
      <c r="C823" s="6" t="s">
        <v>827</v>
      </c>
      <c r="D823" s="9"/>
      <c r="E823" s="138"/>
      <c r="F823" s="138"/>
      <c r="G823" s="5" t="s">
        <v>274</v>
      </c>
      <c r="H823" s="5" t="s">
        <v>1175</v>
      </c>
      <c r="I823" s="5">
        <v>12000</v>
      </c>
      <c r="J823" s="5">
        <v>12000</v>
      </c>
      <c r="K823" s="138"/>
      <c r="L823" s="5"/>
      <c r="M823" s="5"/>
    </row>
    <row r="824" spans="1:13" x14ac:dyDescent="0.25">
      <c r="A824" s="137"/>
      <c r="B824" s="137"/>
      <c r="C824" s="6" t="s">
        <v>827</v>
      </c>
      <c r="D824" s="8"/>
      <c r="E824" s="137"/>
      <c r="F824" s="137"/>
      <c r="G824" s="5" t="s">
        <v>274</v>
      </c>
      <c r="H824" s="5" t="s">
        <v>61</v>
      </c>
      <c r="I824" s="5">
        <v>4000</v>
      </c>
      <c r="J824" s="5">
        <v>4000</v>
      </c>
      <c r="K824" s="137"/>
      <c r="L824" s="5"/>
      <c r="M824" s="5"/>
    </row>
    <row r="825" spans="1:13" ht="28.9" customHeight="1" x14ac:dyDescent="0.25">
      <c r="A825" s="136" t="s">
        <v>1211</v>
      </c>
      <c r="B825" s="136"/>
      <c r="C825" s="6" t="s">
        <v>1216</v>
      </c>
      <c r="D825" s="7"/>
      <c r="E825" s="136" t="s">
        <v>1185</v>
      </c>
      <c r="F825" s="136" t="s">
        <v>510</v>
      </c>
      <c r="G825" s="5" t="s">
        <v>274</v>
      </c>
      <c r="H825" s="5" t="s">
        <v>94</v>
      </c>
      <c r="I825" s="5">
        <v>20000</v>
      </c>
      <c r="J825" s="5">
        <v>20000</v>
      </c>
      <c r="K825" s="136">
        <v>1541</v>
      </c>
      <c r="L825" s="136">
        <v>4</v>
      </c>
      <c r="M825" s="5"/>
    </row>
    <row r="826" spans="1:13" x14ac:dyDescent="0.25">
      <c r="A826" s="138"/>
      <c r="B826" s="138"/>
      <c r="C826" s="6" t="s">
        <v>1216</v>
      </c>
      <c r="D826" s="9"/>
      <c r="E826" s="138"/>
      <c r="F826" s="138"/>
      <c r="G826" s="5" t="s">
        <v>274</v>
      </c>
      <c r="H826" s="5" t="s">
        <v>109</v>
      </c>
      <c r="I826" s="5">
        <v>500</v>
      </c>
      <c r="J826" s="5">
        <v>500</v>
      </c>
      <c r="K826" s="138"/>
      <c r="L826" s="138"/>
      <c r="M826" s="5"/>
    </row>
    <row r="827" spans="1:13" x14ac:dyDescent="0.25">
      <c r="A827" s="137"/>
      <c r="B827" s="137"/>
      <c r="C827" s="6" t="s">
        <v>1216</v>
      </c>
      <c r="D827" s="8"/>
      <c r="E827" s="137"/>
      <c r="F827" s="137"/>
      <c r="G827" s="5" t="s">
        <v>42</v>
      </c>
      <c r="H827" s="5" t="s">
        <v>966</v>
      </c>
      <c r="I827" s="5">
        <v>1320</v>
      </c>
      <c r="J827" s="5">
        <v>1320</v>
      </c>
      <c r="K827" s="137"/>
      <c r="L827" s="137"/>
      <c r="M827" s="5"/>
    </row>
    <row r="828" spans="1:13" ht="45" x14ac:dyDescent="0.25">
      <c r="A828" s="5" t="s">
        <v>1211</v>
      </c>
      <c r="B828" s="5"/>
      <c r="C828" s="5" t="s">
        <v>1217</v>
      </c>
      <c r="D828" s="5"/>
      <c r="E828" s="5" t="s">
        <v>1185</v>
      </c>
      <c r="F828" s="5"/>
      <c r="G828" s="5" t="s">
        <v>42</v>
      </c>
      <c r="H828" s="5" t="s">
        <v>1029</v>
      </c>
      <c r="I828" s="5">
        <v>104</v>
      </c>
      <c r="J828" s="5">
        <v>104</v>
      </c>
      <c r="K828" s="5">
        <v>7</v>
      </c>
      <c r="L828" s="5"/>
      <c r="M828" s="5"/>
    </row>
    <row r="829" spans="1:13" ht="28.9" customHeight="1" x14ac:dyDescent="0.25">
      <c r="A829" s="136" t="s">
        <v>1218</v>
      </c>
      <c r="B829" s="136"/>
      <c r="C829" s="6" t="s">
        <v>1219</v>
      </c>
      <c r="D829" s="7"/>
      <c r="E829" s="136" t="s">
        <v>1185</v>
      </c>
      <c r="F829" s="136" t="s">
        <v>640</v>
      </c>
      <c r="G829" s="5" t="s">
        <v>274</v>
      </c>
      <c r="H829" s="5" t="s">
        <v>72</v>
      </c>
      <c r="I829" s="5">
        <v>8000</v>
      </c>
      <c r="J829" s="5">
        <v>8000</v>
      </c>
      <c r="K829" s="136">
        <v>857</v>
      </c>
      <c r="L829" s="136"/>
      <c r="M829" s="5"/>
    </row>
    <row r="830" spans="1:13" x14ac:dyDescent="0.25">
      <c r="A830" s="138"/>
      <c r="B830" s="138"/>
      <c r="C830" s="6" t="s">
        <v>1219</v>
      </c>
      <c r="D830" s="9"/>
      <c r="E830" s="138"/>
      <c r="F830" s="138"/>
      <c r="G830" s="5" t="s">
        <v>42</v>
      </c>
      <c r="H830" s="5" t="s">
        <v>1220</v>
      </c>
      <c r="I830" s="5">
        <v>2512</v>
      </c>
      <c r="J830" s="5">
        <v>2512</v>
      </c>
      <c r="K830" s="138"/>
      <c r="L830" s="138"/>
      <c r="M830" s="5"/>
    </row>
    <row r="831" spans="1:13" x14ac:dyDescent="0.25">
      <c r="A831" s="138"/>
      <c r="B831" s="138"/>
      <c r="C831" s="6" t="s">
        <v>1219</v>
      </c>
      <c r="D831" s="9"/>
      <c r="E831" s="138"/>
      <c r="F831" s="138"/>
      <c r="G831" s="5" t="s">
        <v>42</v>
      </c>
      <c r="H831" s="5" t="s">
        <v>1221</v>
      </c>
      <c r="I831" s="5">
        <v>232</v>
      </c>
      <c r="J831" s="5">
        <v>232</v>
      </c>
      <c r="K831" s="138"/>
      <c r="L831" s="138"/>
      <c r="M831" s="5"/>
    </row>
    <row r="832" spans="1:13" x14ac:dyDescent="0.25">
      <c r="A832" s="137"/>
      <c r="B832" s="137"/>
      <c r="C832" s="6" t="s">
        <v>1219</v>
      </c>
      <c r="D832" s="8"/>
      <c r="E832" s="137"/>
      <c r="F832" s="137"/>
      <c r="G832" s="5" t="s">
        <v>274</v>
      </c>
      <c r="H832" s="5" t="s">
        <v>793</v>
      </c>
      <c r="I832" s="5">
        <v>1300</v>
      </c>
      <c r="J832" s="5">
        <v>1300</v>
      </c>
      <c r="K832" s="137"/>
      <c r="L832" s="137"/>
      <c r="M832" s="5"/>
    </row>
    <row r="833" spans="1:13" ht="28.9" customHeight="1" x14ac:dyDescent="0.25">
      <c r="A833" s="136" t="s">
        <v>1218</v>
      </c>
      <c r="B833" s="136"/>
      <c r="C833" s="6" t="s">
        <v>801</v>
      </c>
      <c r="D833" s="7"/>
      <c r="E833" s="136" t="s">
        <v>1185</v>
      </c>
      <c r="F833" s="136" t="s">
        <v>588</v>
      </c>
      <c r="G833" s="5" t="s">
        <v>274</v>
      </c>
      <c r="H833" s="5" t="s">
        <v>663</v>
      </c>
      <c r="I833" s="5">
        <v>10000</v>
      </c>
      <c r="J833" s="5">
        <v>10000</v>
      </c>
      <c r="K833" s="136">
        <v>1015</v>
      </c>
      <c r="L833" s="136">
        <v>7</v>
      </c>
      <c r="M833" s="5"/>
    </row>
    <row r="834" spans="1:13" x14ac:dyDescent="0.25">
      <c r="A834" s="138"/>
      <c r="B834" s="138"/>
      <c r="C834" s="6" t="s">
        <v>801</v>
      </c>
      <c r="D834" s="9"/>
      <c r="E834" s="138"/>
      <c r="F834" s="138"/>
      <c r="G834" s="5" t="s">
        <v>42</v>
      </c>
      <c r="H834" s="5" t="s">
        <v>904</v>
      </c>
      <c r="I834" s="5">
        <v>3040</v>
      </c>
      <c r="J834" s="5">
        <v>3040</v>
      </c>
      <c r="K834" s="138"/>
      <c r="L834" s="138"/>
      <c r="M834" s="5"/>
    </row>
    <row r="835" spans="1:13" x14ac:dyDescent="0.25">
      <c r="A835" s="138"/>
      <c r="B835" s="138"/>
      <c r="C835" s="6" t="s">
        <v>801</v>
      </c>
      <c r="D835" s="9"/>
      <c r="E835" s="138"/>
      <c r="F835" s="138"/>
      <c r="G835" s="5" t="s">
        <v>274</v>
      </c>
      <c r="H835" s="5" t="s">
        <v>742</v>
      </c>
      <c r="I835" s="5">
        <v>1500</v>
      </c>
      <c r="J835" s="5">
        <v>1500</v>
      </c>
      <c r="K835" s="137"/>
      <c r="L835" s="137"/>
      <c r="M835" s="5"/>
    </row>
    <row r="836" spans="1:13" x14ac:dyDescent="0.25">
      <c r="A836" s="138"/>
      <c r="B836" s="138"/>
      <c r="C836" s="6" t="s">
        <v>801</v>
      </c>
      <c r="D836" s="9"/>
      <c r="E836" s="138"/>
      <c r="F836" s="138"/>
      <c r="G836" s="5" t="s">
        <v>274</v>
      </c>
      <c r="H836" s="5" t="s">
        <v>109</v>
      </c>
      <c r="I836" s="5">
        <v>500</v>
      </c>
      <c r="J836" s="5">
        <v>500</v>
      </c>
      <c r="K836" s="136">
        <v>218</v>
      </c>
      <c r="L836" s="136">
        <v>3</v>
      </c>
      <c r="M836" s="5"/>
    </row>
    <row r="837" spans="1:13" x14ac:dyDescent="0.25">
      <c r="A837" s="138"/>
      <c r="B837" s="138"/>
      <c r="C837" s="6" t="s">
        <v>801</v>
      </c>
      <c r="D837" s="9"/>
      <c r="E837" s="138"/>
      <c r="F837" s="138"/>
      <c r="G837" s="5" t="s">
        <v>274</v>
      </c>
      <c r="H837" s="5" t="s">
        <v>225</v>
      </c>
      <c r="I837" s="5">
        <v>2000</v>
      </c>
      <c r="J837" s="5">
        <v>2000</v>
      </c>
      <c r="K837" s="138"/>
      <c r="L837" s="138"/>
      <c r="M837" s="5"/>
    </row>
    <row r="838" spans="1:13" x14ac:dyDescent="0.25">
      <c r="A838" s="137"/>
      <c r="B838" s="137"/>
      <c r="C838" s="6" t="s">
        <v>801</v>
      </c>
      <c r="D838" s="8"/>
      <c r="E838" s="137"/>
      <c r="F838" s="137"/>
      <c r="G838" s="5" t="s">
        <v>42</v>
      </c>
      <c r="H838" s="5" t="s">
        <v>1222</v>
      </c>
      <c r="I838" s="5">
        <v>1120</v>
      </c>
      <c r="J838" s="5">
        <v>1120</v>
      </c>
      <c r="K838" s="137"/>
      <c r="L838" s="137"/>
      <c r="M838" s="5"/>
    </row>
    <row r="839" spans="1:13" ht="28.9" customHeight="1" x14ac:dyDescent="0.25">
      <c r="A839" s="136" t="s">
        <v>1223</v>
      </c>
      <c r="B839" s="136"/>
      <c r="C839" s="6" t="s">
        <v>866</v>
      </c>
      <c r="D839" s="7"/>
      <c r="E839" s="136" t="s">
        <v>1185</v>
      </c>
      <c r="F839" s="136"/>
      <c r="G839" s="5" t="s">
        <v>23</v>
      </c>
      <c r="H839" s="5" t="s">
        <v>1224</v>
      </c>
      <c r="I839" s="5">
        <v>450</v>
      </c>
      <c r="J839" s="5">
        <v>450</v>
      </c>
      <c r="K839" s="5">
        <v>31</v>
      </c>
      <c r="L839" s="5">
        <v>4</v>
      </c>
      <c r="M839" s="5"/>
    </row>
    <row r="840" spans="1:13" x14ac:dyDescent="0.25">
      <c r="A840" s="137"/>
      <c r="B840" s="137"/>
      <c r="C840" s="6" t="s">
        <v>866</v>
      </c>
      <c r="D840" s="8"/>
      <c r="E840" s="137"/>
      <c r="F840" s="137"/>
      <c r="G840" s="5" t="s">
        <v>23</v>
      </c>
      <c r="H840" s="5" t="s">
        <v>1102</v>
      </c>
      <c r="I840" s="5">
        <v>300</v>
      </c>
      <c r="J840" s="5">
        <v>300</v>
      </c>
      <c r="K840" s="5">
        <v>21</v>
      </c>
      <c r="L840" s="5"/>
      <c r="M840" s="5" t="s">
        <v>1225</v>
      </c>
    </row>
    <row r="841" spans="1:13" ht="28.9" customHeight="1" x14ac:dyDescent="0.25">
      <c r="A841" s="136" t="s">
        <v>1223</v>
      </c>
      <c r="B841" s="136"/>
      <c r="C841" s="6" t="s">
        <v>774</v>
      </c>
      <c r="D841" s="7"/>
      <c r="E841" s="136" t="s">
        <v>1185</v>
      </c>
      <c r="F841" s="136" t="s">
        <v>1226</v>
      </c>
      <c r="G841" s="5" t="s">
        <v>274</v>
      </c>
      <c r="H841" s="5" t="s">
        <v>523</v>
      </c>
      <c r="I841" s="5">
        <v>400</v>
      </c>
      <c r="J841" s="5">
        <v>400</v>
      </c>
      <c r="K841" s="136">
        <v>51</v>
      </c>
      <c r="L841" s="136"/>
      <c r="M841" s="5"/>
    </row>
    <row r="842" spans="1:13" x14ac:dyDescent="0.25">
      <c r="A842" s="137"/>
      <c r="B842" s="137"/>
      <c r="C842" s="6" t="s">
        <v>774</v>
      </c>
      <c r="D842" s="8"/>
      <c r="E842" s="137"/>
      <c r="F842" s="137"/>
      <c r="G842" s="5" t="s">
        <v>42</v>
      </c>
      <c r="H842" s="5" t="s">
        <v>1227</v>
      </c>
      <c r="I842" s="5">
        <v>328</v>
      </c>
      <c r="J842" s="5">
        <v>328</v>
      </c>
      <c r="K842" s="137"/>
      <c r="L842" s="137"/>
      <c r="M842" s="5"/>
    </row>
    <row r="843" spans="1:13" ht="45" x14ac:dyDescent="0.25">
      <c r="A843" s="5" t="s">
        <v>1223</v>
      </c>
      <c r="B843" s="5"/>
      <c r="C843" s="5" t="s">
        <v>1228</v>
      </c>
      <c r="D843" s="5"/>
      <c r="E843" s="5" t="s">
        <v>1185</v>
      </c>
      <c r="F843" s="5"/>
      <c r="G843" s="5" t="s">
        <v>51</v>
      </c>
      <c r="H843" s="5" t="s">
        <v>1229</v>
      </c>
      <c r="I843" s="5">
        <v>6375</v>
      </c>
      <c r="J843" s="5">
        <v>6375</v>
      </c>
      <c r="K843" s="5">
        <v>31</v>
      </c>
      <c r="L843" s="5">
        <v>7</v>
      </c>
      <c r="M843" s="5"/>
    </row>
    <row r="844" spans="1:13" ht="45" x14ac:dyDescent="0.25">
      <c r="A844" s="5" t="s">
        <v>1230</v>
      </c>
      <c r="B844" s="5" t="s">
        <v>642</v>
      </c>
      <c r="C844" s="5" t="s">
        <v>888</v>
      </c>
      <c r="D844" s="5"/>
      <c r="E844" s="5" t="s">
        <v>1185</v>
      </c>
      <c r="F844" s="5"/>
      <c r="G844" s="5" t="s">
        <v>274</v>
      </c>
      <c r="H844" s="5" t="s">
        <v>709</v>
      </c>
      <c r="I844" s="5">
        <v>12000</v>
      </c>
      <c r="J844" s="5">
        <v>12000</v>
      </c>
      <c r="K844" s="5">
        <v>840</v>
      </c>
      <c r="L844" s="5"/>
      <c r="M844" s="5"/>
    </row>
    <row r="845" spans="1:13" ht="45" x14ac:dyDescent="0.25">
      <c r="A845" s="5" t="s">
        <v>1230</v>
      </c>
      <c r="B845" s="5"/>
      <c r="C845" s="5" t="s">
        <v>917</v>
      </c>
      <c r="D845" s="5"/>
      <c r="E845" s="5" t="s">
        <v>1185</v>
      </c>
      <c r="F845" s="5" t="s">
        <v>1231</v>
      </c>
      <c r="G845" s="5" t="s">
        <v>274</v>
      </c>
      <c r="H845" s="5" t="s">
        <v>218</v>
      </c>
      <c r="I845" s="5">
        <v>16000</v>
      </c>
      <c r="J845" s="5">
        <v>16000</v>
      </c>
      <c r="K845" s="5">
        <v>1120</v>
      </c>
      <c r="L845" s="5"/>
      <c r="M845" s="5"/>
    </row>
    <row r="846" spans="1:13" ht="28.9" customHeight="1" x14ac:dyDescent="0.25">
      <c r="A846" s="136" t="s">
        <v>1230</v>
      </c>
      <c r="B846" s="136"/>
      <c r="C846" s="120" t="s">
        <v>2662</v>
      </c>
      <c r="D846" s="56"/>
      <c r="E846" s="136" t="s">
        <v>1185</v>
      </c>
      <c r="F846" s="136" t="s">
        <v>1231</v>
      </c>
      <c r="G846" s="5" t="s">
        <v>274</v>
      </c>
      <c r="H846" s="5" t="s">
        <v>437</v>
      </c>
      <c r="I846" s="5">
        <v>18000</v>
      </c>
      <c r="J846" s="5">
        <v>18000</v>
      </c>
      <c r="K846" s="136">
        <v>1358</v>
      </c>
      <c r="L846" s="136"/>
      <c r="M846" s="5"/>
    </row>
    <row r="847" spans="1:13" x14ac:dyDescent="0.25">
      <c r="A847" s="138"/>
      <c r="B847" s="138"/>
      <c r="C847" s="120" t="s">
        <v>2662</v>
      </c>
      <c r="D847" s="57"/>
      <c r="E847" s="138"/>
      <c r="F847" s="138"/>
      <c r="G847" s="5" t="s">
        <v>42</v>
      </c>
      <c r="H847" s="5" t="s">
        <v>978</v>
      </c>
      <c r="I847" s="5">
        <v>800</v>
      </c>
      <c r="J847" s="5">
        <v>800</v>
      </c>
      <c r="K847" s="138"/>
      <c r="L847" s="138"/>
      <c r="M847" s="5"/>
    </row>
    <row r="848" spans="1:13" x14ac:dyDescent="0.25">
      <c r="A848" s="137"/>
      <c r="B848" s="137"/>
      <c r="C848" s="120" t="s">
        <v>2662</v>
      </c>
      <c r="D848" s="58"/>
      <c r="E848" s="137"/>
      <c r="F848" s="137"/>
      <c r="G848" s="5" t="s">
        <v>274</v>
      </c>
      <c r="H848" s="5" t="s">
        <v>521</v>
      </c>
      <c r="I848" s="5">
        <v>600</v>
      </c>
      <c r="J848" s="5">
        <v>600</v>
      </c>
      <c r="K848" s="137"/>
      <c r="L848" s="137"/>
      <c r="M848" s="5"/>
    </row>
    <row r="849" spans="1:13" ht="28.9" customHeight="1" x14ac:dyDescent="0.25">
      <c r="A849" s="136" t="s">
        <v>1230</v>
      </c>
      <c r="B849" s="136"/>
      <c r="C849" s="6" t="s">
        <v>888</v>
      </c>
      <c r="D849" s="7"/>
      <c r="E849" s="136" t="s">
        <v>1185</v>
      </c>
      <c r="F849" s="136" t="s">
        <v>1232</v>
      </c>
      <c r="G849" s="5" t="s">
        <v>274</v>
      </c>
      <c r="H849" s="5" t="s">
        <v>437</v>
      </c>
      <c r="I849" s="5">
        <v>18000</v>
      </c>
      <c r="J849" s="5">
        <v>18000</v>
      </c>
      <c r="K849" s="136">
        <v>1295</v>
      </c>
      <c r="L849" s="136"/>
      <c r="M849" s="5"/>
    </row>
    <row r="850" spans="1:13" x14ac:dyDescent="0.25">
      <c r="A850" s="137"/>
      <c r="B850" s="137"/>
      <c r="C850" s="6" t="s">
        <v>888</v>
      </c>
      <c r="D850" s="8"/>
      <c r="E850" s="137"/>
      <c r="F850" s="137"/>
      <c r="G850" s="5" t="s">
        <v>42</v>
      </c>
      <c r="H850" s="5" t="s">
        <v>1233</v>
      </c>
      <c r="I850" s="5">
        <v>512</v>
      </c>
      <c r="J850" s="5">
        <v>512</v>
      </c>
      <c r="K850" s="137"/>
      <c r="L850" s="137"/>
      <c r="M850" s="5"/>
    </row>
    <row r="851" spans="1:13" ht="28.9" customHeight="1" x14ac:dyDescent="0.25">
      <c r="A851" s="136" t="s">
        <v>1234</v>
      </c>
      <c r="B851" s="136"/>
      <c r="C851" s="6" t="s">
        <v>1235</v>
      </c>
      <c r="D851" s="7"/>
      <c r="E851" s="136" t="s">
        <v>1185</v>
      </c>
      <c r="F851" s="136" t="s">
        <v>1232</v>
      </c>
      <c r="G851" s="5" t="s">
        <v>42</v>
      </c>
      <c r="H851" s="5" t="s">
        <v>1236</v>
      </c>
      <c r="I851" s="5">
        <v>3304</v>
      </c>
      <c r="J851" s="5">
        <v>3304</v>
      </c>
      <c r="K851" s="136">
        <v>336</v>
      </c>
      <c r="L851" s="136">
        <v>2</v>
      </c>
      <c r="M851" s="5"/>
    </row>
    <row r="852" spans="1:13" x14ac:dyDescent="0.25">
      <c r="A852" s="137"/>
      <c r="B852" s="137"/>
      <c r="C852" s="6" t="s">
        <v>1235</v>
      </c>
      <c r="D852" s="8"/>
      <c r="E852" s="137"/>
      <c r="F852" s="137"/>
      <c r="G852" s="5" t="s">
        <v>274</v>
      </c>
      <c r="H852" s="5" t="s">
        <v>742</v>
      </c>
      <c r="I852" s="5">
        <v>1500</v>
      </c>
      <c r="J852" s="5">
        <v>1500</v>
      </c>
      <c r="K852" s="137"/>
      <c r="L852" s="137"/>
      <c r="M852" s="5"/>
    </row>
    <row r="853" spans="1:13" ht="28.9" customHeight="1" x14ac:dyDescent="0.25">
      <c r="A853" s="136" t="s">
        <v>1237</v>
      </c>
      <c r="B853" s="136" t="s">
        <v>642</v>
      </c>
      <c r="C853" s="6" t="s">
        <v>356</v>
      </c>
      <c r="D853" s="7"/>
      <c r="E853" s="136" t="s">
        <v>1185</v>
      </c>
      <c r="F853" s="136" t="s">
        <v>640</v>
      </c>
      <c r="G853" s="5" t="s">
        <v>585</v>
      </c>
      <c r="H853" s="5" t="s">
        <v>1238</v>
      </c>
      <c r="I853" s="17"/>
      <c r="J853" s="61">
        <v>80098</v>
      </c>
      <c r="K853" s="5"/>
      <c r="L853" s="5"/>
      <c r="M853" s="5" t="s">
        <v>1239</v>
      </c>
    </row>
    <row r="854" spans="1:13" x14ac:dyDescent="0.25">
      <c r="A854" s="138"/>
      <c r="B854" s="138"/>
      <c r="C854" s="6" t="s">
        <v>356</v>
      </c>
      <c r="D854" s="9"/>
      <c r="E854" s="138"/>
      <c r="F854" s="138"/>
      <c r="G854" s="5" t="s">
        <v>274</v>
      </c>
      <c r="H854" s="5" t="s">
        <v>1240</v>
      </c>
      <c r="I854" s="5">
        <v>151017</v>
      </c>
      <c r="J854" s="5">
        <v>151017</v>
      </c>
      <c r="K854" s="136">
        <v>13196</v>
      </c>
      <c r="L854" s="136">
        <v>1</v>
      </c>
      <c r="M854" s="136" t="s">
        <v>1241</v>
      </c>
    </row>
    <row r="855" spans="1:13" x14ac:dyDescent="0.25">
      <c r="A855" s="138"/>
      <c r="B855" s="138"/>
      <c r="C855" s="6" t="s">
        <v>356</v>
      </c>
      <c r="D855" s="9"/>
      <c r="E855" s="138"/>
      <c r="F855" s="138"/>
      <c r="G855" s="5" t="s">
        <v>274</v>
      </c>
      <c r="H855" s="5" t="s">
        <v>590</v>
      </c>
      <c r="I855" s="5">
        <v>35500</v>
      </c>
      <c r="J855" s="5">
        <v>35500</v>
      </c>
      <c r="K855" s="137"/>
      <c r="L855" s="137"/>
      <c r="M855" s="138"/>
    </row>
    <row r="856" spans="1:13" x14ac:dyDescent="0.25">
      <c r="A856" s="137"/>
      <c r="B856" s="137"/>
      <c r="C856" s="6" t="s">
        <v>356</v>
      </c>
      <c r="D856" s="8"/>
      <c r="E856" s="137"/>
      <c r="F856" s="137"/>
      <c r="G856" s="5" t="s">
        <v>51</v>
      </c>
      <c r="H856" s="5" t="s">
        <v>1242</v>
      </c>
      <c r="I856" s="5">
        <v>85805</v>
      </c>
      <c r="J856" s="5">
        <v>85805</v>
      </c>
      <c r="K856" s="5">
        <v>429</v>
      </c>
      <c r="L856" s="5"/>
      <c r="M856" s="137"/>
    </row>
    <row r="857" spans="1:13" ht="45" x14ac:dyDescent="0.25">
      <c r="A857" s="5" t="s">
        <v>1243</v>
      </c>
      <c r="B857" s="5" t="s">
        <v>642</v>
      </c>
      <c r="C857" s="5" t="s">
        <v>476</v>
      </c>
      <c r="D857" s="5"/>
      <c r="E857" s="5" t="s">
        <v>1244</v>
      </c>
      <c r="F857" s="5"/>
      <c r="G857" s="5" t="s">
        <v>274</v>
      </c>
      <c r="H857" s="5" t="s">
        <v>109</v>
      </c>
      <c r="I857" s="5">
        <v>500</v>
      </c>
      <c r="J857" s="5">
        <v>500</v>
      </c>
      <c r="K857" s="5">
        <v>35</v>
      </c>
      <c r="L857" s="5"/>
      <c r="M857" s="5"/>
    </row>
    <row r="858" spans="1:13" ht="45" x14ac:dyDescent="0.25">
      <c r="A858" s="5" t="s">
        <v>1243</v>
      </c>
      <c r="B858" s="5"/>
      <c r="C858" s="5" t="s">
        <v>1219</v>
      </c>
      <c r="D858" s="5"/>
      <c r="E858" s="5" t="s">
        <v>1244</v>
      </c>
      <c r="F858" s="5" t="s">
        <v>640</v>
      </c>
      <c r="G858" s="5" t="s">
        <v>274</v>
      </c>
      <c r="H858" s="5" t="s">
        <v>291</v>
      </c>
      <c r="I858" s="5">
        <v>4000</v>
      </c>
      <c r="J858" s="5">
        <v>4000</v>
      </c>
      <c r="K858" s="5">
        <v>280</v>
      </c>
      <c r="L858" s="5"/>
      <c r="M858" s="5"/>
    </row>
    <row r="859" spans="1:13" ht="34.15" customHeight="1" x14ac:dyDescent="0.25">
      <c r="A859" s="5" t="s">
        <v>1243</v>
      </c>
      <c r="B859" s="5" t="s">
        <v>1212</v>
      </c>
      <c r="C859" s="19" t="s">
        <v>2690</v>
      </c>
      <c r="D859" s="5"/>
      <c r="E859" s="5" t="s">
        <v>1244</v>
      </c>
      <c r="F859" s="5" t="s">
        <v>443</v>
      </c>
      <c r="G859" s="5" t="s">
        <v>274</v>
      </c>
      <c r="H859" s="5" t="s">
        <v>1245</v>
      </c>
      <c r="I859" s="11"/>
      <c r="J859" s="5">
        <v>24000</v>
      </c>
      <c r="K859" s="19"/>
      <c r="L859" s="19"/>
      <c r="M859" s="5" t="s">
        <v>1246</v>
      </c>
    </row>
    <row r="860" spans="1:13" ht="43.15" customHeight="1" x14ac:dyDescent="0.25">
      <c r="A860" s="136" t="s">
        <v>1247</v>
      </c>
      <c r="B860" s="136" t="s">
        <v>642</v>
      </c>
      <c r="C860" s="6" t="s">
        <v>2672</v>
      </c>
      <c r="D860" s="7"/>
      <c r="E860" s="136" t="s">
        <v>1244</v>
      </c>
      <c r="F860" s="136" t="s">
        <v>363</v>
      </c>
      <c r="G860" s="5" t="s">
        <v>274</v>
      </c>
      <c r="H860" s="5" t="s">
        <v>293</v>
      </c>
      <c r="I860" s="5">
        <v>6000</v>
      </c>
      <c r="J860" s="5">
        <v>6000</v>
      </c>
      <c r="K860" s="136">
        <v>430</v>
      </c>
      <c r="L860" s="136">
        <v>5</v>
      </c>
      <c r="M860" s="136" t="s">
        <v>1248</v>
      </c>
    </row>
    <row r="861" spans="1:13" ht="39" customHeight="1" x14ac:dyDescent="0.25">
      <c r="A861" s="138"/>
      <c r="B861" s="138"/>
      <c r="C861" s="6" t="s">
        <v>2672</v>
      </c>
      <c r="D861" s="9"/>
      <c r="E861" s="138"/>
      <c r="F861" s="138"/>
      <c r="G861" s="5" t="s">
        <v>42</v>
      </c>
      <c r="H861" s="5" t="s">
        <v>1249</v>
      </c>
      <c r="I861" s="5">
        <v>2152</v>
      </c>
      <c r="J861" s="5">
        <v>2152</v>
      </c>
      <c r="K861" s="137"/>
      <c r="L861" s="137"/>
      <c r="M861" s="137"/>
    </row>
    <row r="862" spans="1:13" x14ac:dyDescent="0.25">
      <c r="A862" s="137"/>
      <c r="B862" s="137"/>
      <c r="C862" s="6" t="s">
        <v>2672</v>
      </c>
      <c r="D862" s="8"/>
      <c r="E862" s="137"/>
      <c r="F862" s="137"/>
      <c r="G862" s="5" t="s">
        <v>274</v>
      </c>
      <c r="H862" s="5" t="s">
        <v>143</v>
      </c>
      <c r="I862" s="5">
        <v>200</v>
      </c>
      <c r="J862" s="5">
        <v>200</v>
      </c>
      <c r="K862" s="5">
        <v>14</v>
      </c>
      <c r="L862" s="5"/>
      <c r="M862" s="5"/>
    </row>
    <row r="863" spans="1:13" ht="30" x14ac:dyDescent="0.25">
      <c r="A863" s="136" t="s">
        <v>1247</v>
      </c>
      <c r="B863" s="136"/>
      <c r="C863" s="32" t="s">
        <v>2688</v>
      </c>
      <c r="D863" s="7"/>
      <c r="E863" s="136" t="s">
        <v>1244</v>
      </c>
      <c r="F863" s="136" t="s">
        <v>363</v>
      </c>
      <c r="G863" s="5" t="s">
        <v>274</v>
      </c>
      <c r="H863" s="5" t="s">
        <v>328</v>
      </c>
      <c r="I863" s="5">
        <v>24000</v>
      </c>
      <c r="J863" s="5">
        <v>24000</v>
      </c>
      <c r="K863" s="136">
        <v>24976</v>
      </c>
      <c r="L863" s="136">
        <v>2</v>
      </c>
      <c r="M863" s="5" t="s">
        <v>1250</v>
      </c>
    </row>
    <row r="864" spans="1:13" x14ac:dyDescent="0.25">
      <c r="A864" s="138"/>
      <c r="B864" s="138"/>
      <c r="C864" s="32" t="s">
        <v>2688</v>
      </c>
      <c r="D864" s="9"/>
      <c r="E864" s="138"/>
      <c r="F864" s="138"/>
      <c r="G864" s="5" t="s">
        <v>274</v>
      </c>
      <c r="H864" s="5" t="s">
        <v>521</v>
      </c>
      <c r="I864" s="5">
        <v>600</v>
      </c>
      <c r="J864" s="5">
        <v>600</v>
      </c>
      <c r="K864" s="138"/>
      <c r="L864" s="138"/>
      <c r="M864" s="5"/>
    </row>
    <row r="865" spans="1:13" x14ac:dyDescent="0.25">
      <c r="A865" s="137"/>
      <c r="B865" s="137"/>
      <c r="C865" s="32" t="s">
        <v>2688</v>
      </c>
      <c r="D865" s="8"/>
      <c r="E865" s="137"/>
      <c r="F865" s="137"/>
      <c r="G865" s="5" t="s">
        <v>42</v>
      </c>
      <c r="H865" s="5" t="s">
        <v>1170</v>
      </c>
      <c r="I865" s="5">
        <v>976</v>
      </c>
      <c r="J865" s="5">
        <v>976</v>
      </c>
      <c r="K865" s="137"/>
      <c r="L865" s="137"/>
      <c r="M865" s="5"/>
    </row>
    <row r="866" spans="1:13" ht="45" x14ac:dyDescent="0.25">
      <c r="A866" s="5" t="s">
        <v>1251</v>
      </c>
      <c r="B866" s="5"/>
      <c r="C866" s="32" t="s">
        <v>2688</v>
      </c>
      <c r="D866" s="5"/>
      <c r="E866" s="5" t="s">
        <v>1244</v>
      </c>
      <c r="F866" s="5"/>
      <c r="G866" s="5" t="s">
        <v>274</v>
      </c>
      <c r="H866" s="5" t="s">
        <v>72</v>
      </c>
      <c r="I866" s="5">
        <v>8000</v>
      </c>
      <c r="J866" s="5">
        <v>8000</v>
      </c>
      <c r="K866" s="5">
        <v>560</v>
      </c>
      <c r="L866" s="5"/>
      <c r="M866" s="5"/>
    </row>
    <row r="867" spans="1:13" ht="28.9" customHeight="1" x14ac:dyDescent="0.25">
      <c r="A867" s="136" t="s">
        <v>1251</v>
      </c>
      <c r="B867" s="136"/>
      <c r="C867" s="6" t="s">
        <v>365</v>
      </c>
      <c r="D867" s="7"/>
      <c r="E867" s="136" t="s">
        <v>1244</v>
      </c>
      <c r="F867" s="136" t="s">
        <v>363</v>
      </c>
      <c r="G867" s="5" t="s">
        <v>274</v>
      </c>
      <c r="H867" s="5" t="s">
        <v>31</v>
      </c>
      <c r="I867" s="5">
        <v>44000</v>
      </c>
      <c r="J867" s="5">
        <v>44000</v>
      </c>
      <c r="K867" s="136">
        <v>3170</v>
      </c>
      <c r="L867" s="136">
        <v>6</v>
      </c>
      <c r="M867" s="5"/>
    </row>
    <row r="868" spans="1:13" x14ac:dyDescent="0.25">
      <c r="A868" s="138"/>
      <c r="B868" s="138"/>
      <c r="C868" s="6" t="s">
        <v>365</v>
      </c>
      <c r="D868" s="9"/>
      <c r="E868" s="138"/>
      <c r="F868" s="138"/>
      <c r="G868" s="5" t="s">
        <v>42</v>
      </c>
      <c r="H868" s="5" t="s">
        <v>378</v>
      </c>
      <c r="I868" s="5">
        <v>896</v>
      </c>
      <c r="J868" s="5">
        <v>896</v>
      </c>
      <c r="K868" s="138"/>
      <c r="L868" s="138"/>
      <c r="M868" s="5"/>
    </row>
    <row r="869" spans="1:13" x14ac:dyDescent="0.25">
      <c r="A869" s="137"/>
      <c r="B869" s="137"/>
      <c r="C869" s="6" t="s">
        <v>365</v>
      </c>
      <c r="D869" s="8"/>
      <c r="E869" s="137"/>
      <c r="F869" s="137"/>
      <c r="G869" s="5" t="s">
        <v>274</v>
      </c>
      <c r="H869" s="5" t="s">
        <v>523</v>
      </c>
      <c r="I869" s="5">
        <v>400</v>
      </c>
      <c r="J869" s="5">
        <v>400</v>
      </c>
      <c r="K869" s="137"/>
      <c r="L869" s="137"/>
      <c r="M869" s="5" t="s">
        <v>1252</v>
      </c>
    </row>
    <row r="870" spans="1:13" ht="45" x14ac:dyDescent="0.25">
      <c r="A870" s="5" t="s">
        <v>1251</v>
      </c>
      <c r="B870" s="5"/>
      <c r="C870" s="5" t="s">
        <v>365</v>
      </c>
      <c r="D870" s="5"/>
      <c r="E870" s="5" t="s">
        <v>1244</v>
      </c>
      <c r="F870" s="5"/>
      <c r="G870" s="5" t="s">
        <v>274</v>
      </c>
      <c r="H870" s="5" t="s">
        <v>709</v>
      </c>
      <c r="I870" s="5">
        <v>12000</v>
      </c>
      <c r="J870" s="5">
        <v>12000</v>
      </c>
      <c r="K870" s="5">
        <v>840</v>
      </c>
      <c r="L870" s="5"/>
      <c r="M870" s="5"/>
    </row>
    <row r="871" spans="1:13" ht="45" x14ac:dyDescent="0.25">
      <c r="A871" s="5" t="s">
        <v>1251</v>
      </c>
      <c r="B871" s="5"/>
      <c r="C871" s="5" t="s">
        <v>2649</v>
      </c>
      <c r="D871" s="5"/>
      <c r="E871" s="5" t="s">
        <v>1244</v>
      </c>
      <c r="F871" s="5"/>
      <c r="G871" s="5" t="s">
        <v>274</v>
      </c>
      <c r="H871" s="5" t="s">
        <v>407</v>
      </c>
      <c r="I871" s="5">
        <v>46000</v>
      </c>
      <c r="J871" s="5">
        <v>46000</v>
      </c>
      <c r="K871" s="5">
        <v>3220</v>
      </c>
      <c r="L871" s="5"/>
      <c r="M871" s="5"/>
    </row>
    <row r="872" spans="1:13" ht="45" x14ac:dyDescent="0.25">
      <c r="A872" s="5" t="s">
        <v>1253</v>
      </c>
      <c r="B872" s="5"/>
      <c r="C872" s="5" t="s">
        <v>1219</v>
      </c>
      <c r="D872" s="5"/>
      <c r="E872" s="5" t="s">
        <v>1244</v>
      </c>
      <c r="F872" s="5"/>
      <c r="G872" s="5" t="s">
        <v>274</v>
      </c>
      <c r="H872" s="5" t="s">
        <v>364</v>
      </c>
      <c r="I872" s="5">
        <v>28000</v>
      </c>
      <c r="J872" s="5">
        <v>28000</v>
      </c>
      <c r="K872" s="5">
        <v>1960</v>
      </c>
      <c r="L872" s="5"/>
      <c r="M872" s="5"/>
    </row>
    <row r="873" spans="1:13" ht="28.9" customHeight="1" x14ac:dyDescent="0.25">
      <c r="A873" s="136" t="s">
        <v>1253</v>
      </c>
      <c r="B873" s="136"/>
      <c r="C873" s="6" t="s">
        <v>839</v>
      </c>
      <c r="D873" s="7"/>
      <c r="E873" s="136" t="s">
        <v>1244</v>
      </c>
      <c r="F873" s="136" t="s">
        <v>1254</v>
      </c>
      <c r="G873" s="5" t="s">
        <v>274</v>
      </c>
      <c r="H873" s="5" t="s">
        <v>239</v>
      </c>
      <c r="I873" s="5">
        <v>34000</v>
      </c>
      <c r="J873" s="5">
        <v>34000</v>
      </c>
      <c r="K873" s="136">
        <v>5252</v>
      </c>
      <c r="L873" s="136">
        <v>7</v>
      </c>
      <c r="M873" s="5"/>
    </row>
    <row r="874" spans="1:13" x14ac:dyDescent="0.25">
      <c r="A874" s="138"/>
      <c r="B874" s="138"/>
      <c r="C874" s="6" t="s">
        <v>839</v>
      </c>
      <c r="D874" s="9"/>
      <c r="E874" s="138"/>
      <c r="F874" s="138"/>
      <c r="G874" s="5" t="s">
        <v>274</v>
      </c>
      <c r="H874" s="5" t="s">
        <v>1105</v>
      </c>
      <c r="I874" s="5">
        <v>38000</v>
      </c>
      <c r="J874" s="5">
        <v>38000</v>
      </c>
      <c r="K874" s="138"/>
      <c r="L874" s="138"/>
      <c r="M874" s="5" t="s">
        <v>1255</v>
      </c>
    </row>
    <row r="875" spans="1:13" x14ac:dyDescent="0.25">
      <c r="A875" s="137"/>
      <c r="B875" s="137"/>
      <c r="C875" s="6" t="s">
        <v>839</v>
      </c>
      <c r="D875" s="8"/>
      <c r="E875" s="137"/>
      <c r="F875" s="137"/>
      <c r="G875" s="5" t="s">
        <v>42</v>
      </c>
      <c r="H875" s="5" t="s">
        <v>904</v>
      </c>
      <c r="I875" s="5">
        <v>340</v>
      </c>
      <c r="J875" s="5">
        <v>340</v>
      </c>
      <c r="K875" s="137"/>
      <c r="L875" s="137"/>
      <c r="M875" s="5" t="s">
        <v>2636</v>
      </c>
    </row>
    <row r="876" spans="1:13" ht="45" x14ac:dyDescent="0.25">
      <c r="A876" s="5" t="s">
        <v>1253</v>
      </c>
      <c r="B876" s="5"/>
      <c r="C876" s="5" t="s">
        <v>556</v>
      </c>
      <c r="D876" s="5"/>
      <c r="E876" s="5" t="s">
        <v>1244</v>
      </c>
      <c r="F876" s="5" t="s">
        <v>557</v>
      </c>
      <c r="G876" s="5" t="s">
        <v>23</v>
      </c>
      <c r="H876" s="5" t="s">
        <v>1256</v>
      </c>
      <c r="I876" s="5">
        <v>2250</v>
      </c>
      <c r="J876" s="5">
        <v>2250</v>
      </c>
      <c r="K876" s="5">
        <v>155</v>
      </c>
      <c r="L876" s="5">
        <v>4</v>
      </c>
      <c r="M876" s="5"/>
    </row>
    <row r="877" spans="1:13" ht="28.9" customHeight="1" x14ac:dyDescent="0.25">
      <c r="A877" s="136" t="s">
        <v>1257</v>
      </c>
      <c r="B877" s="136" t="s">
        <v>642</v>
      </c>
      <c r="C877" s="6" t="s">
        <v>1258</v>
      </c>
      <c r="D877" s="7"/>
      <c r="E877" s="136" t="s">
        <v>1244</v>
      </c>
      <c r="F877" s="136" t="s">
        <v>1259</v>
      </c>
      <c r="G877" s="5" t="s">
        <v>274</v>
      </c>
      <c r="H877" s="5" t="s">
        <v>1060</v>
      </c>
      <c r="I877" s="5">
        <v>42000</v>
      </c>
      <c r="J877" s="5">
        <v>42000</v>
      </c>
      <c r="K877" s="136">
        <v>3039</v>
      </c>
      <c r="L877" s="136">
        <v>5</v>
      </c>
      <c r="M877" s="5"/>
    </row>
    <row r="878" spans="1:13" x14ac:dyDescent="0.25">
      <c r="A878" s="137"/>
      <c r="B878" s="137"/>
      <c r="C878" s="6" t="s">
        <v>1258</v>
      </c>
      <c r="D878" s="8"/>
      <c r="E878" s="137"/>
      <c r="F878" s="137"/>
      <c r="G878" s="5" t="s">
        <v>42</v>
      </c>
      <c r="H878" s="5" t="s">
        <v>1260</v>
      </c>
      <c r="I878" s="5">
        <v>1424</v>
      </c>
      <c r="J878" s="5">
        <v>1424</v>
      </c>
      <c r="K878" s="137"/>
      <c r="L878" s="137"/>
      <c r="M878" s="5"/>
    </row>
    <row r="879" spans="1:13" ht="45" x14ac:dyDescent="0.25">
      <c r="A879" s="5" t="s">
        <v>1257</v>
      </c>
      <c r="B879" s="5"/>
      <c r="C879" s="5" t="s">
        <v>1261</v>
      </c>
      <c r="D879" s="5"/>
      <c r="E879" s="5" t="s">
        <v>1244</v>
      </c>
      <c r="F879" s="5" t="s">
        <v>1262</v>
      </c>
      <c r="G879" s="5" t="s">
        <v>274</v>
      </c>
      <c r="H879" s="5" t="s">
        <v>1263</v>
      </c>
      <c r="I879" s="5">
        <v>3340</v>
      </c>
      <c r="J879" s="5">
        <v>3340</v>
      </c>
      <c r="K879" s="5">
        <v>233</v>
      </c>
      <c r="L879" s="5">
        <v>5</v>
      </c>
      <c r="M879" s="5"/>
    </row>
    <row r="880" spans="1:13" ht="28.9" customHeight="1" x14ac:dyDescent="0.25">
      <c r="A880" s="136" t="s">
        <v>1257</v>
      </c>
      <c r="B880" s="136"/>
      <c r="C880" s="6" t="s">
        <v>1264</v>
      </c>
      <c r="D880" s="7"/>
      <c r="E880" s="136" t="s">
        <v>1244</v>
      </c>
      <c r="F880" s="136" t="s">
        <v>1265</v>
      </c>
      <c r="G880" s="5" t="s">
        <v>274</v>
      </c>
      <c r="H880" s="19" t="s">
        <v>364</v>
      </c>
      <c r="I880" s="19">
        <v>28000</v>
      </c>
      <c r="J880" s="19">
        <v>28000</v>
      </c>
      <c r="K880" s="5">
        <v>1960</v>
      </c>
      <c r="L880" s="5"/>
      <c r="M880" s="5"/>
    </row>
    <row r="881" spans="1:13" x14ac:dyDescent="0.25">
      <c r="A881" s="137"/>
      <c r="B881" s="137"/>
      <c r="C881" s="6" t="s">
        <v>1264</v>
      </c>
      <c r="D881" s="8"/>
      <c r="E881" s="137"/>
      <c r="F881" s="137"/>
      <c r="G881" s="5" t="s">
        <v>42</v>
      </c>
      <c r="H881" s="60" t="s">
        <v>345</v>
      </c>
      <c r="I881" s="60"/>
      <c r="J881" s="60"/>
      <c r="K881" s="5"/>
      <c r="L881" s="5"/>
      <c r="M881" s="5" t="s">
        <v>1266</v>
      </c>
    </row>
    <row r="882" spans="1:13" ht="45" x14ac:dyDescent="0.25">
      <c r="A882" s="5" t="s">
        <v>1257</v>
      </c>
      <c r="B882" s="5"/>
      <c r="C882" s="12" t="s">
        <v>2614</v>
      </c>
      <c r="D882" s="5"/>
      <c r="E882" s="5" t="s">
        <v>1244</v>
      </c>
      <c r="F882" s="5" t="s">
        <v>621</v>
      </c>
      <c r="G882" s="5" t="s">
        <v>274</v>
      </c>
      <c r="H882" s="5" t="s">
        <v>31</v>
      </c>
      <c r="I882" s="5">
        <v>44000</v>
      </c>
      <c r="J882" s="5">
        <v>44000</v>
      </c>
      <c r="K882" s="5">
        <v>3017</v>
      </c>
      <c r="L882" s="5"/>
      <c r="M882" s="5" t="s">
        <v>1267</v>
      </c>
    </row>
    <row r="883" spans="1:13" ht="45" x14ac:dyDescent="0.25">
      <c r="A883" s="5" t="s">
        <v>1268</v>
      </c>
      <c r="B883" s="5" t="s">
        <v>642</v>
      </c>
      <c r="C883" s="5" t="s">
        <v>288</v>
      </c>
      <c r="D883" s="5"/>
      <c r="E883" s="5" t="s">
        <v>1244</v>
      </c>
      <c r="F883" s="5" t="s">
        <v>1269</v>
      </c>
      <c r="G883" s="5" t="s">
        <v>42</v>
      </c>
      <c r="H883" s="5" t="s">
        <v>1270</v>
      </c>
      <c r="I883" s="5">
        <v>2232</v>
      </c>
      <c r="J883" s="5">
        <v>2232</v>
      </c>
      <c r="K883" s="5">
        <v>156</v>
      </c>
      <c r="L883" s="5">
        <v>2</v>
      </c>
      <c r="M883" s="5"/>
    </row>
    <row r="884" spans="1:13" ht="50.45" customHeight="1" x14ac:dyDescent="0.25">
      <c r="A884" s="5" t="s">
        <v>1268</v>
      </c>
      <c r="B884" s="5"/>
      <c r="C884" s="5" t="s">
        <v>953</v>
      </c>
      <c r="D884" s="5"/>
      <c r="E884" s="5" t="s">
        <v>1244</v>
      </c>
      <c r="F884" s="5" t="s">
        <v>1269</v>
      </c>
      <c r="G884" s="5" t="s">
        <v>274</v>
      </c>
      <c r="H884" s="5" t="s">
        <v>94</v>
      </c>
      <c r="I884" s="5">
        <v>20000</v>
      </c>
      <c r="J884" s="5">
        <v>20000</v>
      </c>
      <c r="K884" s="5">
        <v>1400</v>
      </c>
      <c r="L884" s="5"/>
      <c r="M884" s="5" t="s">
        <v>1271</v>
      </c>
    </row>
    <row r="885" spans="1:13" ht="28.9" customHeight="1" x14ac:dyDescent="0.25">
      <c r="A885" s="136" t="s">
        <v>1268</v>
      </c>
      <c r="B885" s="136"/>
      <c r="C885" s="6" t="s">
        <v>1264</v>
      </c>
      <c r="D885" s="7"/>
      <c r="E885" s="136" t="s">
        <v>1244</v>
      </c>
      <c r="F885" s="136" t="s">
        <v>1272</v>
      </c>
      <c r="G885" s="5" t="s">
        <v>274</v>
      </c>
      <c r="H885" s="5" t="s">
        <v>293</v>
      </c>
      <c r="I885" s="5">
        <v>6000</v>
      </c>
      <c r="J885" s="5">
        <v>6000</v>
      </c>
      <c r="K885" s="136">
        <v>534</v>
      </c>
      <c r="L885" s="136"/>
      <c r="M885" s="5"/>
    </row>
    <row r="886" spans="1:13" x14ac:dyDescent="0.25">
      <c r="A886" s="138"/>
      <c r="B886" s="138"/>
      <c r="C886" s="6" t="s">
        <v>1264</v>
      </c>
      <c r="D886" s="9"/>
      <c r="E886" s="138"/>
      <c r="F886" s="138"/>
      <c r="G886" s="5" t="s">
        <v>42</v>
      </c>
      <c r="H886" s="5" t="s">
        <v>345</v>
      </c>
      <c r="I886" s="5">
        <v>688</v>
      </c>
      <c r="J886" s="5">
        <v>688</v>
      </c>
      <c r="K886" s="138"/>
      <c r="L886" s="138"/>
      <c r="M886" s="5"/>
    </row>
    <row r="887" spans="1:13" x14ac:dyDescent="0.25">
      <c r="A887" s="137"/>
      <c r="B887" s="137"/>
      <c r="C887" s="6" t="s">
        <v>1264</v>
      </c>
      <c r="D887" s="8"/>
      <c r="E887" s="137"/>
      <c r="F887" s="137"/>
      <c r="G887" s="5" t="s">
        <v>42</v>
      </c>
      <c r="H887" s="5" t="s">
        <v>1273</v>
      </c>
      <c r="I887" s="5">
        <v>952</v>
      </c>
      <c r="J887" s="5">
        <v>952</v>
      </c>
      <c r="K887" s="137"/>
      <c r="L887" s="137"/>
      <c r="M887" s="5" t="s">
        <v>1274</v>
      </c>
    </row>
    <row r="888" spans="1:13" ht="28.9" customHeight="1" x14ac:dyDescent="0.25">
      <c r="A888" s="136" t="s">
        <v>1275</v>
      </c>
      <c r="B888" s="136" t="s">
        <v>1276</v>
      </c>
      <c r="C888" s="6" t="s">
        <v>1277</v>
      </c>
      <c r="D888" s="7"/>
      <c r="E888" s="136" t="s">
        <v>1244</v>
      </c>
      <c r="F888" s="136"/>
      <c r="G888" s="5" t="s">
        <v>42</v>
      </c>
      <c r="H888" s="5" t="s">
        <v>1278</v>
      </c>
      <c r="I888" s="5">
        <v>151</v>
      </c>
      <c r="J888" s="5">
        <v>151</v>
      </c>
      <c r="K888" s="136">
        <v>12</v>
      </c>
      <c r="L888" s="136">
        <v>3</v>
      </c>
      <c r="M888" s="5"/>
    </row>
    <row r="889" spans="1:13" x14ac:dyDescent="0.25">
      <c r="A889" s="138"/>
      <c r="B889" s="138"/>
      <c r="C889" s="6" t="s">
        <v>1277</v>
      </c>
      <c r="D889" s="9"/>
      <c r="E889" s="138"/>
      <c r="F889" s="138"/>
      <c r="G889" s="5" t="s">
        <v>45</v>
      </c>
      <c r="H889" s="5" t="s">
        <v>1279</v>
      </c>
      <c r="I889" s="5">
        <v>26</v>
      </c>
      <c r="J889" s="5">
        <v>26</v>
      </c>
      <c r="K889" s="137"/>
      <c r="L889" s="137"/>
      <c r="M889" s="5"/>
    </row>
    <row r="890" spans="1:13" ht="30" x14ac:dyDescent="0.25">
      <c r="A890" s="137"/>
      <c r="B890" s="137"/>
      <c r="C890" s="6" t="s">
        <v>1277</v>
      </c>
      <c r="D890" s="8"/>
      <c r="E890" s="137"/>
      <c r="F890" s="137"/>
      <c r="G890" s="5" t="s">
        <v>51</v>
      </c>
      <c r="H890" s="5" t="s">
        <v>1280</v>
      </c>
      <c r="I890" s="5">
        <v>3832</v>
      </c>
      <c r="J890" s="5">
        <v>3832</v>
      </c>
      <c r="K890" s="5">
        <v>19</v>
      </c>
      <c r="L890" s="5">
        <v>1</v>
      </c>
      <c r="M890" s="5"/>
    </row>
    <row r="891" spans="1:13" ht="45" x14ac:dyDescent="0.25">
      <c r="A891" s="5" t="s">
        <v>1275</v>
      </c>
      <c r="B891" s="5"/>
      <c r="C891" s="5" t="s">
        <v>1281</v>
      </c>
      <c r="D891" s="5"/>
      <c r="E891" s="5" t="s">
        <v>1185</v>
      </c>
      <c r="F891" s="5" t="s">
        <v>296</v>
      </c>
      <c r="G891" s="5" t="s">
        <v>274</v>
      </c>
      <c r="H891" s="5" t="s">
        <v>800</v>
      </c>
      <c r="I891" s="5">
        <v>8000</v>
      </c>
      <c r="J891" s="5">
        <v>8000</v>
      </c>
      <c r="K891" s="5">
        <v>560</v>
      </c>
      <c r="L891" s="5"/>
      <c r="M891" s="5"/>
    </row>
    <row r="892" spans="1:13" x14ac:dyDescent="0.25">
      <c r="A892" s="5" t="s">
        <v>1275</v>
      </c>
      <c r="B892" s="5" t="s">
        <v>642</v>
      </c>
      <c r="C892" s="5" t="s">
        <v>1143</v>
      </c>
      <c r="D892" s="5"/>
      <c r="E892" s="5"/>
      <c r="F892" s="5" t="s">
        <v>621</v>
      </c>
      <c r="G892" s="5" t="s">
        <v>274</v>
      </c>
      <c r="H892" s="5" t="s">
        <v>496</v>
      </c>
      <c r="I892" s="5">
        <v>48000</v>
      </c>
      <c r="J892" s="5">
        <v>48000</v>
      </c>
      <c r="K892" s="5">
        <v>3360</v>
      </c>
      <c r="L892" s="5"/>
      <c r="M892" s="5"/>
    </row>
    <row r="893" spans="1:13" ht="49.9" customHeight="1" x14ac:dyDescent="0.25">
      <c r="A893" s="5" t="s">
        <v>1282</v>
      </c>
      <c r="B893" s="5" t="s">
        <v>1276</v>
      </c>
      <c r="C893" s="60" t="s">
        <v>1283</v>
      </c>
      <c r="D893" s="5"/>
      <c r="E893" s="5" t="s">
        <v>1244</v>
      </c>
      <c r="F893" s="5" t="s">
        <v>621</v>
      </c>
      <c r="G893" s="5" t="s">
        <v>274</v>
      </c>
      <c r="H893" s="5" t="s">
        <v>94</v>
      </c>
      <c r="I893" s="5">
        <v>20000</v>
      </c>
      <c r="J893" s="5">
        <v>20000</v>
      </c>
      <c r="K893" s="60"/>
      <c r="L893" s="60"/>
      <c r="M893" s="5" t="s">
        <v>1284</v>
      </c>
    </row>
    <row r="894" spans="1:13" ht="28.9" customHeight="1" x14ac:dyDescent="0.25">
      <c r="A894" s="136" t="s">
        <v>1282</v>
      </c>
      <c r="B894" s="136"/>
      <c r="C894" s="6" t="s">
        <v>1285</v>
      </c>
      <c r="D894" s="7"/>
      <c r="E894" s="136" t="s">
        <v>1244</v>
      </c>
      <c r="F894" s="136" t="s">
        <v>644</v>
      </c>
      <c r="G894" s="5" t="s">
        <v>274</v>
      </c>
      <c r="H894" s="5" t="s">
        <v>907</v>
      </c>
      <c r="I894" s="5">
        <v>32400</v>
      </c>
      <c r="J894" s="5">
        <v>32400</v>
      </c>
      <c r="K894" s="136">
        <v>2851</v>
      </c>
      <c r="L894" s="136">
        <v>1</v>
      </c>
      <c r="M894" s="5"/>
    </row>
    <row r="895" spans="1:13" x14ac:dyDescent="0.25">
      <c r="A895" s="138"/>
      <c r="B895" s="138"/>
      <c r="C895" s="6" t="s">
        <v>1285</v>
      </c>
      <c r="D895" s="9"/>
      <c r="E895" s="138"/>
      <c r="F895" s="138"/>
      <c r="G895" s="5" t="s">
        <v>274</v>
      </c>
      <c r="H895" s="5" t="s">
        <v>293</v>
      </c>
      <c r="I895" s="5">
        <v>6000</v>
      </c>
      <c r="J895" s="5">
        <v>6000</v>
      </c>
      <c r="K895" s="138"/>
      <c r="L895" s="138"/>
      <c r="M895" s="5"/>
    </row>
    <row r="896" spans="1:13" x14ac:dyDescent="0.25">
      <c r="A896" s="138"/>
      <c r="B896" s="138"/>
      <c r="C896" s="6" t="s">
        <v>1285</v>
      </c>
      <c r="D896" s="9"/>
      <c r="E896" s="138"/>
      <c r="F896" s="138"/>
      <c r="G896" s="5" t="s">
        <v>42</v>
      </c>
      <c r="H896" s="5" t="s">
        <v>75</v>
      </c>
      <c r="I896" s="5">
        <v>1200</v>
      </c>
      <c r="J896" s="5">
        <v>1200</v>
      </c>
      <c r="K896" s="138"/>
      <c r="L896" s="138"/>
      <c r="M896" s="5"/>
    </row>
    <row r="897" spans="1:13" x14ac:dyDescent="0.25">
      <c r="A897" s="138"/>
      <c r="B897" s="138"/>
      <c r="C897" s="6" t="s">
        <v>1285</v>
      </c>
      <c r="D897" s="9"/>
      <c r="E897" s="138"/>
      <c r="F897" s="138"/>
      <c r="G897" s="5" t="s">
        <v>274</v>
      </c>
      <c r="H897" s="5" t="s">
        <v>225</v>
      </c>
      <c r="I897" s="5">
        <v>1131</v>
      </c>
      <c r="J897" s="5">
        <v>1131</v>
      </c>
      <c r="K897" s="137"/>
      <c r="L897" s="137"/>
      <c r="M897" s="5"/>
    </row>
    <row r="898" spans="1:13" x14ac:dyDescent="0.25">
      <c r="A898" s="137"/>
      <c r="B898" s="137"/>
      <c r="C898" s="6" t="s">
        <v>1285</v>
      </c>
      <c r="D898" s="8"/>
      <c r="E898" s="137"/>
      <c r="F898" s="137"/>
      <c r="G898" s="5" t="s">
        <v>51</v>
      </c>
      <c r="H898" s="5" t="s">
        <v>1286</v>
      </c>
      <c r="I898" s="5">
        <v>13712</v>
      </c>
      <c r="J898" s="5">
        <v>13712</v>
      </c>
      <c r="K898" s="5">
        <v>68</v>
      </c>
      <c r="L898" s="5">
        <v>4</v>
      </c>
      <c r="M898" s="5"/>
    </row>
    <row r="899" spans="1:13" ht="45" x14ac:dyDescent="0.25">
      <c r="A899" s="5" t="s">
        <v>1282</v>
      </c>
      <c r="B899" s="5"/>
      <c r="C899" s="5" t="s">
        <v>1287</v>
      </c>
      <c r="D899" s="5"/>
      <c r="E899" s="5" t="s">
        <v>1244</v>
      </c>
      <c r="F899" s="5"/>
      <c r="G899" s="5" t="s">
        <v>274</v>
      </c>
      <c r="H899" s="5" t="s">
        <v>143</v>
      </c>
      <c r="I899" s="5">
        <v>200</v>
      </c>
      <c r="J899" s="5">
        <v>200</v>
      </c>
      <c r="K899" s="5">
        <v>14</v>
      </c>
      <c r="L899" s="5"/>
      <c r="M899" s="5"/>
    </row>
    <row r="900" spans="1:13" ht="28.9" customHeight="1" x14ac:dyDescent="0.25">
      <c r="A900" s="136" t="s">
        <v>1288</v>
      </c>
      <c r="B900" s="136" t="s">
        <v>642</v>
      </c>
      <c r="C900" s="6" t="s">
        <v>695</v>
      </c>
      <c r="D900" s="7"/>
      <c r="E900" s="136" t="s">
        <v>1244</v>
      </c>
      <c r="F900" s="136" t="s">
        <v>353</v>
      </c>
      <c r="G900" s="5" t="s">
        <v>274</v>
      </c>
      <c r="H900" s="5" t="s">
        <v>317</v>
      </c>
      <c r="I900" s="5">
        <v>26000</v>
      </c>
      <c r="J900" s="5">
        <v>26000</v>
      </c>
      <c r="K900" s="136">
        <v>1935</v>
      </c>
      <c r="L900" s="136">
        <v>4</v>
      </c>
      <c r="M900" s="5"/>
    </row>
    <row r="901" spans="1:13" x14ac:dyDescent="0.25">
      <c r="A901" s="138"/>
      <c r="B901" s="138"/>
      <c r="C901" s="6" t="s">
        <v>695</v>
      </c>
      <c r="D901" s="9"/>
      <c r="E901" s="138"/>
      <c r="F901" s="138"/>
      <c r="G901" s="5" t="s">
        <v>274</v>
      </c>
      <c r="H901" s="5" t="s">
        <v>1289</v>
      </c>
      <c r="I901" s="5">
        <v>850</v>
      </c>
      <c r="J901" s="5">
        <v>850</v>
      </c>
      <c r="K901" s="138"/>
      <c r="L901" s="138"/>
      <c r="M901" s="5"/>
    </row>
    <row r="902" spans="1:13" x14ac:dyDescent="0.25">
      <c r="A902" s="137"/>
      <c r="B902" s="137"/>
      <c r="C902" s="6" t="s">
        <v>695</v>
      </c>
      <c r="D902" s="8"/>
      <c r="E902" s="137"/>
      <c r="F902" s="137"/>
      <c r="G902" s="5" t="s">
        <v>42</v>
      </c>
      <c r="H902" s="5" t="s">
        <v>978</v>
      </c>
      <c r="I902" s="5">
        <v>800</v>
      </c>
      <c r="J902" s="5">
        <v>800</v>
      </c>
      <c r="K902" s="137"/>
      <c r="L902" s="137"/>
      <c r="M902" s="5"/>
    </row>
    <row r="903" spans="1:13" ht="28.9" customHeight="1" x14ac:dyDescent="0.25">
      <c r="A903" s="136" t="s">
        <v>1288</v>
      </c>
      <c r="B903" s="136" t="s">
        <v>642</v>
      </c>
      <c r="C903" s="6" t="s">
        <v>542</v>
      </c>
      <c r="D903" s="7"/>
      <c r="E903" s="136" t="s">
        <v>1244</v>
      </c>
      <c r="F903" s="136" t="s">
        <v>540</v>
      </c>
      <c r="G903" s="5" t="s">
        <v>274</v>
      </c>
      <c r="H903" s="5" t="s">
        <v>291</v>
      </c>
      <c r="I903" s="5">
        <v>4000</v>
      </c>
      <c r="J903" s="5">
        <v>4000</v>
      </c>
      <c r="K903" s="136">
        <v>294</v>
      </c>
      <c r="L903" s="5"/>
      <c r="M903" s="5"/>
    </row>
    <row r="904" spans="1:13" x14ac:dyDescent="0.25">
      <c r="A904" s="137"/>
      <c r="B904" s="137"/>
      <c r="C904" s="6" t="s">
        <v>542</v>
      </c>
      <c r="D904" s="8"/>
      <c r="E904" s="137"/>
      <c r="F904" s="137"/>
      <c r="G904" s="5" t="s">
        <v>274</v>
      </c>
      <c r="H904" s="5" t="s">
        <v>143</v>
      </c>
      <c r="I904" s="5">
        <v>200</v>
      </c>
      <c r="J904" s="5">
        <v>200</v>
      </c>
      <c r="K904" s="137"/>
      <c r="L904" s="5"/>
      <c r="M904" s="5"/>
    </row>
    <row r="905" spans="1:13" ht="45" x14ac:dyDescent="0.25">
      <c r="A905" s="5" t="s">
        <v>1288</v>
      </c>
      <c r="B905" s="5"/>
      <c r="C905" s="32" t="s">
        <v>2692</v>
      </c>
      <c r="D905" s="54"/>
      <c r="E905" s="5" t="s">
        <v>1244</v>
      </c>
      <c r="F905" s="5"/>
      <c r="G905" s="5" t="s">
        <v>42</v>
      </c>
      <c r="H905" s="5" t="s">
        <v>1040</v>
      </c>
      <c r="I905" s="5">
        <v>1760</v>
      </c>
      <c r="J905" s="5">
        <v>1760</v>
      </c>
      <c r="K905" s="5">
        <v>123</v>
      </c>
      <c r="L905" s="5">
        <v>2</v>
      </c>
      <c r="M905" s="5"/>
    </row>
    <row r="906" spans="1:13" ht="28.9" customHeight="1" x14ac:dyDescent="0.25">
      <c r="A906" s="136" t="s">
        <v>1288</v>
      </c>
      <c r="B906" s="136"/>
      <c r="C906" s="6" t="s">
        <v>1290</v>
      </c>
      <c r="D906" s="56"/>
      <c r="E906" s="136" t="s">
        <v>1244</v>
      </c>
      <c r="F906" s="136" t="s">
        <v>588</v>
      </c>
      <c r="G906" s="5" t="s">
        <v>42</v>
      </c>
      <c r="H906" s="5" t="s">
        <v>724</v>
      </c>
      <c r="I906" s="5">
        <v>1984</v>
      </c>
      <c r="J906" s="5">
        <v>1984</v>
      </c>
      <c r="K906" s="136">
        <v>677</v>
      </c>
      <c r="L906" s="136">
        <v>7</v>
      </c>
      <c r="M906" s="5"/>
    </row>
    <row r="907" spans="1:13" x14ac:dyDescent="0.25">
      <c r="A907" s="138"/>
      <c r="B907" s="138"/>
      <c r="C907" s="6" t="s">
        <v>1290</v>
      </c>
      <c r="D907" s="57"/>
      <c r="E907" s="138"/>
      <c r="F907" s="138"/>
      <c r="G907" s="5" t="s">
        <v>274</v>
      </c>
      <c r="H907" s="5" t="s">
        <v>36</v>
      </c>
      <c r="I907" s="5">
        <v>1400</v>
      </c>
      <c r="J907" s="5">
        <v>1400</v>
      </c>
      <c r="K907" s="138"/>
      <c r="L907" s="138"/>
      <c r="M907" s="5"/>
    </row>
    <row r="908" spans="1:13" x14ac:dyDescent="0.25">
      <c r="A908" s="137"/>
      <c r="B908" s="137"/>
      <c r="C908" s="6" t="s">
        <v>1290</v>
      </c>
      <c r="D908" s="58"/>
      <c r="E908" s="137"/>
      <c r="F908" s="137"/>
      <c r="G908" s="5" t="s">
        <v>274</v>
      </c>
      <c r="H908" s="5" t="s">
        <v>1291</v>
      </c>
      <c r="I908" s="5">
        <v>6300</v>
      </c>
      <c r="J908" s="5">
        <v>6300</v>
      </c>
      <c r="K908" s="137"/>
      <c r="L908" s="137"/>
      <c r="M908" s="5"/>
    </row>
    <row r="909" spans="1:13" ht="45" x14ac:dyDescent="0.25">
      <c r="A909" s="5" t="s">
        <v>1292</v>
      </c>
      <c r="B909" s="5"/>
      <c r="C909" s="5" t="s">
        <v>1207</v>
      </c>
      <c r="D909" s="5"/>
      <c r="E909" s="5" t="s">
        <v>1244</v>
      </c>
      <c r="F909" s="5" t="s">
        <v>588</v>
      </c>
      <c r="G909" s="5" t="s">
        <v>274</v>
      </c>
      <c r="H909" s="5" t="s">
        <v>503</v>
      </c>
      <c r="I909" s="5">
        <v>22000</v>
      </c>
      <c r="J909" s="5">
        <v>22000</v>
      </c>
      <c r="K909" s="5">
        <v>1540</v>
      </c>
      <c r="L909" s="5"/>
      <c r="M909" s="5"/>
    </row>
    <row r="910" spans="1:13" ht="28.9" customHeight="1" x14ac:dyDescent="0.25">
      <c r="A910" s="136" t="s">
        <v>1292</v>
      </c>
      <c r="B910" s="136"/>
      <c r="C910" s="6" t="s">
        <v>323</v>
      </c>
      <c r="D910" s="7"/>
      <c r="E910" s="136" t="s">
        <v>1244</v>
      </c>
      <c r="F910" s="136" t="s">
        <v>1293</v>
      </c>
      <c r="G910" s="5" t="s">
        <v>274</v>
      </c>
      <c r="H910" s="5" t="s">
        <v>1294</v>
      </c>
      <c r="I910" s="5">
        <v>60000</v>
      </c>
      <c r="J910" s="5">
        <v>60000</v>
      </c>
      <c r="K910" s="136">
        <v>8841</v>
      </c>
      <c r="L910" s="136"/>
      <c r="M910" s="5"/>
    </row>
    <row r="911" spans="1:13" x14ac:dyDescent="0.25">
      <c r="A911" s="138"/>
      <c r="B911" s="138"/>
      <c r="C911" s="6" t="s">
        <v>323</v>
      </c>
      <c r="D911" s="9"/>
      <c r="E911" s="138"/>
      <c r="F911" s="138"/>
      <c r="G911" s="5" t="s">
        <v>274</v>
      </c>
      <c r="H911" s="5" t="s">
        <v>215</v>
      </c>
      <c r="I911" s="5">
        <v>39600</v>
      </c>
      <c r="J911" s="5">
        <v>39600</v>
      </c>
      <c r="K911" s="138"/>
      <c r="L911" s="138"/>
      <c r="M911" s="5"/>
    </row>
    <row r="912" spans="1:13" x14ac:dyDescent="0.25">
      <c r="A912" s="137"/>
      <c r="B912" s="137"/>
      <c r="C912" s="6" t="s">
        <v>323</v>
      </c>
      <c r="D912" s="8"/>
      <c r="E912" s="137"/>
      <c r="F912" s="137"/>
      <c r="G912" s="5" t="s">
        <v>274</v>
      </c>
      <c r="H912" s="5" t="s">
        <v>328</v>
      </c>
      <c r="I912" s="5">
        <v>26699</v>
      </c>
      <c r="J912" s="5">
        <v>26699</v>
      </c>
      <c r="K912" s="137"/>
      <c r="L912" s="137"/>
      <c r="M912" s="5"/>
    </row>
    <row r="913" spans="1:13" ht="45" x14ac:dyDescent="0.25">
      <c r="A913" s="5" t="s">
        <v>1292</v>
      </c>
      <c r="B913" s="5"/>
      <c r="C913" s="5" t="s">
        <v>556</v>
      </c>
      <c r="D913" s="5"/>
      <c r="E913" s="5" t="s">
        <v>1244</v>
      </c>
      <c r="F913" s="5" t="s">
        <v>621</v>
      </c>
      <c r="G913" s="5" t="s">
        <v>274</v>
      </c>
      <c r="H913" s="5" t="s">
        <v>925</v>
      </c>
      <c r="I913" s="5">
        <v>56000</v>
      </c>
      <c r="J913" s="5">
        <v>56000</v>
      </c>
      <c r="K913" s="5">
        <v>3920</v>
      </c>
      <c r="L913" s="5"/>
      <c r="M913" s="5"/>
    </row>
    <row r="914" spans="1:13" ht="45" x14ac:dyDescent="0.25">
      <c r="A914" s="5" t="s">
        <v>1292</v>
      </c>
      <c r="B914" s="5"/>
      <c r="C914" s="5" t="s">
        <v>1295</v>
      </c>
      <c r="D914" s="5"/>
      <c r="E914" s="5" t="s">
        <v>1296</v>
      </c>
      <c r="F914" s="5"/>
      <c r="G914" s="5" t="s">
        <v>42</v>
      </c>
      <c r="H914" s="5" t="s">
        <v>1297</v>
      </c>
      <c r="I914" s="62">
        <f>15*8</f>
        <v>120</v>
      </c>
      <c r="J914" s="62">
        <v>120</v>
      </c>
      <c r="K914" s="5"/>
      <c r="L914" s="5"/>
      <c r="M914" s="5" t="s">
        <v>1298</v>
      </c>
    </row>
    <row r="915" spans="1:13" ht="43.15" customHeight="1" x14ac:dyDescent="0.25">
      <c r="A915" s="136" t="s">
        <v>1299</v>
      </c>
      <c r="B915" s="136"/>
      <c r="C915" s="6" t="s">
        <v>1300</v>
      </c>
      <c r="D915" s="7"/>
      <c r="E915" s="136" t="s">
        <v>1301</v>
      </c>
      <c r="F915" s="136" t="s">
        <v>601</v>
      </c>
      <c r="G915" s="5" t="s">
        <v>274</v>
      </c>
      <c r="H915" s="5" t="s">
        <v>72</v>
      </c>
      <c r="I915" s="5">
        <v>8000</v>
      </c>
      <c r="J915" s="5">
        <v>8000</v>
      </c>
      <c r="K915" s="5">
        <v>560</v>
      </c>
      <c r="L915" s="5"/>
      <c r="M915" s="5"/>
    </row>
    <row r="916" spans="1:13" x14ac:dyDescent="0.25">
      <c r="A916" s="137"/>
      <c r="B916" s="137"/>
      <c r="C916" s="6" t="s">
        <v>1300</v>
      </c>
      <c r="D916" s="8"/>
      <c r="E916" s="137"/>
      <c r="F916" s="137"/>
      <c r="G916" s="5" t="s">
        <v>42</v>
      </c>
      <c r="H916" s="5" t="s">
        <v>1302</v>
      </c>
      <c r="I916" s="5">
        <v>520</v>
      </c>
      <c r="J916" s="5">
        <v>520</v>
      </c>
      <c r="K916" s="5">
        <v>36</v>
      </c>
      <c r="L916" s="5">
        <v>3</v>
      </c>
      <c r="M916" s="5"/>
    </row>
    <row r="917" spans="1:13" ht="45" x14ac:dyDescent="0.25">
      <c r="A917" s="5" t="s">
        <v>1299</v>
      </c>
      <c r="B917" s="5" t="s">
        <v>642</v>
      </c>
      <c r="C917" s="5" t="s">
        <v>1303</v>
      </c>
      <c r="D917" s="5"/>
      <c r="E917" s="5" t="s">
        <v>1301</v>
      </c>
      <c r="F917" s="5" t="s">
        <v>621</v>
      </c>
      <c r="G917" s="5" t="s">
        <v>274</v>
      </c>
      <c r="H917" s="5" t="s">
        <v>907</v>
      </c>
      <c r="I917" s="5">
        <v>34000</v>
      </c>
      <c r="J917" s="5">
        <v>34000</v>
      </c>
      <c r="K917" s="5">
        <v>2380</v>
      </c>
      <c r="L917" s="5"/>
      <c r="M917" s="5"/>
    </row>
    <row r="918" spans="1:13" ht="43.15" customHeight="1" x14ac:dyDescent="0.25">
      <c r="A918" s="136" t="s">
        <v>1299</v>
      </c>
      <c r="B918" s="136" t="s">
        <v>642</v>
      </c>
      <c r="C918" s="6" t="s">
        <v>1305</v>
      </c>
      <c r="D918" s="56"/>
      <c r="E918" s="136" t="s">
        <v>1301</v>
      </c>
      <c r="F918" s="136" t="s">
        <v>1259</v>
      </c>
      <c r="G918" s="5" t="s">
        <v>274</v>
      </c>
      <c r="H918" s="5" t="s">
        <v>293</v>
      </c>
      <c r="I918" s="5">
        <v>6000</v>
      </c>
      <c r="J918" s="5">
        <v>6000</v>
      </c>
      <c r="K918" s="136">
        <v>644</v>
      </c>
      <c r="L918" s="5"/>
      <c r="M918" s="5"/>
    </row>
    <row r="919" spans="1:13" x14ac:dyDescent="0.25">
      <c r="A919" s="137"/>
      <c r="B919" s="137"/>
      <c r="C919" s="6" t="s">
        <v>1305</v>
      </c>
      <c r="D919" s="58"/>
      <c r="E919" s="137"/>
      <c r="F919" s="137"/>
      <c r="G919" s="5" t="s">
        <v>42</v>
      </c>
      <c r="H919" s="5" t="s">
        <v>1044</v>
      </c>
      <c r="I919" s="5">
        <v>3200</v>
      </c>
      <c r="J919" s="5">
        <v>3200</v>
      </c>
      <c r="K919" s="137"/>
      <c r="L919" s="5"/>
      <c r="M919" s="5"/>
    </row>
    <row r="920" spans="1:13" ht="45" x14ac:dyDescent="0.25">
      <c r="A920" s="5" t="s">
        <v>1304</v>
      </c>
      <c r="B920" s="5" t="s">
        <v>642</v>
      </c>
      <c r="C920" s="5" t="s">
        <v>653</v>
      </c>
      <c r="D920" s="5" t="s">
        <v>763</v>
      </c>
      <c r="E920" s="5" t="s">
        <v>1301</v>
      </c>
      <c r="F920" s="5" t="s">
        <v>443</v>
      </c>
      <c r="G920" s="5" t="s">
        <v>274</v>
      </c>
      <c r="H920" s="5" t="s">
        <v>1129</v>
      </c>
      <c r="I920" s="5">
        <v>80000</v>
      </c>
      <c r="J920" s="5">
        <v>80000</v>
      </c>
      <c r="K920" s="5">
        <v>5600</v>
      </c>
      <c r="L920" s="5"/>
      <c r="M920" s="5"/>
    </row>
    <row r="921" spans="1:13" ht="45" x14ac:dyDescent="0.25">
      <c r="A921" s="5" t="s">
        <v>1304</v>
      </c>
      <c r="B921" s="5" t="s">
        <v>642</v>
      </c>
      <c r="C921" s="5" t="s">
        <v>1305</v>
      </c>
      <c r="D921" s="5"/>
      <c r="E921" s="5" t="s">
        <v>1301</v>
      </c>
      <c r="F921" s="5" t="s">
        <v>601</v>
      </c>
      <c r="G921" s="5" t="s">
        <v>274</v>
      </c>
      <c r="H921" s="5" t="s">
        <v>590</v>
      </c>
      <c r="I921" s="5">
        <v>30000</v>
      </c>
      <c r="J921" s="5">
        <v>30000</v>
      </c>
      <c r="K921" s="5">
        <v>2100</v>
      </c>
      <c r="L921" s="5"/>
      <c r="M921" s="5" t="s">
        <v>1306</v>
      </c>
    </row>
    <row r="922" spans="1:13" ht="43.15" customHeight="1" x14ac:dyDescent="0.25">
      <c r="A922" s="136" t="s">
        <v>1304</v>
      </c>
      <c r="B922" s="136"/>
      <c r="C922" s="6" t="s">
        <v>1307</v>
      </c>
      <c r="D922" s="7"/>
      <c r="E922" s="136" t="s">
        <v>1301</v>
      </c>
      <c r="F922" s="136" t="s">
        <v>601</v>
      </c>
      <c r="G922" s="5" t="s">
        <v>274</v>
      </c>
      <c r="H922" s="5" t="s">
        <v>709</v>
      </c>
      <c r="I922" s="5">
        <v>12000</v>
      </c>
      <c r="J922" s="5">
        <v>12000</v>
      </c>
      <c r="K922" s="5">
        <v>840</v>
      </c>
      <c r="L922" s="5"/>
      <c r="M922" s="5"/>
    </row>
    <row r="923" spans="1:13" x14ac:dyDescent="0.25">
      <c r="A923" s="138"/>
      <c r="B923" s="138"/>
      <c r="C923" s="6" t="s">
        <v>1307</v>
      </c>
      <c r="D923" s="9"/>
      <c r="E923" s="138"/>
      <c r="F923" s="138"/>
      <c r="G923" s="5" t="s">
        <v>42</v>
      </c>
      <c r="H923" s="5" t="s">
        <v>685</v>
      </c>
      <c r="I923" s="5">
        <v>2320</v>
      </c>
      <c r="J923" s="5">
        <v>2320</v>
      </c>
      <c r="K923" s="136">
        <v>245</v>
      </c>
      <c r="L923" s="5"/>
      <c r="M923" s="5"/>
    </row>
    <row r="924" spans="1:13" x14ac:dyDescent="0.25">
      <c r="A924" s="137"/>
      <c r="B924" s="137"/>
      <c r="C924" s="6" t="s">
        <v>1307</v>
      </c>
      <c r="D924" s="8"/>
      <c r="E924" s="137"/>
      <c r="F924" s="137"/>
      <c r="G924" s="5" t="s">
        <v>274</v>
      </c>
      <c r="H924" s="5" t="s">
        <v>1308</v>
      </c>
      <c r="I924" s="5">
        <v>1180</v>
      </c>
      <c r="J924" s="5">
        <v>1180</v>
      </c>
      <c r="K924" s="137"/>
      <c r="L924" s="5"/>
      <c r="M924" s="5"/>
    </row>
    <row r="925" spans="1:13" ht="43.15" customHeight="1" x14ac:dyDescent="0.25">
      <c r="A925" s="136" t="s">
        <v>1309</v>
      </c>
      <c r="B925" s="136"/>
      <c r="C925" s="6" t="s">
        <v>1310</v>
      </c>
      <c r="D925" s="56"/>
      <c r="E925" s="136" t="s">
        <v>1301</v>
      </c>
      <c r="F925" s="136" t="s">
        <v>410</v>
      </c>
      <c r="G925" s="5" t="s">
        <v>274</v>
      </c>
      <c r="H925" s="5" t="s">
        <v>328</v>
      </c>
      <c r="I925" s="5">
        <v>24000</v>
      </c>
      <c r="J925" s="5">
        <v>24000</v>
      </c>
      <c r="K925" s="136">
        <v>1806</v>
      </c>
      <c r="L925" s="136">
        <v>4</v>
      </c>
      <c r="M925" s="5"/>
    </row>
    <row r="926" spans="1:13" x14ac:dyDescent="0.25">
      <c r="A926" s="137"/>
      <c r="B926" s="137"/>
      <c r="C926" s="6" t="s">
        <v>1310</v>
      </c>
      <c r="D926" s="58"/>
      <c r="E926" s="137"/>
      <c r="F926" s="137"/>
      <c r="G926" s="5" t="s">
        <v>42</v>
      </c>
      <c r="H926" s="5" t="s">
        <v>308</v>
      </c>
      <c r="I926" s="5">
        <v>1808</v>
      </c>
      <c r="J926" s="5">
        <v>1808</v>
      </c>
      <c r="K926" s="137"/>
      <c r="L926" s="137"/>
      <c r="M926" s="5"/>
    </row>
    <row r="927" spans="1:13" ht="43.15" customHeight="1" x14ac:dyDescent="0.25">
      <c r="A927" s="136" t="s">
        <v>1309</v>
      </c>
      <c r="B927" s="136" t="s">
        <v>642</v>
      </c>
      <c r="C927" s="6" t="s">
        <v>1049</v>
      </c>
      <c r="D927" s="7"/>
      <c r="E927" s="136" t="s">
        <v>1301</v>
      </c>
      <c r="F927" s="136" t="s">
        <v>410</v>
      </c>
      <c r="G927" s="5" t="s">
        <v>274</v>
      </c>
      <c r="H927" s="5" t="s">
        <v>94</v>
      </c>
      <c r="I927" s="5">
        <v>20000</v>
      </c>
      <c r="J927" s="5">
        <v>20000</v>
      </c>
      <c r="K927" s="136">
        <v>1562</v>
      </c>
      <c r="L927" s="136">
        <v>3</v>
      </c>
      <c r="M927" s="5"/>
    </row>
    <row r="928" spans="1:13" x14ac:dyDescent="0.25">
      <c r="A928" s="138"/>
      <c r="B928" s="138"/>
      <c r="C928" s="6" t="s">
        <v>1049</v>
      </c>
      <c r="D928" s="9"/>
      <c r="E928" s="138"/>
      <c r="F928" s="138"/>
      <c r="G928" s="5" t="s">
        <v>274</v>
      </c>
      <c r="H928" s="5" t="s">
        <v>83</v>
      </c>
      <c r="I928" s="5">
        <v>1600</v>
      </c>
      <c r="J928" s="5">
        <v>1600</v>
      </c>
      <c r="K928" s="138"/>
      <c r="L928" s="138"/>
      <c r="M928" s="5"/>
    </row>
    <row r="929" spans="1:13" x14ac:dyDescent="0.25">
      <c r="A929" s="137"/>
      <c r="B929" s="137"/>
      <c r="C929" s="6" t="s">
        <v>1049</v>
      </c>
      <c r="D929" s="8"/>
      <c r="E929" s="137"/>
      <c r="F929" s="137"/>
      <c r="G929" s="5" t="s">
        <v>42</v>
      </c>
      <c r="H929" s="5" t="s">
        <v>685</v>
      </c>
      <c r="I929" s="5">
        <v>720</v>
      </c>
      <c r="J929" s="5">
        <v>720</v>
      </c>
      <c r="K929" s="137"/>
      <c r="L929" s="137"/>
      <c r="M929" s="5"/>
    </row>
    <row r="930" spans="1:13" ht="45" x14ac:dyDescent="0.25">
      <c r="A930" s="5" t="s">
        <v>1309</v>
      </c>
      <c r="B930" s="5" t="s">
        <v>642</v>
      </c>
      <c r="C930" s="5" t="s">
        <v>1046</v>
      </c>
      <c r="D930" s="5"/>
      <c r="E930" s="5" t="s">
        <v>1301</v>
      </c>
      <c r="F930" s="5" t="s">
        <v>410</v>
      </c>
      <c r="G930" s="5" t="s">
        <v>274</v>
      </c>
      <c r="H930" s="5" t="s">
        <v>218</v>
      </c>
      <c r="I930" s="5">
        <v>16000</v>
      </c>
      <c r="J930" s="5">
        <v>16000</v>
      </c>
      <c r="K930" s="5">
        <v>1120</v>
      </c>
      <c r="L930" s="5"/>
      <c r="M930" s="5"/>
    </row>
    <row r="931" spans="1:13" ht="45" x14ac:dyDescent="0.25">
      <c r="A931" s="5" t="s">
        <v>1309</v>
      </c>
      <c r="B931" s="5"/>
      <c r="C931" s="5" t="s">
        <v>1311</v>
      </c>
      <c r="D931" s="5"/>
      <c r="E931" s="5" t="s">
        <v>1301</v>
      </c>
      <c r="F931" s="5" t="s">
        <v>737</v>
      </c>
      <c r="G931" s="5" t="s">
        <v>274</v>
      </c>
      <c r="H931" s="5" t="s">
        <v>218</v>
      </c>
      <c r="I931" s="5">
        <v>16000</v>
      </c>
      <c r="J931" s="5">
        <v>16000</v>
      </c>
      <c r="K931" s="5">
        <v>1120</v>
      </c>
      <c r="L931" s="5"/>
      <c r="M931" s="5"/>
    </row>
    <row r="932" spans="1:13" ht="43.15" customHeight="1" x14ac:dyDescent="0.25">
      <c r="A932" s="136" t="s">
        <v>1312</v>
      </c>
      <c r="B932" s="136" t="s">
        <v>642</v>
      </c>
      <c r="C932" s="6" t="s">
        <v>1313</v>
      </c>
      <c r="D932" s="7"/>
      <c r="E932" s="136" t="s">
        <v>1301</v>
      </c>
      <c r="F932" s="136" t="s">
        <v>607</v>
      </c>
      <c r="G932" s="5" t="s">
        <v>274</v>
      </c>
      <c r="H932" s="5" t="s">
        <v>1314</v>
      </c>
      <c r="I932" s="5">
        <v>1200</v>
      </c>
      <c r="J932" s="5">
        <v>1200</v>
      </c>
      <c r="K932" s="136">
        <v>140</v>
      </c>
      <c r="L932" s="5"/>
      <c r="M932" s="5"/>
    </row>
    <row r="933" spans="1:13" x14ac:dyDescent="0.25">
      <c r="A933" s="137"/>
      <c r="B933" s="137"/>
      <c r="C933" s="6" t="s">
        <v>1313</v>
      </c>
      <c r="D933" s="8"/>
      <c r="E933" s="137"/>
      <c r="F933" s="137"/>
      <c r="G933" s="5" t="s">
        <v>42</v>
      </c>
      <c r="H933" s="5" t="s">
        <v>978</v>
      </c>
      <c r="I933" s="5">
        <v>800</v>
      </c>
      <c r="J933" s="5">
        <v>800</v>
      </c>
      <c r="K933" s="137"/>
      <c r="L933" s="5"/>
      <c r="M933" s="5"/>
    </row>
    <row r="934" spans="1:13" ht="45" x14ac:dyDescent="0.25">
      <c r="A934" s="5" t="s">
        <v>1312</v>
      </c>
      <c r="B934" s="5" t="s">
        <v>844</v>
      </c>
      <c r="C934" s="5" t="s">
        <v>1315</v>
      </c>
      <c r="D934" s="5"/>
      <c r="E934" s="5" t="s">
        <v>1301</v>
      </c>
      <c r="F934" s="5" t="s">
        <v>1259</v>
      </c>
      <c r="G934" s="5" t="s">
        <v>23</v>
      </c>
      <c r="H934" s="5" t="s">
        <v>815</v>
      </c>
      <c r="I934" s="5">
        <v>24000</v>
      </c>
      <c r="J934" s="5">
        <v>24000</v>
      </c>
      <c r="K934" s="5">
        <v>168</v>
      </c>
      <c r="L934" s="5"/>
      <c r="M934" s="5"/>
    </row>
    <row r="935" spans="1:13" ht="43.15" customHeight="1" x14ac:dyDescent="0.25">
      <c r="A935" s="136" t="s">
        <v>1312</v>
      </c>
      <c r="B935" s="136"/>
      <c r="C935" s="6" t="s">
        <v>1316</v>
      </c>
      <c r="D935" s="7"/>
      <c r="E935" s="136" t="s">
        <v>1301</v>
      </c>
      <c r="F935" s="136" t="s">
        <v>601</v>
      </c>
      <c r="G935" s="5" t="s">
        <v>274</v>
      </c>
      <c r="H935" s="5" t="s">
        <v>700</v>
      </c>
      <c r="I935" s="5">
        <v>50000</v>
      </c>
      <c r="J935" s="5">
        <v>50000</v>
      </c>
      <c r="K935" s="136">
        <v>4309</v>
      </c>
      <c r="L935" s="136">
        <v>2</v>
      </c>
      <c r="M935" s="5"/>
    </row>
    <row r="936" spans="1:13" x14ac:dyDescent="0.25">
      <c r="A936" s="138"/>
      <c r="B936" s="138"/>
      <c r="C936" s="6" t="s">
        <v>1316</v>
      </c>
      <c r="D936" s="9"/>
      <c r="E936" s="138"/>
      <c r="F936" s="138"/>
      <c r="G936" s="5" t="s">
        <v>42</v>
      </c>
      <c r="H936" s="5" t="s">
        <v>1317</v>
      </c>
      <c r="I936" s="5">
        <v>1156</v>
      </c>
      <c r="J936" s="5">
        <v>1156</v>
      </c>
      <c r="K936" s="137"/>
      <c r="L936" s="137"/>
      <c r="M936" s="5"/>
    </row>
    <row r="937" spans="1:13" x14ac:dyDescent="0.25">
      <c r="A937" s="138"/>
      <c r="B937" s="138"/>
      <c r="C937" s="6" t="s">
        <v>1316</v>
      </c>
      <c r="D937" s="9"/>
      <c r="E937" s="138"/>
      <c r="F937" s="138"/>
      <c r="G937" s="5" t="s">
        <v>42</v>
      </c>
      <c r="H937" s="5" t="s">
        <v>1318</v>
      </c>
      <c r="I937" s="5">
        <v>6760</v>
      </c>
      <c r="J937" s="5">
        <v>6760</v>
      </c>
      <c r="K937" s="136">
        <v>665</v>
      </c>
      <c r="L937" s="136">
        <v>6</v>
      </c>
      <c r="M937" s="5"/>
    </row>
    <row r="938" spans="1:13" x14ac:dyDescent="0.25">
      <c r="A938" s="138"/>
      <c r="B938" s="138"/>
      <c r="C938" s="6" t="s">
        <v>1316</v>
      </c>
      <c r="D938" s="9"/>
      <c r="E938" s="138"/>
      <c r="F938" s="138"/>
      <c r="G938" s="5" t="s">
        <v>274</v>
      </c>
      <c r="H938" s="5" t="s">
        <v>992</v>
      </c>
      <c r="I938" s="5">
        <v>750</v>
      </c>
      <c r="J938" s="5">
        <v>750</v>
      </c>
      <c r="K938" s="138"/>
      <c r="L938" s="138"/>
      <c r="M938" s="5"/>
    </row>
    <row r="939" spans="1:13" x14ac:dyDescent="0.25">
      <c r="A939" s="137"/>
      <c r="B939" s="137"/>
      <c r="C939" s="6" t="s">
        <v>1316</v>
      </c>
      <c r="D939" s="8"/>
      <c r="E939" s="137"/>
      <c r="F939" s="137"/>
      <c r="G939" s="5" t="s">
        <v>274</v>
      </c>
      <c r="H939" s="5" t="s">
        <v>225</v>
      </c>
      <c r="I939" s="5">
        <v>2000</v>
      </c>
      <c r="J939" s="5">
        <v>2000</v>
      </c>
      <c r="K939" s="137"/>
      <c r="L939" s="137"/>
      <c r="M939" s="5"/>
    </row>
    <row r="940" spans="1:13" ht="43.15" customHeight="1" x14ac:dyDescent="0.25">
      <c r="A940" s="136" t="s">
        <v>1319</v>
      </c>
      <c r="B940" s="136"/>
      <c r="C940" s="6" t="s">
        <v>1320</v>
      </c>
      <c r="D940" s="56"/>
      <c r="E940" s="136" t="s">
        <v>1301</v>
      </c>
      <c r="F940" s="136" t="s">
        <v>1321</v>
      </c>
      <c r="G940" s="5" t="s">
        <v>23</v>
      </c>
      <c r="H940" s="5" t="s">
        <v>1322</v>
      </c>
      <c r="I940" s="5">
        <v>1725</v>
      </c>
      <c r="J940" s="5">
        <v>1725</v>
      </c>
      <c r="K940" s="136">
        <v>143</v>
      </c>
      <c r="L940" s="136">
        <v>1</v>
      </c>
      <c r="M940" s="5"/>
    </row>
    <row r="941" spans="1:13" x14ac:dyDescent="0.25">
      <c r="A941" s="137"/>
      <c r="B941" s="137"/>
      <c r="C941" s="6" t="s">
        <v>1320</v>
      </c>
      <c r="D941" s="58"/>
      <c r="E941" s="137"/>
      <c r="F941" s="137"/>
      <c r="G941" s="5" t="s">
        <v>45</v>
      </c>
      <c r="H941" s="5" t="s">
        <v>1323</v>
      </c>
      <c r="I941" s="5">
        <v>320</v>
      </c>
      <c r="J941" s="5">
        <v>320</v>
      </c>
      <c r="K941" s="137"/>
      <c r="L941" s="137"/>
      <c r="M941" s="5"/>
    </row>
    <row r="942" spans="1:13" ht="43.15" customHeight="1" x14ac:dyDescent="0.25">
      <c r="A942" s="136" t="s">
        <v>1319</v>
      </c>
      <c r="B942" s="136"/>
      <c r="C942" s="6" t="s">
        <v>1324</v>
      </c>
      <c r="D942" s="7"/>
      <c r="E942" s="136" t="s">
        <v>1301</v>
      </c>
      <c r="F942" s="136" t="s">
        <v>443</v>
      </c>
      <c r="G942" s="5" t="s">
        <v>274</v>
      </c>
      <c r="H942" s="5" t="s">
        <v>503</v>
      </c>
      <c r="I942" s="5">
        <v>23100</v>
      </c>
      <c r="J942" s="5">
        <v>23100</v>
      </c>
      <c r="K942" s="136">
        <v>2325</v>
      </c>
      <c r="L942" s="136">
        <v>6</v>
      </c>
      <c r="M942" s="5"/>
    </row>
    <row r="943" spans="1:13" x14ac:dyDescent="0.25">
      <c r="A943" s="137"/>
      <c r="B943" s="137"/>
      <c r="C943" s="6" t="s">
        <v>1324</v>
      </c>
      <c r="D943" s="8"/>
      <c r="E943" s="137"/>
      <c r="F943" s="137"/>
      <c r="G943" s="5" t="s">
        <v>274</v>
      </c>
      <c r="H943" s="19" t="s">
        <v>1325</v>
      </c>
      <c r="I943" s="5">
        <v>10125</v>
      </c>
      <c r="J943" s="5">
        <v>10125</v>
      </c>
      <c r="K943" s="137"/>
      <c r="L943" s="137"/>
      <c r="M943" s="5"/>
    </row>
    <row r="944" spans="1:13" ht="43.15" customHeight="1" x14ac:dyDescent="0.25">
      <c r="A944" s="136" t="s">
        <v>1319</v>
      </c>
      <c r="B944" s="136"/>
      <c r="C944" s="6" t="s">
        <v>1326</v>
      </c>
      <c r="D944" s="7"/>
      <c r="E944" s="136" t="s">
        <v>1301</v>
      </c>
      <c r="F944" s="136" t="s">
        <v>601</v>
      </c>
      <c r="G944" s="5" t="s">
        <v>274</v>
      </c>
      <c r="H944" s="5" t="s">
        <v>218</v>
      </c>
      <c r="I944" s="5">
        <v>16000</v>
      </c>
      <c r="J944" s="5">
        <v>16000</v>
      </c>
      <c r="K944" s="136">
        <v>2530</v>
      </c>
      <c r="L944" s="136"/>
      <c r="M944" s="5" t="s">
        <v>1327</v>
      </c>
    </row>
    <row r="945" spans="1:13" x14ac:dyDescent="0.25">
      <c r="A945" s="138"/>
      <c r="B945" s="138"/>
      <c r="C945" s="6" t="s">
        <v>1326</v>
      </c>
      <c r="D945" s="9"/>
      <c r="E945" s="138"/>
      <c r="F945" s="138"/>
      <c r="G945" s="5" t="s">
        <v>274</v>
      </c>
      <c r="H945" s="5" t="s">
        <v>663</v>
      </c>
      <c r="I945" s="5">
        <v>10000</v>
      </c>
      <c r="J945" s="5">
        <v>10000</v>
      </c>
      <c r="K945" s="138"/>
      <c r="L945" s="138"/>
      <c r="M945" s="5" t="s">
        <v>1328</v>
      </c>
    </row>
    <row r="946" spans="1:13" x14ac:dyDescent="0.25">
      <c r="A946" s="138"/>
      <c r="B946" s="138"/>
      <c r="C946" s="6" t="s">
        <v>1326</v>
      </c>
      <c r="D946" s="9"/>
      <c r="E946" s="138"/>
      <c r="F946" s="138"/>
      <c r="G946" s="7" t="s">
        <v>274</v>
      </c>
      <c r="H946" s="7" t="s">
        <v>709</v>
      </c>
      <c r="I946" s="7">
        <v>12000</v>
      </c>
      <c r="J946" s="7">
        <v>12000</v>
      </c>
      <c r="K946" s="138"/>
      <c r="L946" s="138"/>
      <c r="M946" s="7" t="s">
        <v>1329</v>
      </c>
    </row>
    <row r="947" spans="1:13" ht="45" x14ac:dyDescent="0.25">
      <c r="A947" s="5" t="s">
        <v>1330</v>
      </c>
      <c r="B947" s="5"/>
      <c r="C947" s="5" t="s">
        <v>1331</v>
      </c>
      <c r="D947" s="5"/>
      <c r="E947" s="5" t="s">
        <v>1301</v>
      </c>
      <c r="F947" s="5" t="s">
        <v>2659</v>
      </c>
      <c r="G947" s="5" t="s">
        <v>274</v>
      </c>
      <c r="H947" s="5" t="s">
        <v>218</v>
      </c>
      <c r="I947" s="5">
        <v>17200</v>
      </c>
      <c r="J947" s="5">
        <v>17200</v>
      </c>
      <c r="K947" s="5">
        <v>1204</v>
      </c>
      <c r="L947" s="5"/>
      <c r="M947" s="5"/>
    </row>
    <row r="948" spans="1:13" ht="45" x14ac:dyDescent="0.25">
      <c r="A948" s="5" t="s">
        <v>1330</v>
      </c>
      <c r="B948" s="5"/>
      <c r="C948" s="5" t="s">
        <v>1332</v>
      </c>
      <c r="D948" s="5"/>
      <c r="E948" s="5" t="s">
        <v>1301</v>
      </c>
      <c r="F948" s="5" t="s">
        <v>613</v>
      </c>
      <c r="G948" s="5" t="s">
        <v>23</v>
      </c>
      <c r="H948" s="5" t="s">
        <v>299</v>
      </c>
      <c r="I948" s="5">
        <v>600</v>
      </c>
      <c r="J948" s="5">
        <v>600</v>
      </c>
      <c r="K948" s="5">
        <v>42</v>
      </c>
      <c r="L948" s="5"/>
      <c r="M948" s="5"/>
    </row>
    <row r="949" spans="1:13" ht="45" x14ac:dyDescent="0.25">
      <c r="A949" s="5" t="s">
        <v>1330</v>
      </c>
      <c r="B949" s="5"/>
      <c r="C949" s="5" t="s">
        <v>323</v>
      </c>
      <c r="D949" s="5"/>
      <c r="E949" s="5" t="s">
        <v>1301</v>
      </c>
      <c r="F949" s="5" t="s">
        <v>613</v>
      </c>
      <c r="G949" s="5" t="s">
        <v>23</v>
      </c>
      <c r="H949" s="5" t="s">
        <v>24</v>
      </c>
      <c r="I949" s="5">
        <v>150</v>
      </c>
      <c r="J949" s="5">
        <v>150</v>
      </c>
      <c r="K949" s="5">
        <v>10</v>
      </c>
      <c r="L949" s="5"/>
      <c r="M949" s="5"/>
    </row>
    <row r="950" spans="1:13" ht="45" x14ac:dyDescent="0.25">
      <c r="A950" s="5" t="s">
        <v>1330</v>
      </c>
      <c r="B950" s="5"/>
      <c r="C950" s="5" t="s">
        <v>1333</v>
      </c>
      <c r="D950" s="5"/>
      <c r="E950" s="5" t="s">
        <v>1301</v>
      </c>
      <c r="F950" s="5" t="s">
        <v>296</v>
      </c>
      <c r="G950" s="5" t="s">
        <v>274</v>
      </c>
      <c r="H950" s="5" t="s">
        <v>291</v>
      </c>
      <c r="I950" s="5">
        <v>4000</v>
      </c>
      <c r="J950" s="5">
        <v>4000</v>
      </c>
      <c r="K950" s="5">
        <v>280</v>
      </c>
      <c r="L950" s="5"/>
      <c r="M950" s="5"/>
    </row>
    <row r="951" spans="1:13" ht="43.15" customHeight="1" x14ac:dyDescent="0.25">
      <c r="A951" s="136" t="s">
        <v>1334</v>
      </c>
      <c r="B951" s="136"/>
      <c r="C951" s="6" t="s">
        <v>2618</v>
      </c>
      <c r="D951" s="7"/>
      <c r="E951" s="136" t="s">
        <v>1301</v>
      </c>
      <c r="F951" s="136" t="s">
        <v>1335</v>
      </c>
      <c r="G951" s="5" t="s">
        <v>274</v>
      </c>
      <c r="H951" s="5" t="s">
        <v>663</v>
      </c>
      <c r="I951" s="5">
        <v>10000</v>
      </c>
      <c r="J951" s="5">
        <v>10000</v>
      </c>
      <c r="K951" s="136">
        <v>504</v>
      </c>
      <c r="L951" s="5"/>
      <c r="M951" s="5"/>
    </row>
    <row r="952" spans="1:13" x14ac:dyDescent="0.25">
      <c r="A952" s="137"/>
      <c r="B952" s="137"/>
      <c r="C952" s="6" t="s">
        <v>2618</v>
      </c>
      <c r="D952" s="8"/>
      <c r="E952" s="137"/>
      <c r="F952" s="137"/>
      <c r="G952" s="5" t="s">
        <v>42</v>
      </c>
      <c r="H952" s="5" t="s">
        <v>1336</v>
      </c>
      <c r="I952" s="5">
        <v>56</v>
      </c>
      <c r="J952" s="5">
        <v>56</v>
      </c>
      <c r="K952" s="137"/>
      <c r="L952" s="5"/>
      <c r="M952" s="5"/>
    </row>
    <row r="953" spans="1:13" ht="43.15" customHeight="1" x14ac:dyDescent="0.25">
      <c r="A953" s="136" t="s">
        <v>1334</v>
      </c>
      <c r="B953" s="136" t="s">
        <v>642</v>
      </c>
      <c r="C953" s="6" t="s">
        <v>158</v>
      </c>
      <c r="D953" s="56"/>
      <c r="E953" s="136" t="s">
        <v>1301</v>
      </c>
      <c r="F953" s="136" t="s">
        <v>1337</v>
      </c>
      <c r="G953" s="5" t="s">
        <v>274</v>
      </c>
      <c r="H953" s="5" t="s">
        <v>218</v>
      </c>
      <c r="I953" s="5">
        <v>16000</v>
      </c>
      <c r="J953" s="5">
        <v>16000</v>
      </c>
      <c r="K953" s="136">
        <v>2307</v>
      </c>
      <c r="L953" s="136">
        <v>1</v>
      </c>
      <c r="M953" s="5"/>
    </row>
    <row r="954" spans="1:13" x14ac:dyDescent="0.25">
      <c r="A954" s="138"/>
      <c r="B954" s="138"/>
      <c r="C954" s="6" t="s">
        <v>158</v>
      </c>
      <c r="D954" s="57"/>
      <c r="E954" s="138"/>
      <c r="F954" s="138"/>
      <c r="G954" s="5" t="s">
        <v>274</v>
      </c>
      <c r="H954" s="5" t="s">
        <v>1338</v>
      </c>
      <c r="I954" s="5">
        <v>16000</v>
      </c>
      <c r="J954" s="5">
        <v>16000</v>
      </c>
      <c r="K954" s="138"/>
      <c r="L954" s="138"/>
      <c r="M954" s="136" t="s">
        <v>1339</v>
      </c>
    </row>
    <row r="955" spans="1:13" x14ac:dyDescent="0.25">
      <c r="A955" s="137"/>
      <c r="B955" s="137"/>
      <c r="C955" s="6" t="s">
        <v>158</v>
      </c>
      <c r="D955" s="58"/>
      <c r="E955" s="137"/>
      <c r="F955" s="137"/>
      <c r="G955" s="5" t="s">
        <v>42</v>
      </c>
      <c r="H955" s="5" t="s">
        <v>1340</v>
      </c>
      <c r="I955" s="5">
        <v>960</v>
      </c>
      <c r="J955" s="5">
        <v>960</v>
      </c>
      <c r="K955" s="137"/>
      <c r="L955" s="137"/>
      <c r="M955" s="137"/>
    </row>
    <row r="956" spans="1:13" ht="43.15" customHeight="1" x14ac:dyDescent="0.25">
      <c r="A956" s="136" t="s">
        <v>1334</v>
      </c>
      <c r="B956" s="136" t="s">
        <v>642</v>
      </c>
      <c r="C956" s="6" t="s">
        <v>158</v>
      </c>
      <c r="D956" s="7"/>
      <c r="E956" s="136" t="s">
        <v>1301</v>
      </c>
      <c r="F956" s="136"/>
      <c r="G956" s="5" t="s">
        <v>274</v>
      </c>
      <c r="H956" s="5" t="s">
        <v>503</v>
      </c>
      <c r="I956" s="5">
        <v>22000</v>
      </c>
      <c r="J956" s="5">
        <v>22000</v>
      </c>
      <c r="K956" s="136">
        <v>2800</v>
      </c>
      <c r="L956" s="136"/>
      <c r="M956" s="5"/>
    </row>
    <row r="957" spans="1:13" x14ac:dyDescent="0.25">
      <c r="A957" s="137"/>
      <c r="B957" s="137"/>
      <c r="C957" s="6" t="s">
        <v>158</v>
      </c>
      <c r="D957" s="8"/>
      <c r="E957" s="137"/>
      <c r="F957" s="137"/>
      <c r="G957" s="5" t="s">
        <v>17</v>
      </c>
      <c r="H957" s="5" t="s">
        <v>437</v>
      </c>
      <c r="I957" s="5">
        <v>18000</v>
      </c>
      <c r="J957" s="5">
        <v>18000</v>
      </c>
      <c r="K957" s="137"/>
      <c r="L957" s="137"/>
      <c r="M957" s="5" t="s">
        <v>1341</v>
      </c>
    </row>
    <row r="958" spans="1:13" ht="45" x14ac:dyDescent="0.25">
      <c r="A958" s="5" t="s">
        <v>1342</v>
      </c>
      <c r="B958" s="5"/>
      <c r="C958" s="5" t="s">
        <v>1343</v>
      </c>
      <c r="D958" s="5"/>
      <c r="E958" s="5" t="s">
        <v>1301</v>
      </c>
      <c r="F958" s="5" t="s">
        <v>1335</v>
      </c>
      <c r="G958" s="5" t="s">
        <v>274</v>
      </c>
      <c r="H958" s="5" t="s">
        <v>225</v>
      </c>
      <c r="I958" s="5">
        <v>2000</v>
      </c>
      <c r="J958" s="5">
        <v>2000</v>
      </c>
      <c r="K958" s="5">
        <v>140</v>
      </c>
      <c r="L958" s="5"/>
      <c r="M958" s="5"/>
    </row>
    <row r="959" spans="1:13" ht="45" x14ac:dyDescent="0.25">
      <c r="A959" s="5" t="s">
        <v>1342</v>
      </c>
      <c r="B959" s="5" t="s">
        <v>642</v>
      </c>
      <c r="C959" s="5" t="s">
        <v>1344</v>
      </c>
      <c r="D959" s="5"/>
      <c r="E959" s="5" t="s">
        <v>1301</v>
      </c>
      <c r="F959" s="5" t="s">
        <v>1345</v>
      </c>
      <c r="G959" s="5" t="s">
        <v>42</v>
      </c>
      <c r="H959" s="5" t="s">
        <v>1346</v>
      </c>
      <c r="I959" s="5">
        <v>35544</v>
      </c>
      <c r="J959" s="5">
        <v>35544</v>
      </c>
      <c r="K959" s="5">
        <v>2628</v>
      </c>
      <c r="L959" s="5"/>
      <c r="M959" s="5"/>
    </row>
    <row r="960" spans="1:13" ht="43.15" customHeight="1" x14ac:dyDescent="0.25">
      <c r="A960" s="136" t="s">
        <v>1342</v>
      </c>
      <c r="B960" s="136" t="s">
        <v>642</v>
      </c>
      <c r="C960" s="6" t="s">
        <v>1347</v>
      </c>
      <c r="D960" s="7"/>
      <c r="E960" s="136" t="s">
        <v>1301</v>
      </c>
      <c r="F960" s="136"/>
      <c r="G960" s="5" t="s">
        <v>274</v>
      </c>
      <c r="H960" s="5" t="s">
        <v>317</v>
      </c>
      <c r="I960" s="5">
        <v>26000</v>
      </c>
      <c r="J960" s="5">
        <v>26000</v>
      </c>
      <c r="K960" s="136">
        <v>1900</v>
      </c>
      <c r="L960" s="136">
        <v>4</v>
      </c>
      <c r="M960" s="5"/>
    </row>
    <row r="961" spans="1:13" x14ac:dyDescent="0.25">
      <c r="A961" s="137"/>
      <c r="B961" s="137"/>
      <c r="C961" s="6" t="s">
        <v>1347</v>
      </c>
      <c r="D961" s="8"/>
      <c r="E961" s="137"/>
      <c r="F961" s="137"/>
      <c r="G961" s="5" t="s">
        <v>42</v>
      </c>
      <c r="H961" s="5" t="s">
        <v>1348</v>
      </c>
      <c r="I961" s="5">
        <v>1150</v>
      </c>
      <c r="J961" s="5">
        <v>1150</v>
      </c>
      <c r="K961" s="137"/>
      <c r="L961" s="137"/>
      <c r="M961" s="5"/>
    </row>
    <row r="962" spans="1:13" ht="60" x14ac:dyDescent="0.25">
      <c r="A962" s="5" t="s">
        <v>1342</v>
      </c>
      <c r="B962" s="5" t="s">
        <v>1349</v>
      </c>
      <c r="C962" s="32" t="s">
        <v>595</v>
      </c>
      <c r="D962" s="5"/>
      <c r="E962" s="5" t="s">
        <v>1301</v>
      </c>
      <c r="F962" s="5" t="s">
        <v>1350</v>
      </c>
      <c r="G962" s="5" t="s">
        <v>274</v>
      </c>
      <c r="H962" s="5" t="s">
        <v>831</v>
      </c>
      <c r="I962" s="5">
        <v>10000</v>
      </c>
      <c r="J962" s="5">
        <v>10000</v>
      </c>
      <c r="K962" s="5">
        <v>2400</v>
      </c>
      <c r="L962" s="5"/>
      <c r="M962" s="5"/>
    </row>
    <row r="963" spans="1:13" ht="43.15" customHeight="1" x14ac:dyDescent="0.25">
      <c r="A963" s="136" t="s">
        <v>1351</v>
      </c>
      <c r="B963" s="136"/>
      <c r="C963" s="6" t="s">
        <v>1352</v>
      </c>
      <c r="D963" s="7"/>
      <c r="E963" s="136" t="s">
        <v>1301</v>
      </c>
      <c r="F963" s="136" t="s">
        <v>644</v>
      </c>
      <c r="G963" s="5" t="s">
        <v>274</v>
      </c>
      <c r="H963" s="5" t="s">
        <v>709</v>
      </c>
      <c r="I963" s="5">
        <v>12000</v>
      </c>
      <c r="J963" s="5">
        <v>12000</v>
      </c>
      <c r="K963" s="136">
        <v>883</v>
      </c>
      <c r="L963" s="136">
        <v>3</v>
      </c>
      <c r="M963" s="5"/>
    </row>
    <row r="964" spans="1:13" x14ac:dyDescent="0.25">
      <c r="A964" s="138"/>
      <c r="B964" s="138"/>
      <c r="C964" s="6" t="s">
        <v>1352</v>
      </c>
      <c r="D964" s="9"/>
      <c r="E964" s="138"/>
      <c r="F964" s="138"/>
      <c r="G964" s="5" t="s">
        <v>42</v>
      </c>
      <c r="H964" s="5" t="s">
        <v>1353</v>
      </c>
      <c r="I964" s="5">
        <v>70</v>
      </c>
      <c r="J964" s="5">
        <v>70</v>
      </c>
      <c r="K964" s="138"/>
      <c r="L964" s="138"/>
      <c r="M964" s="5"/>
    </row>
    <row r="965" spans="1:13" x14ac:dyDescent="0.25">
      <c r="A965" s="137"/>
      <c r="B965" s="137"/>
      <c r="C965" s="6" t="s">
        <v>1352</v>
      </c>
      <c r="D965" s="8"/>
      <c r="E965" s="137"/>
      <c r="F965" s="137"/>
      <c r="G965" s="5" t="s">
        <v>274</v>
      </c>
      <c r="H965" s="5" t="s">
        <v>387</v>
      </c>
      <c r="I965" s="5">
        <v>550</v>
      </c>
      <c r="J965" s="5">
        <v>550</v>
      </c>
      <c r="K965" s="137"/>
      <c r="L965" s="137"/>
      <c r="M965" s="5"/>
    </row>
    <row r="966" spans="1:13" ht="45" x14ac:dyDescent="0.25">
      <c r="A966" s="5" t="s">
        <v>1351</v>
      </c>
      <c r="B966" s="5"/>
      <c r="C966" s="12" t="s">
        <v>525</v>
      </c>
      <c r="D966" s="5"/>
      <c r="E966" s="5" t="s">
        <v>1301</v>
      </c>
      <c r="F966" s="5" t="s">
        <v>877</v>
      </c>
      <c r="G966" s="5" t="s">
        <v>23</v>
      </c>
      <c r="H966" s="5" t="s">
        <v>878</v>
      </c>
      <c r="I966" s="5">
        <v>2100</v>
      </c>
      <c r="J966" s="5">
        <v>2100</v>
      </c>
      <c r="K966" s="5">
        <v>145</v>
      </c>
      <c r="L966" s="5"/>
      <c r="M966" s="5"/>
    </row>
    <row r="967" spans="1:13" ht="45" x14ac:dyDescent="0.25">
      <c r="A967" s="5" t="s">
        <v>1351</v>
      </c>
      <c r="B967" s="5"/>
      <c r="C967" s="120" t="s">
        <v>2662</v>
      </c>
      <c r="D967" s="5"/>
      <c r="E967" s="5" t="s">
        <v>1296</v>
      </c>
      <c r="F967" s="5"/>
      <c r="G967" s="5" t="s">
        <v>274</v>
      </c>
      <c r="H967" s="5" t="s">
        <v>72</v>
      </c>
      <c r="I967" s="5">
        <v>8000</v>
      </c>
      <c r="J967" s="5">
        <v>8000</v>
      </c>
      <c r="K967" s="5">
        <v>560</v>
      </c>
      <c r="L967" s="5"/>
      <c r="M967" s="5"/>
    </row>
    <row r="968" spans="1:13" ht="45" x14ac:dyDescent="0.25">
      <c r="A968" s="5" t="s">
        <v>1351</v>
      </c>
      <c r="B968" s="5" t="s">
        <v>642</v>
      </c>
      <c r="C968" s="6" t="s">
        <v>1127</v>
      </c>
      <c r="D968" s="54"/>
      <c r="E968" s="5" t="s">
        <v>1296</v>
      </c>
      <c r="F968" s="5" t="s">
        <v>1354</v>
      </c>
      <c r="G968" s="5" t="s">
        <v>274</v>
      </c>
      <c r="H968" s="5" t="s">
        <v>215</v>
      </c>
      <c r="I968" s="5">
        <v>36000</v>
      </c>
      <c r="J968" s="5">
        <v>36000</v>
      </c>
      <c r="K968" s="5">
        <v>1520</v>
      </c>
      <c r="L968" s="5"/>
      <c r="M968" s="5"/>
    </row>
    <row r="969" spans="1:13" ht="45" x14ac:dyDescent="0.25">
      <c r="A969" s="5" t="s">
        <v>1355</v>
      </c>
      <c r="B969" s="5" t="s">
        <v>1212</v>
      </c>
      <c r="C969" s="60" t="s">
        <v>2690</v>
      </c>
      <c r="D969" s="5"/>
      <c r="E969" s="5" t="s">
        <v>1296</v>
      </c>
      <c r="F969" s="5"/>
      <c r="G969" s="5" t="s">
        <v>274</v>
      </c>
      <c r="H969" s="5" t="s">
        <v>1356</v>
      </c>
      <c r="I969" s="11"/>
      <c r="J969" s="5">
        <v>20000</v>
      </c>
      <c r="K969" s="60"/>
      <c r="L969" s="5"/>
      <c r="M969" s="5" t="s">
        <v>1357</v>
      </c>
    </row>
    <row r="970" spans="1:13" ht="45" x14ac:dyDescent="0.25">
      <c r="A970" s="5" t="s">
        <v>1355</v>
      </c>
      <c r="B970" s="5" t="s">
        <v>1212</v>
      </c>
      <c r="C970" s="60" t="s">
        <v>2690</v>
      </c>
      <c r="D970" s="5"/>
      <c r="E970" s="5" t="s">
        <v>1296</v>
      </c>
      <c r="F970" s="5" t="s">
        <v>973</v>
      </c>
      <c r="G970" s="5" t="s">
        <v>274</v>
      </c>
      <c r="H970" s="5" t="s">
        <v>1213</v>
      </c>
      <c r="I970" s="11"/>
      <c r="J970" s="5">
        <v>40000</v>
      </c>
      <c r="K970" s="60"/>
      <c r="L970" s="5"/>
      <c r="M970" s="5" t="s">
        <v>1358</v>
      </c>
    </row>
    <row r="971" spans="1:13" ht="45" x14ac:dyDescent="0.25">
      <c r="A971" s="5" t="s">
        <v>1355</v>
      </c>
      <c r="B971" s="5"/>
      <c r="C971" s="5" t="s">
        <v>1359</v>
      </c>
      <c r="D971" s="5"/>
      <c r="E971" s="5" t="s">
        <v>1296</v>
      </c>
      <c r="F971" s="5"/>
      <c r="G971" s="5" t="s">
        <v>274</v>
      </c>
      <c r="H971" s="5" t="s">
        <v>109</v>
      </c>
      <c r="I971" s="5">
        <v>500</v>
      </c>
      <c r="J971" s="5">
        <v>500</v>
      </c>
      <c r="K971" s="5">
        <v>35</v>
      </c>
      <c r="L971" s="5"/>
      <c r="M971" s="5"/>
    </row>
    <row r="972" spans="1:13" ht="45" x14ac:dyDescent="0.25">
      <c r="A972" s="5" t="s">
        <v>1355</v>
      </c>
      <c r="B972" s="5"/>
      <c r="C972" s="5" t="s">
        <v>653</v>
      </c>
      <c r="D972" s="5"/>
      <c r="E972" s="5" t="s">
        <v>1296</v>
      </c>
      <c r="F972" s="5" t="s">
        <v>1360</v>
      </c>
      <c r="G972" s="5" t="s">
        <v>274</v>
      </c>
      <c r="H972" s="5" t="s">
        <v>974</v>
      </c>
      <c r="I972" s="5">
        <v>100000</v>
      </c>
      <c r="J972" s="5">
        <v>100000</v>
      </c>
      <c r="K972" s="5">
        <v>7000</v>
      </c>
      <c r="L972" s="5"/>
      <c r="M972" s="5"/>
    </row>
    <row r="973" spans="1:13" ht="45" x14ac:dyDescent="0.25">
      <c r="A973" s="5" t="s">
        <v>1361</v>
      </c>
      <c r="B973" s="5"/>
      <c r="C973" s="5" t="s">
        <v>1362</v>
      </c>
      <c r="D973" s="5"/>
      <c r="E973" s="5" t="s">
        <v>1296</v>
      </c>
      <c r="F973" s="5" t="s">
        <v>737</v>
      </c>
      <c r="G973" s="5" t="s">
        <v>274</v>
      </c>
      <c r="H973" s="5" t="s">
        <v>72</v>
      </c>
      <c r="I973" s="5">
        <v>8000</v>
      </c>
      <c r="J973" s="5">
        <v>8000</v>
      </c>
      <c r="K973" s="5">
        <v>560</v>
      </c>
      <c r="L973" s="5"/>
      <c r="M973" s="5"/>
    </row>
    <row r="974" spans="1:13" ht="45" x14ac:dyDescent="0.25">
      <c r="A974" s="5" t="s">
        <v>1361</v>
      </c>
      <c r="B974" s="5"/>
      <c r="C974" s="5" t="s">
        <v>1264</v>
      </c>
      <c r="D974" s="5"/>
      <c r="E974" s="5" t="s">
        <v>1296</v>
      </c>
      <c r="F974" s="5" t="s">
        <v>1363</v>
      </c>
      <c r="G974" s="5" t="s">
        <v>274</v>
      </c>
      <c r="H974" s="5" t="s">
        <v>291</v>
      </c>
      <c r="I974" s="5">
        <v>3100</v>
      </c>
      <c r="J974" s="5">
        <v>3100</v>
      </c>
      <c r="K974" s="5">
        <v>217</v>
      </c>
      <c r="L974" s="5"/>
      <c r="M974" s="5"/>
    </row>
    <row r="975" spans="1:13" ht="43.15" customHeight="1" x14ac:dyDescent="0.25">
      <c r="A975" s="136" t="s">
        <v>1361</v>
      </c>
      <c r="B975" s="136"/>
      <c r="C975" s="6" t="s">
        <v>331</v>
      </c>
      <c r="D975" s="7"/>
      <c r="E975" s="136" t="s">
        <v>1296</v>
      </c>
      <c r="F975" s="136" t="s">
        <v>332</v>
      </c>
      <c r="G975" s="5" t="s">
        <v>274</v>
      </c>
      <c r="H975" s="5" t="s">
        <v>31</v>
      </c>
      <c r="I975" s="5">
        <v>44000</v>
      </c>
      <c r="J975" s="5">
        <v>44000</v>
      </c>
      <c r="K975" s="136">
        <v>3304</v>
      </c>
      <c r="L975" s="136"/>
      <c r="M975" s="5" t="s">
        <v>1364</v>
      </c>
    </row>
    <row r="976" spans="1:13" x14ac:dyDescent="0.25">
      <c r="A976" s="138"/>
      <c r="B976" s="138"/>
      <c r="C976" s="6" t="s">
        <v>331</v>
      </c>
      <c r="D976" s="9"/>
      <c r="E976" s="138"/>
      <c r="F976" s="138"/>
      <c r="G976" s="5" t="s">
        <v>42</v>
      </c>
      <c r="H976" s="5" t="s">
        <v>1044</v>
      </c>
      <c r="I976" s="5">
        <v>3200</v>
      </c>
      <c r="J976" s="5">
        <v>3200</v>
      </c>
      <c r="K976" s="137"/>
      <c r="L976" s="137"/>
      <c r="M976" s="5" t="s">
        <v>1365</v>
      </c>
    </row>
    <row r="977" spans="1:13" x14ac:dyDescent="0.25">
      <c r="A977" s="137"/>
      <c r="B977" s="137"/>
      <c r="C977" s="6" t="s">
        <v>331</v>
      </c>
      <c r="D977" s="8"/>
      <c r="E977" s="137"/>
      <c r="F977" s="137"/>
      <c r="G977" s="5" t="s">
        <v>274</v>
      </c>
      <c r="H977" s="5" t="s">
        <v>72</v>
      </c>
      <c r="I977" s="5">
        <v>8000</v>
      </c>
      <c r="J977" s="5">
        <v>8000</v>
      </c>
      <c r="K977" s="5">
        <v>560</v>
      </c>
      <c r="L977" s="5"/>
      <c r="M977" s="5" t="s">
        <v>1366</v>
      </c>
    </row>
    <row r="978" spans="1:13" ht="45" x14ac:dyDescent="0.25">
      <c r="A978" s="5" t="s">
        <v>1367</v>
      </c>
      <c r="B978" s="5"/>
      <c r="C978" s="5" t="s">
        <v>556</v>
      </c>
      <c r="D978" s="5"/>
      <c r="E978" s="5" t="s">
        <v>1296</v>
      </c>
      <c r="F978" s="5" t="s">
        <v>332</v>
      </c>
      <c r="G978" s="5" t="s">
        <v>274</v>
      </c>
      <c r="H978" s="5" t="s">
        <v>1368</v>
      </c>
      <c r="I978" s="5">
        <v>2000</v>
      </c>
      <c r="J978" s="5">
        <v>2000</v>
      </c>
      <c r="K978" s="5">
        <v>140</v>
      </c>
      <c r="L978" s="5"/>
      <c r="M978" s="5"/>
    </row>
    <row r="979" spans="1:13" ht="43.15" customHeight="1" x14ac:dyDescent="0.25">
      <c r="A979" s="136" t="s">
        <v>1367</v>
      </c>
      <c r="B979" s="136"/>
      <c r="C979" s="6" t="s">
        <v>1057</v>
      </c>
      <c r="D979" s="7"/>
      <c r="E979" s="136" t="s">
        <v>1296</v>
      </c>
      <c r="F979" s="136" t="s">
        <v>852</v>
      </c>
      <c r="G979" s="5" t="s">
        <v>42</v>
      </c>
      <c r="H979" s="5" t="s">
        <v>1369</v>
      </c>
      <c r="I979" s="6">
        <f>5571*8</f>
        <v>44568</v>
      </c>
      <c r="J979" s="136">
        <v>45263</v>
      </c>
      <c r="K979" s="136">
        <v>3758</v>
      </c>
      <c r="L979" s="136">
        <v>6</v>
      </c>
      <c r="M979" s="5"/>
    </row>
    <row r="980" spans="1:13" x14ac:dyDescent="0.25">
      <c r="A980" s="138"/>
      <c r="B980" s="138"/>
      <c r="C980" s="6" t="s">
        <v>1057</v>
      </c>
      <c r="D980" s="9"/>
      <c r="E980" s="138"/>
      <c r="F980" s="138"/>
      <c r="G980" s="5" t="s">
        <v>274</v>
      </c>
      <c r="H980" s="5" t="s">
        <v>1370</v>
      </c>
      <c r="I980" s="63">
        <v>695</v>
      </c>
      <c r="J980" s="137"/>
      <c r="K980" s="138"/>
      <c r="L980" s="138"/>
      <c r="M980" s="5"/>
    </row>
    <row r="981" spans="1:13" x14ac:dyDescent="0.25">
      <c r="A981" s="138"/>
      <c r="B981" s="138"/>
      <c r="C981" s="6" t="s">
        <v>1057</v>
      </c>
      <c r="D981" s="9"/>
      <c r="E981" s="138"/>
      <c r="F981" s="138"/>
      <c r="G981" s="5" t="s">
        <v>42</v>
      </c>
      <c r="H981" s="5" t="s">
        <v>1371</v>
      </c>
      <c r="I981" s="5">
        <v>2032</v>
      </c>
      <c r="J981" s="5">
        <v>2032</v>
      </c>
      <c r="K981" s="138"/>
      <c r="L981" s="138"/>
      <c r="M981" s="5"/>
    </row>
    <row r="982" spans="1:13" x14ac:dyDescent="0.25">
      <c r="A982" s="137"/>
      <c r="B982" s="137"/>
      <c r="C982" s="6" t="s">
        <v>1057</v>
      </c>
      <c r="D982" s="8"/>
      <c r="E982" s="137"/>
      <c r="F982" s="137"/>
      <c r="G982" s="5" t="s">
        <v>42</v>
      </c>
      <c r="H982" s="5" t="s">
        <v>153</v>
      </c>
      <c r="I982" s="5">
        <v>6400</v>
      </c>
      <c r="J982" s="5">
        <v>6400</v>
      </c>
      <c r="K982" s="137"/>
      <c r="L982" s="137"/>
      <c r="M982" s="5"/>
    </row>
    <row r="983" spans="1:13" ht="43.15" customHeight="1" x14ac:dyDescent="0.25">
      <c r="A983" s="136" t="s">
        <v>1367</v>
      </c>
      <c r="B983" s="136" t="s">
        <v>642</v>
      </c>
      <c r="C983" s="6" t="s">
        <v>760</v>
      </c>
      <c r="D983" s="56"/>
      <c r="E983" s="136" t="s">
        <v>1296</v>
      </c>
      <c r="F983" s="136" t="s">
        <v>1259</v>
      </c>
      <c r="G983" s="5" t="s">
        <v>42</v>
      </c>
      <c r="H983" s="5" t="s">
        <v>1372</v>
      </c>
      <c r="I983" s="5">
        <v>200</v>
      </c>
      <c r="J983" s="5">
        <v>200</v>
      </c>
      <c r="K983" s="5">
        <v>14</v>
      </c>
      <c r="L983" s="5"/>
      <c r="M983" s="5"/>
    </row>
    <row r="984" spans="1:13" x14ac:dyDescent="0.25">
      <c r="A984" s="137"/>
      <c r="B984" s="137"/>
      <c r="C984" s="6" t="s">
        <v>760</v>
      </c>
      <c r="D984" s="58"/>
      <c r="E984" s="137"/>
      <c r="F984" s="137"/>
      <c r="G984" s="5" t="s">
        <v>51</v>
      </c>
      <c r="H984" s="5" t="s">
        <v>1373</v>
      </c>
      <c r="I984" s="5">
        <v>22742</v>
      </c>
      <c r="J984" s="5">
        <v>22742</v>
      </c>
      <c r="K984" s="5">
        <v>113</v>
      </c>
      <c r="L984" s="5">
        <v>6</v>
      </c>
      <c r="M984" s="5"/>
    </row>
    <row r="985" spans="1:13" ht="43.15" customHeight="1" x14ac:dyDescent="0.25">
      <c r="A985" s="136" t="s">
        <v>1374</v>
      </c>
      <c r="B985" s="136"/>
      <c r="C985" s="6" t="s">
        <v>529</v>
      </c>
      <c r="D985" s="7"/>
      <c r="E985" s="136" t="s">
        <v>1296</v>
      </c>
      <c r="F985" s="136" t="s">
        <v>296</v>
      </c>
      <c r="G985" s="5" t="s">
        <v>274</v>
      </c>
      <c r="H985" s="5" t="s">
        <v>1375</v>
      </c>
      <c r="I985" s="5">
        <v>880</v>
      </c>
      <c r="J985" s="5">
        <v>880</v>
      </c>
      <c r="K985" s="136">
        <v>71</v>
      </c>
      <c r="L985" s="136">
        <v>6</v>
      </c>
      <c r="M985" s="136" t="s">
        <v>1376</v>
      </c>
    </row>
    <row r="986" spans="1:13" x14ac:dyDescent="0.25">
      <c r="A986" s="137"/>
      <c r="B986" s="137"/>
      <c r="C986" s="6" t="s">
        <v>529</v>
      </c>
      <c r="D986" s="8"/>
      <c r="E986" s="137"/>
      <c r="F986" s="137"/>
      <c r="G986" s="5" t="s">
        <v>42</v>
      </c>
      <c r="H986" s="5" t="s">
        <v>1278</v>
      </c>
      <c r="I986" s="5">
        <v>144</v>
      </c>
      <c r="J986" s="5">
        <v>144</v>
      </c>
      <c r="K986" s="137"/>
      <c r="L986" s="137"/>
      <c r="M986" s="137"/>
    </row>
    <row r="987" spans="1:13" ht="45" x14ac:dyDescent="0.25">
      <c r="A987" s="5" t="s">
        <v>1374</v>
      </c>
      <c r="B987" s="5"/>
      <c r="C987" s="5" t="s">
        <v>1305</v>
      </c>
      <c r="D987" s="5"/>
      <c r="E987" s="5" t="s">
        <v>1296</v>
      </c>
      <c r="F987" s="5" t="s">
        <v>601</v>
      </c>
      <c r="G987" s="5" t="s">
        <v>274</v>
      </c>
      <c r="H987" s="5" t="s">
        <v>291</v>
      </c>
      <c r="I987" s="5">
        <v>4200</v>
      </c>
      <c r="J987" s="5">
        <v>4200</v>
      </c>
      <c r="K987" s="5">
        <v>294</v>
      </c>
      <c r="L987" s="5"/>
      <c r="M987" s="5" t="s">
        <v>1377</v>
      </c>
    </row>
    <row r="988" spans="1:13" ht="43.15" customHeight="1" x14ac:dyDescent="0.25">
      <c r="A988" s="136" t="s">
        <v>1374</v>
      </c>
      <c r="B988" s="136"/>
      <c r="C988" s="6" t="s">
        <v>1378</v>
      </c>
      <c r="D988" s="7"/>
      <c r="E988" s="136" t="s">
        <v>1296</v>
      </c>
      <c r="F988" s="176" t="s">
        <v>1379</v>
      </c>
      <c r="G988" s="5" t="s">
        <v>274</v>
      </c>
      <c r="H988" s="5" t="s">
        <v>503</v>
      </c>
      <c r="I988" s="5">
        <v>22000</v>
      </c>
      <c r="J988" s="5">
        <v>22000</v>
      </c>
      <c r="K988" s="136">
        <v>1640</v>
      </c>
      <c r="L988" s="136">
        <v>7</v>
      </c>
      <c r="M988" s="5"/>
    </row>
    <row r="989" spans="1:13" x14ac:dyDescent="0.25">
      <c r="A989" s="137"/>
      <c r="B989" s="137"/>
      <c r="C989" s="6" t="s">
        <v>1378</v>
      </c>
      <c r="D989" s="8"/>
      <c r="E989" s="137"/>
      <c r="F989" s="177"/>
      <c r="G989" s="5" t="s">
        <v>42</v>
      </c>
      <c r="H989" s="5" t="s">
        <v>95</v>
      </c>
      <c r="I989" s="5">
        <v>1440</v>
      </c>
      <c r="J989" s="5">
        <v>1440</v>
      </c>
      <c r="K989" s="137"/>
      <c r="L989" s="137"/>
      <c r="M989" s="5"/>
    </row>
    <row r="990" spans="1:13" ht="45" x14ac:dyDescent="0.25">
      <c r="A990" s="5" t="s">
        <v>1374</v>
      </c>
      <c r="B990" s="5"/>
      <c r="C990" s="5" t="s">
        <v>1380</v>
      </c>
      <c r="D990" s="5"/>
      <c r="E990" s="5" t="s">
        <v>1296</v>
      </c>
      <c r="F990" s="5" t="s">
        <v>414</v>
      </c>
      <c r="G990" s="5" t="s">
        <v>274</v>
      </c>
      <c r="H990" s="5" t="s">
        <v>72</v>
      </c>
      <c r="I990" s="5">
        <v>8000</v>
      </c>
      <c r="J990" s="5">
        <v>8000</v>
      </c>
      <c r="K990" s="5">
        <v>560</v>
      </c>
      <c r="L990" s="5"/>
      <c r="M990" s="5"/>
    </row>
    <row r="991" spans="1:13" ht="43.15" customHeight="1" x14ac:dyDescent="0.25">
      <c r="A991" s="136" t="s">
        <v>1381</v>
      </c>
      <c r="B991" s="136"/>
      <c r="C991" s="6" t="s">
        <v>736</v>
      </c>
      <c r="D991" s="7"/>
      <c r="E991" s="136" t="s">
        <v>1296</v>
      </c>
      <c r="F991" s="136" t="s">
        <v>737</v>
      </c>
      <c r="G991" s="5" t="s">
        <v>42</v>
      </c>
      <c r="H991" s="5" t="s">
        <v>156</v>
      </c>
      <c r="I991" s="5">
        <v>160</v>
      </c>
      <c r="J991" s="5">
        <v>160</v>
      </c>
      <c r="K991" s="136">
        <v>1485</v>
      </c>
      <c r="L991" s="136">
        <v>4</v>
      </c>
      <c r="M991" s="5"/>
    </row>
    <row r="992" spans="1:13" x14ac:dyDescent="0.25">
      <c r="A992" s="138"/>
      <c r="B992" s="138"/>
      <c r="C992" s="6" t="s">
        <v>736</v>
      </c>
      <c r="D992" s="9"/>
      <c r="E992" s="138"/>
      <c r="F992" s="138"/>
      <c r="G992" s="5" t="s">
        <v>42</v>
      </c>
      <c r="H992" s="5" t="s">
        <v>862</v>
      </c>
      <c r="I992" s="5">
        <v>640</v>
      </c>
      <c r="J992" s="5">
        <v>640</v>
      </c>
      <c r="K992" s="138"/>
      <c r="L992" s="138"/>
      <c r="M992" s="5"/>
    </row>
    <row r="993" spans="1:13" x14ac:dyDescent="0.25">
      <c r="A993" s="138"/>
      <c r="B993" s="138"/>
      <c r="C993" s="6" t="s">
        <v>736</v>
      </c>
      <c r="D993" s="9"/>
      <c r="E993" s="138"/>
      <c r="F993" s="138"/>
      <c r="G993" s="5" t="s">
        <v>274</v>
      </c>
      <c r="H993" s="5" t="s">
        <v>119</v>
      </c>
      <c r="I993" s="5">
        <v>450</v>
      </c>
      <c r="J993" s="5">
        <v>450</v>
      </c>
      <c r="K993" s="138"/>
      <c r="L993" s="138"/>
      <c r="M993" s="5"/>
    </row>
    <row r="994" spans="1:13" x14ac:dyDescent="0.25">
      <c r="A994" s="137"/>
      <c r="B994" s="137"/>
      <c r="C994" s="6" t="s">
        <v>736</v>
      </c>
      <c r="D994" s="8"/>
      <c r="E994" s="137"/>
      <c r="F994" s="137"/>
      <c r="G994" s="5" t="s">
        <v>274</v>
      </c>
      <c r="H994" s="5" t="s">
        <v>94</v>
      </c>
      <c r="I994" s="5">
        <v>20000</v>
      </c>
      <c r="J994" s="5">
        <v>20000</v>
      </c>
      <c r="K994" s="137"/>
      <c r="L994" s="137"/>
      <c r="M994" s="5"/>
    </row>
    <row r="995" spans="1:13" ht="43.15" customHeight="1" x14ac:dyDescent="0.25">
      <c r="A995" s="136" t="s">
        <v>1381</v>
      </c>
      <c r="B995" s="136"/>
      <c r="C995" s="6" t="s">
        <v>1382</v>
      </c>
      <c r="D995" s="7"/>
      <c r="E995" s="136" t="s">
        <v>1296</v>
      </c>
      <c r="F995" s="136" t="s">
        <v>414</v>
      </c>
      <c r="G995" s="5" t="s">
        <v>274</v>
      </c>
      <c r="H995" s="5" t="s">
        <v>437</v>
      </c>
      <c r="I995" s="5">
        <v>18000</v>
      </c>
      <c r="J995" s="5">
        <v>18000</v>
      </c>
      <c r="K995" s="136">
        <v>1568</v>
      </c>
      <c r="L995" s="136"/>
      <c r="M995" s="5"/>
    </row>
    <row r="996" spans="1:13" x14ac:dyDescent="0.25">
      <c r="A996" s="137"/>
      <c r="B996" s="137"/>
      <c r="C996" s="6" t="s">
        <v>1382</v>
      </c>
      <c r="D996" s="8"/>
      <c r="E996" s="137"/>
      <c r="F996" s="137"/>
      <c r="G996" s="5" t="s">
        <v>42</v>
      </c>
      <c r="H996" s="5" t="s">
        <v>927</v>
      </c>
      <c r="I996" s="5">
        <v>4400</v>
      </c>
      <c r="J996" s="5">
        <v>4400</v>
      </c>
      <c r="K996" s="137"/>
      <c r="L996" s="137"/>
      <c r="M996" s="5"/>
    </row>
    <row r="997" spans="1:13" ht="43.15" customHeight="1" x14ac:dyDescent="0.25">
      <c r="A997" s="136" t="s">
        <v>1381</v>
      </c>
      <c r="B997" s="136"/>
      <c r="C997" s="6" t="s">
        <v>137</v>
      </c>
      <c r="D997" s="7"/>
      <c r="E997" s="136" t="s">
        <v>1383</v>
      </c>
      <c r="F997" s="136" t="s">
        <v>852</v>
      </c>
      <c r="G997" s="5" t="s">
        <v>274</v>
      </c>
      <c r="H997" s="5" t="s">
        <v>965</v>
      </c>
      <c r="I997" s="5">
        <v>86500</v>
      </c>
      <c r="J997" s="5">
        <v>86500</v>
      </c>
      <c r="K997" s="136">
        <v>5524</v>
      </c>
      <c r="L997" s="136"/>
      <c r="M997" s="136" t="s">
        <v>1384</v>
      </c>
    </row>
    <row r="998" spans="1:13" x14ac:dyDescent="0.25">
      <c r="A998" s="138"/>
      <c r="B998" s="138"/>
      <c r="C998" s="6" t="s">
        <v>137</v>
      </c>
      <c r="D998" s="9"/>
      <c r="E998" s="138"/>
      <c r="F998" s="138"/>
      <c r="G998" s="5" t="s">
        <v>274</v>
      </c>
      <c r="H998" s="5" t="s">
        <v>415</v>
      </c>
      <c r="I998" s="5">
        <v>12698</v>
      </c>
      <c r="J998" s="5">
        <v>12698</v>
      </c>
      <c r="K998" s="138"/>
      <c r="L998" s="138"/>
      <c r="M998" s="138"/>
    </row>
    <row r="999" spans="1:13" x14ac:dyDescent="0.25">
      <c r="A999" s="137"/>
      <c r="B999" s="137"/>
      <c r="C999" s="6" t="s">
        <v>137</v>
      </c>
      <c r="D999" s="8"/>
      <c r="E999" s="137"/>
      <c r="F999" s="137"/>
      <c r="G999" s="5" t="s">
        <v>42</v>
      </c>
      <c r="H999" s="5" t="s">
        <v>1385</v>
      </c>
      <c r="I999" s="5">
        <v>8600</v>
      </c>
      <c r="J999" s="5">
        <v>8600</v>
      </c>
      <c r="K999" s="137"/>
      <c r="L999" s="137"/>
      <c r="M999" s="137"/>
    </row>
    <row r="1000" spans="1:13" ht="43.15" customHeight="1" x14ac:dyDescent="0.25">
      <c r="A1000" s="136" t="s">
        <v>1386</v>
      </c>
      <c r="B1000" s="136" t="s">
        <v>642</v>
      </c>
      <c r="C1000" s="6" t="s">
        <v>1344</v>
      </c>
      <c r="D1000" s="56"/>
      <c r="E1000" s="136" t="s">
        <v>1383</v>
      </c>
      <c r="F1000" s="136"/>
      <c r="G1000" s="5" t="s">
        <v>274</v>
      </c>
      <c r="H1000" s="5" t="s">
        <v>448</v>
      </c>
      <c r="I1000" s="5">
        <v>23981</v>
      </c>
      <c r="J1000" s="5">
        <v>23981</v>
      </c>
      <c r="K1000" s="136">
        <v>3093</v>
      </c>
      <c r="L1000" s="136">
        <v>6</v>
      </c>
      <c r="M1000" s="5"/>
    </row>
    <row r="1001" spans="1:13" ht="30" x14ac:dyDescent="0.25">
      <c r="A1001" s="137"/>
      <c r="B1001" s="137"/>
      <c r="C1001" s="6" t="s">
        <v>1344</v>
      </c>
      <c r="D1001" s="58"/>
      <c r="E1001" s="137"/>
      <c r="F1001" s="137"/>
      <c r="G1001" s="5" t="s">
        <v>42</v>
      </c>
      <c r="H1001" s="5" t="s">
        <v>1387</v>
      </c>
      <c r="I1001" s="5">
        <v>20215</v>
      </c>
      <c r="J1001" s="5">
        <v>20215</v>
      </c>
      <c r="K1001" s="137"/>
      <c r="L1001" s="137"/>
      <c r="M1001" s="5"/>
    </row>
    <row r="1002" spans="1:13" ht="43.15" customHeight="1" x14ac:dyDescent="0.25">
      <c r="A1002" s="136" t="s">
        <v>1386</v>
      </c>
      <c r="B1002" s="136" t="s">
        <v>642</v>
      </c>
      <c r="C1002" s="6" t="s">
        <v>1388</v>
      </c>
      <c r="D1002" s="7"/>
      <c r="E1002" s="136" t="s">
        <v>1383</v>
      </c>
      <c r="F1002" s="136" t="s">
        <v>1363</v>
      </c>
      <c r="G1002" s="5" t="s">
        <v>274</v>
      </c>
      <c r="H1002" s="5" t="s">
        <v>709</v>
      </c>
      <c r="I1002" s="5">
        <v>12600</v>
      </c>
      <c r="J1002" s="5">
        <v>12600</v>
      </c>
      <c r="K1002" s="136">
        <v>1065</v>
      </c>
      <c r="L1002" s="136"/>
      <c r="M1002" s="5"/>
    </row>
    <row r="1003" spans="1:13" x14ac:dyDescent="0.25">
      <c r="A1003" s="138"/>
      <c r="B1003" s="138"/>
      <c r="C1003" s="6" t="s">
        <v>1388</v>
      </c>
      <c r="D1003" s="9"/>
      <c r="E1003" s="138"/>
      <c r="F1003" s="138"/>
      <c r="G1003" s="5" t="s">
        <v>274</v>
      </c>
      <c r="H1003" s="5" t="s">
        <v>742</v>
      </c>
      <c r="I1003" s="5">
        <v>1500</v>
      </c>
      <c r="J1003" s="5">
        <v>1500</v>
      </c>
      <c r="K1003" s="138"/>
      <c r="L1003" s="138"/>
      <c r="M1003" s="5"/>
    </row>
    <row r="1004" spans="1:13" x14ac:dyDescent="0.25">
      <c r="A1004" s="138"/>
      <c r="B1004" s="138"/>
      <c r="C1004" s="6" t="s">
        <v>1388</v>
      </c>
      <c r="D1004" s="9"/>
      <c r="E1004" s="138"/>
      <c r="F1004" s="138"/>
      <c r="G1004" s="5" t="s">
        <v>42</v>
      </c>
      <c r="H1004" s="5" t="s">
        <v>1353</v>
      </c>
      <c r="I1004" s="5">
        <v>72</v>
      </c>
      <c r="J1004" s="5">
        <v>72</v>
      </c>
      <c r="K1004" s="138"/>
      <c r="L1004" s="138"/>
      <c r="M1004" s="5"/>
    </row>
    <row r="1005" spans="1:13" x14ac:dyDescent="0.25">
      <c r="A1005" s="137"/>
      <c r="B1005" s="137"/>
      <c r="C1005" s="6" t="s">
        <v>1388</v>
      </c>
      <c r="D1005" s="8"/>
      <c r="E1005" s="137"/>
      <c r="F1005" s="137"/>
      <c r="G1005" s="5" t="s">
        <v>274</v>
      </c>
      <c r="H1005" s="5" t="s">
        <v>1389</v>
      </c>
      <c r="I1005" s="5">
        <v>1070</v>
      </c>
      <c r="J1005" s="5">
        <v>1070</v>
      </c>
      <c r="K1005" s="137"/>
      <c r="L1005" s="137"/>
      <c r="M1005" s="5"/>
    </row>
    <row r="1006" spans="1:13" ht="43.15" customHeight="1" x14ac:dyDescent="0.25">
      <c r="A1006" s="136" t="s">
        <v>1386</v>
      </c>
      <c r="B1006" s="136"/>
      <c r="C1006" s="6" t="s">
        <v>2674</v>
      </c>
      <c r="D1006" s="7"/>
      <c r="E1006" s="136" t="s">
        <v>1383</v>
      </c>
      <c r="F1006" s="136" t="s">
        <v>1390</v>
      </c>
      <c r="G1006" s="5" t="s">
        <v>274</v>
      </c>
      <c r="H1006" s="5" t="s">
        <v>291</v>
      </c>
      <c r="I1006" s="5">
        <v>4200</v>
      </c>
      <c r="J1006" s="5">
        <v>4200</v>
      </c>
      <c r="K1006" s="136">
        <v>343</v>
      </c>
      <c r="L1006" s="136"/>
      <c r="M1006" s="5"/>
    </row>
    <row r="1007" spans="1:13" x14ac:dyDescent="0.25">
      <c r="A1007" s="138"/>
      <c r="B1007" s="138"/>
      <c r="C1007" s="6" t="s">
        <v>2674</v>
      </c>
      <c r="D1007" s="9"/>
      <c r="E1007" s="138"/>
      <c r="F1007" s="138"/>
      <c r="G1007" s="5" t="s">
        <v>274</v>
      </c>
      <c r="H1007" s="5" t="s">
        <v>521</v>
      </c>
      <c r="I1007" s="5">
        <v>600</v>
      </c>
      <c r="J1007" s="5">
        <v>600</v>
      </c>
      <c r="K1007" s="138"/>
      <c r="L1007" s="138"/>
      <c r="M1007" s="5"/>
    </row>
    <row r="1008" spans="1:13" x14ac:dyDescent="0.25">
      <c r="A1008" s="137"/>
      <c r="B1008" s="137"/>
      <c r="C1008" s="6" t="s">
        <v>2674</v>
      </c>
      <c r="D1008" s="8"/>
      <c r="E1008" s="137"/>
      <c r="F1008" s="137"/>
      <c r="G1008" s="5" t="s">
        <v>42</v>
      </c>
      <c r="H1008" s="5" t="s">
        <v>388</v>
      </c>
      <c r="I1008" s="5">
        <v>100</v>
      </c>
      <c r="J1008" s="5">
        <v>100</v>
      </c>
      <c r="K1008" s="137"/>
      <c r="L1008" s="137"/>
      <c r="M1008" s="5"/>
    </row>
    <row r="1009" spans="1:13" ht="27.6" customHeight="1" x14ac:dyDescent="0.25">
      <c r="A1009" s="7" t="s">
        <v>1391</v>
      </c>
      <c r="B1009" s="5"/>
      <c r="C1009" s="7" t="s">
        <v>1392</v>
      </c>
      <c r="D1009" s="7"/>
      <c r="E1009" s="7" t="s">
        <v>1301</v>
      </c>
      <c r="F1009" s="7" t="s">
        <v>1390</v>
      </c>
      <c r="G1009" s="7" t="s">
        <v>274</v>
      </c>
      <c r="H1009" s="7" t="s">
        <v>574</v>
      </c>
      <c r="I1009" s="7">
        <v>1200</v>
      </c>
      <c r="J1009" s="7">
        <v>1200</v>
      </c>
      <c r="K1009" s="7">
        <v>133</v>
      </c>
      <c r="L1009" s="7"/>
      <c r="M1009" s="5"/>
    </row>
    <row r="1010" spans="1:13" ht="45" x14ac:dyDescent="0.25">
      <c r="A1010" s="5" t="s">
        <v>1391</v>
      </c>
      <c r="B1010" s="5"/>
      <c r="C1010" s="5" t="s">
        <v>2640</v>
      </c>
      <c r="D1010" s="5"/>
      <c r="E1010" s="5" t="s">
        <v>1383</v>
      </c>
      <c r="F1010" s="5" t="s">
        <v>1393</v>
      </c>
      <c r="G1010" s="5" t="s">
        <v>23</v>
      </c>
      <c r="H1010" s="5" t="s">
        <v>1394</v>
      </c>
      <c r="I1010" s="5">
        <v>1950</v>
      </c>
      <c r="J1010" s="5">
        <v>1950</v>
      </c>
      <c r="K1010" s="5">
        <v>136</v>
      </c>
      <c r="L1010" s="5">
        <v>4</v>
      </c>
      <c r="M1010" s="5"/>
    </row>
    <row r="1011" spans="1:13" ht="45" x14ac:dyDescent="0.25">
      <c r="A1011" s="5" t="s">
        <v>1391</v>
      </c>
      <c r="B1011" s="5"/>
      <c r="C1011" s="5" t="s">
        <v>1395</v>
      </c>
      <c r="D1011" s="5"/>
      <c r="E1011" s="5" t="s">
        <v>1383</v>
      </c>
      <c r="F1011" s="5" t="s">
        <v>1396</v>
      </c>
      <c r="G1011" s="5" t="s">
        <v>42</v>
      </c>
      <c r="H1011" s="5" t="s">
        <v>248</v>
      </c>
      <c r="I1011" s="5">
        <v>444</v>
      </c>
      <c r="J1011" s="5">
        <v>444</v>
      </c>
      <c r="K1011" s="5">
        <v>31</v>
      </c>
      <c r="L1011" s="5"/>
      <c r="M1011" s="5"/>
    </row>
    <row r="1012" spans="1:13" ht="43.15" customHeight="1" x14ac:dyDescent="0.25">
      <c r="A1012" s="136" t="s">
        <v>1391</v>
      </c>
      <c r="B1012" s="136"/>
      <c r="C1012" s="6" t="s">
        <v>1397</v>
      </c>
      <c r="D1012" s="7"/>
      <c r="E1012" s="136" t="s">
        <v>1383</v>
      </c>
      <c r="F1012" s="136" t="s">
        <v>1398</v>
      </c>
      <c r="G1012" s="5" t="s">
        <v>274</v>
      </c>
      <c r="H1012" s="5" t="s">
        <v>1399</v>
      </c>
      <c r="I1012" s="5">
        <v>70000</v>
      </c>
      <c r="J1012" s="5">
        <v>70000</v>
      </c>
      <c r="K1012" s="136">
        <v>5057</v>
      </c>
      <c r="L1012" s="136"/>
      <c r="M1012" s="5"/>
    </row>
    <row r="1013" spans="1:13" x14ac:dyDescent="0.25">
      <c r="A1013" s="137"/>
      <c r="B1013" s="137"/>
      <c r="C1013" s="6" t="s">
        <v>1397</v>
      </c>
      <c r="D1013" s="8"/>
      <c r="E1013" s="137"/>
      <c r="F1013" s="137"/>
      <c r="G1013" s="5" t="s">
        <v>274</v>
      </c>
      <c r="H1013" s="5" t="s">
        <v>225</v>
      </c>
      <c r="I1013" s="5">
        <v>2250</v>
      </c>
      <c r="J1013" s="5">
        <v>2250</v>
      </c>
      <c r="K1013" s="137"/>
      <c r="L1013" s="137"/>
      <c r="M1013" s="5"/>
    </row>
    <row r="1014" spans="1:13" ht="45" x14ac:dyDescent="0.25">
      <c r="A1014" s="5" t="s">
        <v>1400</v>
      </c>
      <c r="B1014" s="5" t="s">
        <v>132</v>
      </c>
      <c r="C1014" s="5" t="s">
        <v>1401</v>
      </c>
      <c r="D1014" s="54"/>
      <c r="E1014" s="5" t="s">
        <v>1383</v>
      </c>
      <c r="F1014" s="5" t="s">
        <v>630</v>
      </c>
      <c r="G1014" s="5" t="s">
        <v>274</v>
      </c>
      <c r="H1014" s="5" t="s">
        <v>291</v>
      </c>
      <c r="I1014" s="5">
        <v>4000</v>
      </c>
      <c r="J1014" s="5">
        <v>4000</v>
      </c>
      <c r="K1014" s="5">
        <v>280</v>
      </c>
      <c r="L1014" s="5"/>
      <c r="M1014" s="5"/>
    </row>
    <row r="1015" spans="1:13" ht="45" x14ac:dyDescent="0.25">
      <c r="A1015" s="5" t="s">
        <v>1400</v>
      </c>
      <c r="B1015" s="5"/>
      <c r="C1015" s="5" t="s">
        <v>2641</v>
      </c>
      <c r="D1015" s="5"/>
      <c r="E1015" s="5" t="s">
        <v>1383</v>
      </c>
      <c r="F1015" s="5" t="s">
        <v>1402</v>
      </c>
      <c r="G1015" s="5" t="s">
        <v>42</v>
      </c>
      <c r="H1015" s="5" t="s">
        <v>1403</v>
      </c>
      <c r="I1015" s="5">
        <v>1664</v>
      </c>
      <c r="J1015" s="5">
        <v>1664</v>
      </c>
      <c r="K1015" s="5">
        <v>116</v>
      </c>
      <c r="L1015" s="5">
        <v>4</v>
      </c>
      <c r="M1015" s="5"/>
    </row>
    <row r="1016" spans="1:13" ht="43.15" customHeight="1" x14ac:dyDescent="0.25">
      <c r="A1016" s="136" t="s">
        <v>1400</v>
      </c>
      <c r="B1016" s="136" t="s">
        <v>642</v>
      </c>
      <c r="C1016" s="6" t="s">
        <v>1404</v>
      </c>
      <c r="D1016" s="7"/>
      <c r="E1016" s="136" t="s">
        <v>1383</v>
      </c>
      <c r="F1016" s="136" t="s">
        <v>1259</v>
      </c>
      <c r="G1016" s="5" t="s">
        <v>274</v>
      </c>
      <c r="H1016" s="5" t="s">
        <v>225</v>
      </c>
      <c r="I1016" s="5">
        <v>2100</v>
      </c>
      <c r="J1016" s="5">
        <v>2100</v>
      </c>
      <c r="K1016" s="136">
        <v>581</v>
      </c>
      <c r="L1016" s="136"/>
      <c r="M1016" s="136" t="s">
        <v>1405</v>
      </c>
    </row>
    <row r="1017" spans="1:13" x14ac:dyDescent="0.25">
      <c r="A1017" s="138"/>
      <c r="B1017" s="138"/>
      <c r="C1017" s="6" t="s">
        <v>1404</v>
      </c>
      <c r="D1017" s="9"/>
      <c r="E1017" s="138"/>
      <c r="F1017" s="138"/>
      <c r="G1017" s="5" t="s">
        <v>274</v>
      </c>
      <c r="H1017" s="5" t="s">
        <v>225</v>
      </c>
      <c r="I1017" s="5">
        <v>2200</v>
      </c>
      <c r="J1017" s="5">
        <v>2200</v>
      </c>
      <c r="K1017" s="138"/>
      <c r="L1017" s="138"/>
      <c r="M1017" s="138"/>
    </row>
    <row r="1018" spans="1:13" x14ac:dyDescent="0.25">
      <c r="A1018" s="137"/>
      <c r="B1018" s="137"/>
      <c r="C1018" s="6" t="s">
        <v>1404</v>
      </c>
      <c r="D1018" s="8"/>
      <c r="E1018" s="137"/>
      <c r="F1018" s="137"/>
      <c r="G1018" s="5" t="s">
        <v>274</v>
      </c>
      <c r="H1018" s="5" t="s">
        <v>291</v>
      </c>
      <c r="I1018" s="5">
        <v>4000</v>
      </c>
      <c r="J1018" s="5">
        <v>4000</v>
      </c>
      <c r="K1018" s="137"/>
      <c r="L1018" s="137"/>
      <c r="M1018" s="137"/>
    </row>
    <row r="1019" spans="1:13" ht="45" x14ac:dyDescent="0.25">
      <c r="A1019" s="5" t="s">
        <v>1400</v>
      </c>
      <c r="B1019" s="5"/>
      <c r="C1019" s="5" t="s">
        <v>1406</v>
      </c>
      <c r="D1019" s="5"/>
      <c r="E1019" s="5" t="s">
        <v>1383</v>
      </c>
      <c r="F1019" s="5" t="s">
        <v>987</v>
      </c>
      <c r="G1019" s="5" t="s">
        <v>23</v>
      </c>
      <c r="H1019" s="5" t="s">
        <v>815</v>
      </c>
      <c r="I1019" s="5">
        <v>2400</v>
      </c>
      <c r="J1019" s="5">
        <v>2400</v>
      </c>
      <c r="K1019" s="5">
        <v>168</v>
      </c>
      <c r="L1019" s="5"/>
      <c r="M1019" s="5"/>
    </row>
    <row r="1020" spans="1:13" ht="43.15" customHeight="1" x14ac:dyDescent="0.25">
      <c r="A1020" s="136" t="s">
        <v>1407</v>
      </c>
      <c r="B1020" s="136"/>
      <c r="C1020" s="6" t="s">
        <v>1408</v>
      </c>
      <c r="D1020" s="7"/>
      <c r="E1020" s="136" t="s">
        <v>1383</v>
      </c>
      <c r="F1020" s="136" t="s">
        <v>1409</v>
      </c>
      <c r="G1020" s="5" t="s">
        <v>42</v>
      </c>
      <c r="H1020" s="5" t="s">
        <v>1222</v>
      </c>
      <c r="I1020" s="5">
        <v>112</v>
      </c>
      <c r="J1020" s="5">
        <v>112</v>
      </c>
      <c r="K1020" s="136">
        <v>170</v>
      </c>
      <c r="L1020" s="136">
        <v>2</v>
      </c>
      <c r="M1020" s="5"/>
    </row>
    <row r="1021" spans="1:13" x14ac:dyDescent="0.25">
      <c r="A1021" s="138"/>
      <c r="B1021" s="138"/>
      <c r="C1021" s="6" t="s">
        <v>1408</v>
      </c>
      <c r="D1021" s="9"/>
      <c r="E1021" s="138"/>
      <c r="F1021" s="138"/>
      <c r="G1021" s="5" t="s">
        <v>274</v>
      </c>
      <c r="H1021" s="5" t="s">
        <v>1410</v>
      </c>
      <c r="I1021" s="5">
        <v>1888</v>
      </c>
      <c r="J1021" s="5">
        <v>1888</v>
      </c>
      <c r="K1021" s="138"/>
      <c r="L1021" s="138"/>
      <c r="M1021" s="5"/>
    </row>
    <row r="1022" spans="1:13" x14ac:dyDescent="0.25">
      <c r="A1022" s="137"/>
      <c r="B1022" s="137"/>
      <c r="C1022" s="6" t="s">
        <v>1408</v>
      </c>
      <c r="D1022" s="8"/>
      <c r="E1022" s="137"/>
      <c r="F1022" s="137"/>
      <c r="G1022" s="5" t="s">
        <v>42</v>
      </c>
      <c r="H1022" s="5" t="s">
        <v>418</v>
      </c>
      <c r="I1022" s="5">
        <v>432</v>
      </c>
      <c r="J1022" s="5">
        <v>432</v>
      </c>
      <c r="K1022" s="137"/>
      <c r="L1022" s="137"/>
      <c r="M1022" s="5" t="s">
        <v>1411</v>
      </c>
    </row>
    <row r="1023" spans="1:13" ht="45" x14ac:dyDescent="0.25">
      <c r="A1023" s="5" t="s">
        <v>1407</v>
      </c>
      <c r="B1023" s="5"/>
      <c r="C1023" s="5" t="s">
        <v>871</v>
      </c>
      <c r="D1023" s="5"/>
      <c r="E1023" s="5" t="s">
        <v>1383</v>
      </c>
      <c r="F1023" s="5"/>
      <c r="G1023" s="5" t="s">
        <v>274</v>
      </c>
      <c r="H1023" s="5" t="s">
        <v>523</v>
      </c>
      <c r="I1023" s="5">
        <v>400</v>
      </c>
      <c r="J1023" s="5">
        <v>400</v>
      </c>
      <c r="K1023" s="5">
        <v>28</v>
      </c>
      <c r="L1023" s="5"/>
      <c r="M1023" s="5"/>
    </row>
    <row r="1024" spans="1:13" ht="43.15" customHeight="1" x14ac:dyDescent="0.25">
      <c r="A1024" s="136" t="s">
        <v>1407</v>
      </c>
      <c r="B1024" s="136"/>
      <c r="C1024" s="53" t="s">
        <v>1295</v>
      </c>
      <c r="D1024" s="7"/>
      <c r="E1024" s="139" t="s">
        <v>1383</v>
      </c>
      <c r="F1024" s="139" t="s">
        <v>1350</v>
      </c>
      <c r="G1024" s="5" t="s">
        <v>274</v>
      </c>
      <c r="H1024" s="5" t="s">
        <v>72</v>
      </c>
      <c r="I1024" s="5">
        <v>8000</v>
      </c>
      <c r="J1024" s="5">
        <v>8000</v>
      </c>
      <c r="K1024" s="139">
        <v>712</v>
      </c>
      <c r="L1024" s="139"/>
      <c r="M1024" s="5"/>
    </row>
    <row r="1025" spans="1:13" x14ac:dyDescent="0.25">
      <c r="A1025" s="138"/>
      <c r="B1025" s="138"/>
      <c r="C1025" s="53" t="s">
        <v>1295</v>
      </c>
      <c r="D1025" s="9"/>
      <c r="E1025" s="139"/>
      <c r="F1025" s="139"/>
      <c r="G1025" s="5" t="s">
        <v>42</v>
      </c>
      <c r="H1025" s="5" t="s">
        <v>75</v>
      </c>
      <c r="I1025" s="5">
        <v>1200</v>
      </c>
      <c r="J1025" s="5">
        <v>1200</v>
      </c>
      <c r="K1025" s="139"/>
      <c r="L1025" s="139"/>
      <c r="M1025" s="5"/>
    </row>
    <row r="1026" spans="1:13" x14ac:dyDescent="0.25">
      <c r="A1026" s="138"/>
      <c r="B1026" s="138"/>
      <c r="C1026" s="53" t="s">
        <v>1295</v>
      </c>
      <c r="D1026" s="9"/>
      <c r="E1026" s="139"/>
      <c r="F1026" s="139"/>
      <c r="G1026" s="5" t="s">
        <v>42</v>
      </c>
      <c r="H1026" s="5" t="s">
        <v>978</v>
      </c>
      <c r="I1026" s="5">
        <v>800</v>
      </c>
      <c r="J1026" s="5">
        <v>800</v>
      </c>
      <c r="K1026" s="139"/>
      <c r="L1026" s="139"/>
      <c r="M1026" s="5"/>
    </row>
    <row r="1027" spans="1:13" x14ac:dyDescent="0.25">
      <c r="A1027" s="137"/>
      <c r="B1027" s="137"/>
      <c r="C1027" s="53" t="s">
        <v>1295</v>
      </c>
      <c r="D1027" s="8"/>
      <c r="E1027" s="139"/>
      <c r="F1027" s="139"/>
      <c r="G1027" s="5" t="s">
        <v>274</v>
      </c>
      <c r="H1027" s="5" t="s">
        <v>1412</v>
      </c>
      <c r="I1027" s="5">
        <v>170</v>
      </c>
      <c r="J1027" s="5">
        <v>170</v>
      </c>
      <c r="K1027" s="139"/>
      <c r="L1027" s="139"/>
      <c r="M1027" s="5"/>
    </row>
    <row r="1028" spans="1:13" ht="43.15" customHeight="1" x14ac:dyDescent="0.25">
      <c r="A1028" s="136" t="s">
        <v>1407</v>
      </c>
      <c r="B1028" s="136" t="s">
        <v>642</v>
      </c>
      <c r="C1028" s="6" t="s">
        <v>1413</v>
      </c>
      <c r="D1028" s="7"/>
      <c r="E1028" s="136" t="s">
        <v>1383</v>
      </c>
      <c r="F1028" s="136" t="s">
        <v>1259</v>
      </c>
      <c r="G1028" s="5" t="s">
        <v>274</v>
      </c>
      <c r="H1028" s="5" t="s">
        <v>291</v>
      </c>
      <c r="I1028" s="5">
        <v>4000</v>
      </c>
      <c r="J1028" s="5">
        <v>4000</v>
      </c>
      <c r="K1028" s="136">
        <v>728</v>
      </c>
      <c r="L1028" s="136"/>
      <c r="M1028" s="5"/>
    </row>
    <row r="1029" spans="1:13" x14ac:dyDescent="0.25">
      <c r="A1029" s="137"/>
      <c r="B1029" s="137"/>
      <c r="C1029" s="6" t="s">
        <v>1413</v>
      </c>
      <c r="D1029" s="8"/>
      <c r="E1029" s="137"/>
      <c r="F1029" s="137"/>
      <c r="G1029" s="5" t="s">
        <v>42</v>
      </c>
      <c r="H1029" s="5" t="s">
        <v>153</v>
      </c>
      <c r="I1029" s="5">
        <v>6400</v>
      </c>
      <c r="J1029" s="5">
        <v>6400</v>
      </c>
      <c r="K1029" s="137"/>
      <c r="L1029" s="137"/>
      <c r="M1029" s="5"/>
    </row>
    <row r="1030" spans="1:13" ht="45" x14ac:dyDescent="0.25">
      <c r="A1030" s="5" t="s">
        <v>1414</v>
      </c>
      <c r="B1030" s="5"/>
      <c r="C1030" s="5" t="s">
        <v>1415</v>
      </c>
      <c r="D1030" s="54"/>
      <c r="E1030" s="5" t="s">
        <v>1383</v>
      </c>
      <c r="F1030" s="5" t="s">
        <v>1259</v>
      </c>
      <c r="G1030" s="5" t="s">
        <v>274</v>
      </c>
      <c r="H1030" s="5" t="s">
        <v>503</v>
      </c>
      <c r="I1030" s="5">
        <v>22000</v>
      </c>
      <c r="J1030" s="5">
        <v>22000</v>
      </c>
      <c r="K1030" s="5">
        <v>1540</v>
      </c>
      <c r="L1030" s="5"/>
      <c r="M1030" s="5"/>
    </row>
    <row r="1031" spans="1:13" ht="43.15" customHeight="1" x14ac:dyDescent="0.25">
      <c r="A1031" s="5" t="s">
        <v>1414</v>
      </c>
      <c r="B1031" s="5"/>
      <c r="C1031" s="5" t="s">
        <v>356</v>
      </c>
      <c r="D1031" s="5"/>
      <c r="E1031" s="5" t="s">
        <v>1383</v>
      </c>
      <c r="F1031" s="5"/>
      <c r="G1031" s="5" t="s">
        <v>274</v>
      </c>
      <c r="H1031" s="5" t="s">
        <v>328</v>
      </c>
      <c r="I1031" s="5">
        <v>30000</v>
      </c>
      <c r="J1031" s="5">
        <v>30000</v>
      </c>
      <c r="K1031" s="5">
        <v>2100</v>
      </c>
      <c r="L1031" s="5"/>
      <c r="M1031" s="5" t="s">
        <v>1416</v>
      </c>
    </row>
    <row r="1032" spans="1:13" ht="45" x14ac:dyDescent="0.25">
      <c r="A1032" s="5" t="s">
        <v>1414</v>
      </c>
      <c r="B1032" s="5"/>
      <c r="C1032" s="12" t="s">
        <v>890</v>
      </c>
      <c r="D1032" s="5"/>
      <c r="E1032" s="5" t="s">
        <v>1383</v>
      </c>
      <c r="F1032" s="5" t="s">
        <v>211</v>
      </c>
      <c r="G1032" s="5" t="s">
        <v>274</v>
      </c>
      <c r="H1032" s="5" t="s">
        <v>962</v>
      </c>
      <c r="I1032" s="5">
        <v>140000</v>
      </c>
      <c r="J1032" s="5">
        <v>140000</v>
      </c>
      <c r="K1032" s="5">
        <v>9800</v>
      </c>
      <c r="L1032" s="5"/>
      <c r="M1032" s="5"/>
    </row>
    <row r="1033" spans="1:13" ht="45" x14ac:dyDescent="0.25">
      <c r="A1033" s="5" t="s">
        <v>1414</v>
      </c>
      <c r="B1033" s="5"/>
      <c r="C1033" s="5" t="s">
        <v>1130</v>
      </c>
      <c r="D1033" s="5"/>
      <c r="E1033" s="5" t="s">
        <v>1417</v>
      </c>
      <c r="F1033" s="5" t="s">
        <v>1409</v>
      </c>
      <c r="G1033" s="5" t="s">
        <v>42</v>
      </c>
      <c r="H1033" s="5" t="s">
        <v>768</v>
      </c>
      <c r="I1033" s="5">
        <v>240</v>
      </c>
      <c r="J1033" s="5">
        <v>240</v>
      </c>
      <c r="K1033" s="5">
        <v>16</v>
      </c>
      <c r="L1033" s="5"/>
      <c r="M1033" s="5"/>
    </row>
    <row r="1034" spans="1:13" ht="43.15" customHeight="1" x14ac:dyDescent="0.25">
      <c r="A1034" s="136" t="s">
        <v>1418</v>
      </c>
      <c r="B1034" s="136"/>
      <c r="C1034" s="6" t="s">
        <v>1264</v>
      </c>
      <c r="D1034" s="7"/>
      <c r="E1034" s="136" t="s">
        <v>1417</v>
      </c>
      <c r="F1034" s="136" t="s">
        <v>447</v>
      </c>
      <c r="G1034" s="5" t="s">
        <v>274</v>
      </c>
      <c r="H1034" s="5" t="s">
        <v>72</v>
      </c>
      <c r="I1034" s="5">
        <v>8000</v>
      </c>
      <c r="J1034" s="5">
        <v>8000</v>
      </c>
      <c r="K1034" s="136">
        <v>4480</v>
      </c>
      <c r="L1034" s="136"/>
      <c r="M1034" s="5"/>
    </row>
    <row r="1035" spans="1:13" x14ac:dyDescent="0.25">
      <c r="A1035" s="138"/>
      <c r="B1035" s="138"/>
      <c r="C1035" s="6" t="s">
        <v>1264</v>
      </c>
      <c r="D1035" s="9"/>
      <c r="E1035" s="138"/>
      <c r="F1035" s="138"/>
      <c r="G1035" s="5" t="s">
        <v>274</v>
      </c>
      <c r="H1035" s="5" t="s">
        <v>225</v>
      </c>
      <c r="I1035" s="5">
        <v>2000</v>
      </c>
      <c r="J1035" s="5">
        <v>2000</v>
      </c>
      <c r="K1035" s="138"/>
      <c r="L1035" s="138"/>
      <c r="M1035" s="5" t="s">
        <v>1419</v>
      </c>
    </row>
    <row r="1036" spans="1:13" x14ac:dyDescent="0.25">
      <c r="A1036" s="138"/>
      <c r="B1036" s="138"/>
      <c r="C1036" s="6" t="s">
        <v>1264</v>
      </c>
      <c r="D1036" s="9"/>
      <c r="E1036" s="138"/>
      <c r="F1036" s="138"/>
      <c r="G1036" s="5" t="s">
        <v>274</v>
      </c>
      <c r="H1036" s="5" t="s">
        <v>590</v>
      </c>
      <c r="I1036" s="5">
        <v>30000</v>
      </c>
      <c r="J1036" s="5">
        <v>30000</v>
      </c>
      <c r="K1036" s="138"/>
      <c r="L1036" s="138"/>
      <c r="M1036" s="5" t="s">
        <v>1420</v>
      </c>
    </row>
    <row r="1037" spans="1:13" x14ac:dyDescent="0.25">
      <c r="A1037" s="138"/>
      <c r="B1037" s="138"/>
      <c r="C1037" s="6" t="s">
        <v>1264</v>
      </c>
      <c r="D1037" s="9"/>
      <c r="E1037" s="138"/>
      <c r="F1037" s="138"/>
      <c r="G1037" s="5" t="s">
        <v>274</v>
      </c>
      <c r="H1037" s="5" t="s">
        <v>415</v>
      </c>
      <c r="I1037" s="5">
        <v>14000</v>
      </c>
      <c r="J1037" s="5">
        <v>14000</v>
      </c>
      <c r="K1037" s="138"/>
      <c r="L1037" s="138"/>
      <c r="M1037" s="5" t="s">
        <v>1421</v>
      </c>
    </row>
    <row r="1038" spans="1:13" x14ac:dyDescent="0.25">
      <c r="A1038" s="137"/>
      <c r="B1038" s="137"/>
      <c r="C1038" s="6" t="s">
        <v>1264</v>
      </c>
      <c r="D1038" s="8"/>
      <c r="E1038" s="137"/>
      <c r="F1038" s="137"/>
      <c r="G1038" s="5" t="s">
        <v>274</v>
      </c>
      <c r="H1038" s="5" t="s">
        <v>663</v>
      </c>
      <c r="I1038" s="5">
        <v>10000</v>
      </c>
      <c r="J1038" s="5">
        <v>10000</v>
      </c>
      <c r="K1038" s="137"/>
      <c r="L1038" s="137"/>
      <c r="M1038" s="5" t="s">
        <v>1422</v>
      </c>
    </row>
    <row r="1039" spans="1:13" ht="45" x14ac:dyDescent="0.25">
      <c r="A1039" s="5" t="s">
        <v>1418</v>
      </c>
      <c r="B1039" s="5"/>
      <c r="C1039" s="5" t="s">
        <v>1423</v>
      </c>
      <c r="D1039" s="5"/>
      <c r="E1039" s="5" t="s">
        <v>1383</v>
      </c>
      <c r="F1039" s="5" t="s">
        <v>1424</v>
      </c>
      <c r="G1039" s="5" t="s">
        <v>23</v>
      </c>
      <c r="H1039" s="5" t="s">
        <v>1425</v>
      </c>
      <c r="I1039" s="5">
        <v>1050</v>
      </c>
      <c r="J1039" s="5">
        <v>1050</v>
      </c>
      <c r="K1039" s="5">
        <v>13</v>
      </c>
      <c r="L1039" s="5">
        <v>4</v>
      </c>
      <c r="M1039" s="5"/>
    </row>
    <row r="1040" spans="1:13" ht="43.15" customHeight="1" x14ac:dyDescent="0.25">
      <c r="A1040" s="136" t="s">
        <v>1418</v>
      </c>
      <c r="B1040" s="136"/>
      <c r="C1040" s="12" t="s">
        <v>890</v>
      </c>
      <c r="D1040" s="7"/>
      <c r="E1040" s="136" t="s">
        <v>1417</v>
      </c>
      <c r="F1040" s="136" t="s">
        <v>211</v>
      </c>
      <c r="G1040" s="5" t="s">
        <v>274</v>
      </c>
      <c r="H1040" s="5" t="s">
        <v>1426</v>
      </c>
      <c r="I1040" s="5">
        <v>1969</v>
      </c>
      <c r="J1040" s="5">
        <v>1969</v>
      </c>
      <c r="K1040" s="5">
        <v>137</v>
      </c>
      <c r="L1040" s="5">
        <v>2</v>
      </c>
      <c r="M1040" s="5"/>
    </row>
    <row r="1041" spans="1:13" x14ac:dyDescent="0.25">
      <c r="A1041" s="137"/>
      <c r="B1041" s="137"/>
      <c r="C1041" s="12" t="s">
        <v>890</v>
      </c>
      <c r="D1041" s="8"/>
      <c r="E1041" s="137"/>
      <c r="F1041" s="137"/>
      <c r="G1041" s="5" t="s">
        <v>51</v>
      </c>
      <c r="H1041" s="5" t="s">
        <v>1427</v>
      </c>
      <c r="I1041" s="5">
        <v>26047</v>
      </c>
      <c r="J1041" s="5">
        <v>26047</v>
      </c>
      <c r="K1041" s="5">
        <v>130</v>
      </c>
      <c r="L1041" s="5">
        <v>2</v>
      </c>
      <c r="M1041" s="5"/>
    </row>
    <row r="1042" spans="1:13" ht="45" x14ac:dyDescent="0.25">
      <c r="A1042" s="5" t="s">
        <v>1428</v>
      </c>
      <c r="B1042" s="5"/>
      <c r="C1042" s="5" t="s">
        <v>1429</v>
      </c>
      <c r="D1042" s="5"/>
      <c r="E1042" s="5" t="s">
        <v>1417</v>
      </c>
      <c r="F1042" s="5" t="s">
        <v>1430</v>
      </c>
      <c r="G1042" s="5" t="s">
        <v>274</v>
      </c>
      <c r="H1042" s="5" t="s">
        <v>1431</v>
      </c>
      <c r="I1042" s="5">
        <v>4800</v>
      </c>
      <c r="J1042" s="5">
        <v>4800</v>
      </c>
      <c r="K1042" s="5">
        <v>336</v>
      </c>
      <c r="L1042" s="5"/>
      <c r="M1042" s="5"/>
    </row>
    <row r="1043" spans="1:13" ht="43.15" customHeight="1" x14ac:dyDescent="0.25">
      <c r="A1043" s="136" t="s">
        <v>1428</v>
      </c>
      <c r="B1043" s="136"/>
      <c r="C1043" s="6" t="s">
        <v>1432</v>
      </c>
      <c r="D1043" s="7"/>
      <c r="E1043" s="136" t="s">
        <v>1383</v>
      </c>
      <c r="F1043" s="136" t="s">
        <v>1433</v>
      </c>
      <c r="G1043" s="5" t="s">
        <v>274</v>
      </c>
      <c r="H1043" s="5" t="s">
        <v>72</v>
      </c>
      <c r="I1043" s="5">
        <v>8400</v>
      </c>
      <c r="J1043" s="5">
        <v>8400</v>
      </c>
      <c r="K1043" s="136">
        <v>1312</v>
      </c>
      <c r="L1043" s="136">
        <v>4</v>
      </c>
      <c r="M1043" s="5"/>
    </row>
    <row r="1044" spans="1:13" x14ac:dyDescent="0.25">
      <c r="A1044" s="138"/>
      <c r="B1044" s="138"/>
      <c r="C1044" s="6" t="s">
        <v>1432</v>
      </c>
      <c r="D1044" s="9"/>
      <c r="E1044" s="138"/>
      <c r="F1044" s="138"/>
      <c r="G1044" s="5" t="s">
        <v>274</v>
      </c>
      <c r="H1044" s="5" t="s">
        <v>225</v>
      </c>
      <c r="I1044" s="5">
        <v>2000</v>
      </c>
      <c r="J1044" s="5">
        <v>2000</v>
      </c>
      <c r="K1044" s="138"/>
      <c r="L1044" s="138"/>
      <c r="M1044" s="5"/>
    </row>
    <row r="1045" spans="1:13" x14ac:dyDescent="0.25">
      <c r="A1045" s="138"/>
      <c r="B1045" s="138"/>
      <c r="C1045" s="6" t="s">
        <v>1432</v>
      </c>
      <c r="D1045" s="9"/>
      <c r="E1045" s="138"/>
      <c r="F1045" s="138"/>
      <c r="G1045" s="5" t="s">
        <v>274</v>
      </c>
      <c r="H1045" s="5" t="s">
        <v>225</v>
      </c>
      <c r="I1045" s="5">
        <v>2150</v>
      </c>
      <c r="J1045" s="5">
        <v>2150</v>
      </c>
      <c r="K1045" s="138"/>
      <c r="L1045" s="138"/>
      <c r="M1045" s="5"/>
    </row>
    <row r="1046" spans="1:13" x14ac:dyDescent="0.25">
      <c r="A1046" s="138"/>
      <c r="B1046" s="138"/>
      <c r="C1046" s="6" t="s">
        <v>1432</v>
      </c>
      <c r="D1046" s="9"/>
      <c r="E1046" s="138"/>
      <c r="F1046" s="138"/>
      <c r="G1046" s="5" t="s">
        <v>274</v>
      </c>
      <c r="H1046" s="5" t="s">
        <v>291</v>
      </c>
      <c r="I1046" s="5">
        <v>4800</v>
      </c>
      <c r="J1046" s="5">
        <v>4800</v>
      </c>
      <c r="K1046" s="138"/>
      <c r="L1046" s="138"/>
      <c r="M1046" s="5"/>
    </row>
    <row r="1047" spans="1:13" x14ac:dyDescent="0.25">
      <c r="A1047" s="137"/>
      <c r="B1047" s="137"/>
      <c r="C1047" s="6" t="s">
        <v>1432</v>
      </c>
      <c r="D1047" s="8"/>
      <c r="E1047" s="137"/>
      <c r="F1047" s="137"/>
      <c r="G1047" s="5" t="s">
        <v>274</v>
      </c>
      <c r="H1047" s="5" t="s">
        <v>36</v>
      </c>
      <c r="I1047" s="5">
        <v>1400</v>
      </c>
      <c r="J1047" s="5">
        <v>1400</v>
      </c>
      <c r="K1047" s="137"/>
      <c r="L1047" s="137"/>
      <c r="M1047" s="5"/>
    </row>
    <row r="1048" spans="1:13" ht="45" x14ac:dyDescent="0.25">
      <c r="A1048" s="5" t="s">
        <v>1428</v>
      </c>
      <c r="B1048" s="5"/>
      <c r="C1048" s="5" t="s">
        <v>1434</v>
      </c>
      <c r="D1048" s="5"/>
      <c r="E1048" s="5" t="s">
        <v>1383</v>
      </c>
      <c r="F1048" s="19" t="s">
        <v>1435</v>
      </c>
      <c r="G1048" s="5" t="s">
        <v>274</v>
      </c>
      <c r="H1048" s="5" t="s">
        <v>291</v>
      </c>
      <c r="I1048" s="5">
        <v>4000</v>
      </c>
      <c r="J1048" s="5">
        <v>4000</v>
      </c>
      <c r="K1048" s="5">
        <v>280</v>
      </c>
      <c r="L1048" s="5"/>
      <c r="M1048" s="5"/>
    </row>
    <row r="1049" spans="1:13" ht="43.15" customHeight="1" x14ac:dyDescent="0.25">
      <c r="A1049" s="136" t="s">
        <v>1428</v>
      </c>
      <c r="B1049" s="136"/>
      <c r="C1049" s="6" t="s">
        <v>1436</v>
      </c>
      <c r="D1049" s="7"/>
      <c r="E1049" s="136" t="s">
        <v>1383</v>
      </c>
      <c r="F1049" s="136" t="s">
        <v>654</v>
      </c>
      <c r="G1049" s="5" t="s">
        <v>1437</v>
      </c>
      <c r="H1049" s="5" t="s">
        <v>1438</v>
      </c>
      <c r="I1049" s="5">
        <v>12</v>
      </c>
      <c r="J1049" s="5">
        <v>12</v>
      </c>
      <c r="K1049" s="136">
        <v>6</v>
      </c>
      <c r="L1049" s="136"/>
      <c r="M1049" s="5"/>
    </row>
    <row r="1050" spans="1:13" x14ac:dyDescent="0.25">
      <c r="A1050" s="137"/>
      <c r="B1050" s="137"/>
      <c r="C1050" s="6" t="s">
        <v>1436</v>
      </c>
      <c r="D1050" s="8"/>
      <c r="E1050" s="137"/>
      <c r="F1050" s="137"/>
      <c r="G1050" s="5" t="s">
        <v>23</v>
      </c>
      <c r="H1050" s="5" t="s">
        <v>752</v>
      </c>
      <c r="I1050" s="5">
        <v>75</v>
      </c>
      <c r="J1050" s="5">
        <v>75</v>
      </c>
      <c r="K1050" s="137"/>
      <c r="L1050" s="137"/>
      <c r="M1050" s="5"/>
    </row>
    <row r="1051" spans="1:13" ht="45" x14ac:dyDescent="0.25">
      <c r="A1051" s="5" t="s">
        <v>1439</v>
      </c>
      <c r="B1051" s="5"/>
      <c r="C1051" s="5" t="s">
        <v>1440</v>
      </c>
      <c r="D1051" s="54"/>
      <c r="E1051" s="5" t="s">
        <v>1417</v>
      </c>
      <c r="F1051" s="5"/>
      <c r="G1051" s="5" t="s">
        <v>274</v>
      </c>
      <c r="H1051" s="5" t="s">
        <v>72</v>
      </c>
      <c r="I1051" s="5">
        <v>8000</v>
      </c>
      <c r="J1051" s="5">
        <v>8000</v>
      </c>
      <c r="K1051" s="5">
        <v>560</v>
      </c>
      <c r="L1051" s="5"/>
      <c r="M1051" s="5"/>
    </row>
    <row r="1052" spans="1:13" ht="43.15" customHeight="1" x14ac:dyDescent="0.25">
      <c r="A1052" s="136" t="s">
        <v>1439</v>
      </c>
      <c r="B1052" s="136"/>
      <c r="C1052" s="6" t="s">
        <v>1441</v>
      </c>
      <c r="D1052" s="7"/>
      <c r="E1052" s="136" t="s">
        <v>1417</v>
      </c>
      <c r="F1052" s="136" t="s">
        <v>662</v>
      </c>
      <c r="G1052" s="5" t="s">
        <v>42</v>
      </c>
      <c r="H1052" s="5" t="s">
        <v>1442</v>
      </c>
      <c r="I1052" s="5">
        <v>304</v>
      </c>
      <c r="J1052" s="5">
        <v>304</v>
      </c>
      <c r="K1052" s="136">
        <v>1421</v>
      </c>
      <c r="L1052" s="136">
        <v>2</v>
      </c>
      <c r="M1052" s="5"/>
    </row>
    <row r="1053" spans="1:13" x14ac:dyDescent="0.25">
      <c r="A1053" s="137"/>
      <c r="B1053" s="137"/>
      <c r="C1053" s="6" t="s">
        <v>1441</v>
      </c>
      <c r="D1053" s="8"/>
      <c r="E1053" s="137"/>
      <c r="F1053" s="137"/>
      <c r="G1053" s="5" t="s">
        <v>274</v>
      </c>
      <c r="H1053" s="5" t="s">
        <v>94</v>
      </c>
      <c r="I1053" s="5">
        <v>20000</v>
      </c>
      <c r="J1053" s="5">
        <v>20000</v>
      </c>
      <c r="K1053" s="137"/>
      <c r="L1053" s="137"/>
      <c r="M1053" s="5"/>
    </row>
    <row r="1054" spans="1:13" ht="43.15" customHeight="1" x14ac:dyDescent="0.25">
      <c r="A1054" s="136" t="s">
        <v>1439</v>
      </c>
      <c r="B1054" s="136"/>
      <c r="C1054" s="6" t="s">
        <v>953</v>
      </c>
      <c r="D1054" s="7"/>
      <c r="E1054" s="136" t="s">
        <v>1417</v>
      </c>
      <c r="F1054" s="136" t="s">
        <v>57</v>
      </c>
      <c r="G1054" s="5" t="s">
        <v>274</v>
      </c>
      <c r="H1054" s="5" t="s">
        <v>907</v>
      </c>
      <c r="I1054" s="5">
        <v>32000</v>
      </c>
      <c r="J1054" s="5">
        <v>32000</v>
      </c>
      <c r="K1054" s="136">
        <v>2326</v>
      </c>
      <c r="L1054" s="136"/>
      <c r="M1054" s="136" t="s">
        <v>1443</v>
      </c>
    </row>
    <row r="1055" spans="1:13" x14ac:dyDescent="0.25">
      <c r="A1055" s="138"/>
      <c r="B1055" s="138"/>
      <c r="C1055" s="6" t="s">
        <v>953</v>
      </c>
      <c r="D1055" s="9"/>
      <c r="E1055" s="138"/>
      <c r="F1055" s="138"/>
      <c r="G1055" s="5" t="s">
        <v>42</v>
      </c>
      <c r="H1055" s="5" t="s">
        <v>1444</v>
      </c>
      <c r="I1055" s="5">
        <v>248</v>
      </c>
      <c r="J1055" s="5">
        <v>248</v>
      </c>
      <c r="K1055" s="138"/>
      <c r="L1055" s="138"/>
      <c r="M1055" s="138"/>
    </row>
    <row r="1056" spans="1:13" x14ac:dyDescent="0.25">
      <c r="A1056" s="137"/>
      <c r="B1056" s="137"/>
      <c r="C1056" s="6" t="s">
        <v>953</v>
      </c>
      <c r="D1056" s="8"/>
      <c r="E1056" s="137"/>
      <c r="F1056" s="137"/>
      <c r="G1056" s="5" t="s">
        <v>274</v>
      </c>
      <c r="H1056" s="5" t="s">
        <v>1445</v>
      </c>
      <c r="I1056" s="5">
        <v>980</v>
      </c>
      <c r="J1056" s="5">
        <v>980</v>
      </c>
      <c r="K1056" s="137"/>
      <c r="L1056" s="137"/>
      <c r="M1056" s="137"/>
    </row>
    <row r="1057" spans="1:13" ht="43.15" customHeight="1" x14ac:dyDescent="0.25">
      <c r="A1057" s="136" t="s">
        <v>1446</v>
      </c>
      <c r="B1057" s="136" t="s">
        <v>642</v>
      </c>
      <c r="C1057" s="6" t="s">
        <v>2642</v>
      </c>
      <c r="D1057" s="7"/>
      <c r="E1057" s="136" t="s">
        <v>1417</v>
      </c>
      <c r="F1057" s="178" t="s">
        <v>1447</v>
      </c>
      <c r="G1057" s="5" t="s">
        <v>274</v>
      </c>
      <c r="H1057" s="5" t="s">
        <v>72</v>
      </c>
      <c r="I1057" s="5">
        <v>8000</v>
      </c>
      <c r="J1057" s="5">
        <v>8000</v>
      </c>
      <c r="K1057" s="136">
        <v>789</v>
      </c>
      <c r="L1057" s="136"/>
      <c r="M1057" s="5"/>
    </row>
    <row r="1058" spans="1:13" x14ac:dyDescent="0.25">
      <c r="A1058" s="138"/>
      <c r="B1058" s="138"/>
      <c r="C1058" s="6" t="s">
        <v>2642</v>
      </c>
      <c r="D1058" s="9"/>
      <c r="E1058" s="138"/>
      <c r="F1058" s="179"/>
      <c r="G1058" s="5" t="s">
        <v>42</v>
      </c>
      <c r="H1058" s="5" t="s">
        <v>1448</v>
      </c>
      <c r="I1058" s="5">
        <v>1688</v>
      </c>
      <c r="J1058" s="5">
        <v>1688</v>
      </c>
      <c r="K1058" s="138"/>
      <c r="L1058" s="138"/>
      <c r="M1058" s="5"/>
    </row>
    <row r="1059" spans="1:13" x14ac:dyDescent="0.25">
      <c r="A1059" s="137"/>
      <c r="B1059" s="137"/>
      <c r="C1059" s="6" t="s">
        <v>2642</v>
      </c>
      <c r="D1059" s="8"/>
      <c r="E1059" s="137"/>
      <c r="F1059" s="180"/>
      <c r="G1059" s="5" t="s">
        <v>274</v>
      </c>
      <c r="H1059" s="5" t="s">
        <v>1449</v>
      </c>
      <c r="I1059" s="5">
        <v>1584</v>
      </c>
      <c r="J1059" s="5">
        <v>1584</v>
      </c>
      <c r="K1059" s="137"/>
      <c r="L1059" s="137"/>
      <c r="M1059" s="5"/>
    </row>
    <row r="1060" spans="1:13" ht="45" x14ac:dyDescent="0.25">
      <c r="A1060" s="5" t="s">
        <v>1446</v>
      </c>
      <c r="B1060" s="5" t="s">
        <v>642</v>
      </c>
      <c r="C1060" s="5" t="s">
        <v>1450</v>
      </c>
      <c r="D1060" s="54"/>
      <c r="E1060" s="5" t="s">
        <v>1417</v>
      </c>
      <c r="F1060" s="5" t="s">
        <v>933</v>
      </c>
      <c r="G1060" s="5" t="s">
        <v>274</v>
      </c>
      <c r="H1060" s="5" t="s">
        <v>364</v>
      </c>
      <c r="I1060" s="5">
        <v>28000</v>
      </c>
      <c r="J1060" s="5">
        <v>28000</v>
      </c>
      <c r="K1060" s="5">
        <v>1960</v>
      </c>
      <c r="L1060" s="5"/>
      <c r="M1060" s="5"/>
    </row>
    <row r="1061" spans="1:13" ht="45" x14ac:dyDescent="0.25">
      <c r="A1061" s="5" t="s">
        <v>1446</v>
      </c>
      <c r="B1061" s="5"/>
      <c r="C1061" s="5" t="s">
        <v>1451</v>
      </c>
      <c r="D1061" s="5"/>
      <c r="E1061" s="5" t="s">
        <v>1417</v>
      </c>
      <c r="F1061" s="5" t="s">
        <v>1452</v>
      </c>
      <c r="G1061" s="5" t="s">
        <v>42</v>
      </c>
      <c r="H1061" s="5" t="s">
        <v>701</v>
      </c>
      <c r="I1061" s="5">
        <v>288</v>
      </c>
      <c r="J1061" s="5">
        <v>288</v>
      </c>
      <c r="K1061" s="5">
        <v>20</v>
      </c>
      <c r="L1061" s="5">
        <v>1</v>
      </c>
      <c r="M1061" s="5"/>
    </row>
    <row r="1062" spans="1:13" ht="45" x14ac:dyDescent="0.25">
      <c r="A1062" s="5" t="s">
        <v>1446</v>
      </c>
      <c r="B1062" s="5"/>
      <c r="C1062" t="s">
        <v>2689</v>
      </c>
      <c r="D1062" s="5"/>
      <c r="E1062" s="5" t="s">
        <v>1417</v>
      </c>
      <c r="F1062" s="5"/>
      <c r="G1062" s="5" t="s">
        <v>42</v>
      </c>
      <c r="H1062" s="5" t="s">
        <v>1372</v>
      </c>
      <c r="I1062" s="5">
        <v>200</v>
      </c>
      <c r="J1062" s="5">
        <v>200</v>
      </c>
      <c r="K1062" s="5">
        <v>14</v>
      </c>
      <c r="L1062" s="5"/>
      <c r="M1062" s="5"/>
    </row>
    <row r="1063" spans="1:13" ht="43.15" customHeight="1" x14ac:dyDescent="0.25">
      <c r="A1063" s="136" t="s">
        <v>1453</v>
      </c>
      <c r="B1063" s="136"/>
      <c r="C1063" s="6" t="s">
        <v>1454</v>
      </c>
      <c r="D1063" s="64"/>
      <c r="E1063" s="136" t="s">
        <v>1417</v>
      </c>
      <c r="F1063" s="136" t="s">
        <v>654</v>
      </c>
      <c r="G1063" s="5" t="s">
        <v>274</v>
      </c>
      <c r="H1063" s="5" t="s">
        <v>328</v>
      </c>
      <c r="I1063" s="5">
        <v>24000</v>
      </c>
      <c r="J1063" s="5">
        <v>24000</v>
      </c>
      <c r="K1063" s="136">
        <v>1780</v>
      </c>
      <c r="L1063" s="5"/>
      <c r="M1063" s="5"/>
    </row>
    <row r="1064" spans="1:13" x14ac:dyDescent="0.25">
      <c r="A1064" s="137"/>
      <c r="B1064" s="137"/>
      <c r="C1064" s="6" t="s">
        <v>1454</v>
      </c>
      <c r="D1064" s="65"/>
      <c r="E1064" s="137"/>
      <c r="F1064" s="137"/>
      <c r="G1064" s="5" t="s">
        <v>42</v>
      </c>
      <c r="H1064" s="5" t="s">
        <v>1455</v>
      </c>
      <c r="I1064" s="5">
        <v>1432</v>
      </c>
      <c r="J1064" s="5">
        <v>1432</v>
      </c>
      <c r="K1064" s="137"/>
      <c r="L1064" s="5"/>
      <c r="M1064" s="5"/>
    </row>
    <row r="1065" spans="1:13" ht="43.15" customHeight="1" x14ac:dyDescent="0.25">
      <c r="A1065" s="136" t="s">
        <v>1453</v>
      </c>
      <c r="B1065" s="136"/>
      <c r="C1065" s="6" t="s">
        <v>1456</v>
      </c>
      <c r="D1065" s="7"/>
      <c r="E1065" s="136" t="s">
        <v>1417</v>
      </c>
      <c r="F1065" s="136" t="s">
        <v>654</v>
      </c>
      <c r="G1065" s="5" t="s">
        <v>274</v>
      </c>
      <c r="H1065" s="5" t="s">
        <v>700</v>
      </c>
      <c r="I1065" s="5">
        <v>50000</v>
      </c>
      <c r="J1065" s="5">
        <v>50000</v>
      </c>
      <c r="K1065" s="136">
        <v>3444</v>
      </c>
      <c r="L1065" s="136"/>
      <c r="M1065" s="136" t="s">
        <v>1457</v>
      </c>
    </row>
    <row r="1066" spans="1:13" x14ac:dyDescent="0.25">
      <c r="A1066" s="138"/>
      <c r="B1066" s="138"/>
      <c r="C1066" s="6" t="s">
        <v>1456</v>
      </c>
      <c r="D1066" s="9"/>
      <c r="E1066" s="138"/>
      <c r="F1066" s="138"/>
      <c r="G1066" s="5" t="s">
        <v>42</v>
      </c>
      <c r="H1066" s="5" t="s">
        <v>1044</v>
      </c>
      <c r="I1066" s="5">
        <v>3200</v>
      </c>
      <c r="J1066" s="5">
        <v>3200</v>
      </c>
      <c r="K1066" s="137"/>
      <c r="L1066" s="137"/>
      <c r="M1066" s="137"/>
    </row>
    <row r="1067" spans="1:13" ht="30" x14ac:dyDescent="0.25">
      <c r="A1067" s="137"/>
      <c r="B1067" s="137"/>
      <c r="C1067" s="6" t="s">
        <v>1456</v>
      </c>
      <c r="D1067" s="8"/>
      <c r="E1067" s="137"/>
      <c r="F1067" s="137"/>
      <c r="G1067" s="5" t="s">
        <v>51</v>
      </c>
      <c r="H1067" s="5" t="s">
        <v>1458</v>
      </c>
      <c r="I1067" s="5">
        <v>3400</v>
      </c>
      <c r="J1067" s="5">
        <v>3400</v>
      </c>
      <c r="K1067" s="5">
        <v>15</v>
      </c>
      <c r="L1067" s="5"/>
      <c r="M1067" s="5" t="s">
        <v>1459</v>
      </c>
    </row>
    <row r="1068" spans="1:13" ht="45" x14ac:dyDescent="0.25">
      <c r="A1068" s="5" t="s">
        <v>1453</v>
      </c>
      <c r="B1068" s="5"/>
      <c r="C1068" s="5" t="s">
        <v>1460</v>
      </c>
      <c r="D1068" s="5"/>
      <c r="E1068" s="5" t="s">
        <v>1417</v>
      </c>
      <c r="F1068" s="5"/>
      <c r="G1068" s="5" t="s">
        <v>274</v>
      </c>
      <c r="H1068" s="5" t="s">
        <v>1461</v>
      </c>
      <c r="I1068" s="5">
        <v>250</v>
      </c>
      <c r="J1068" s="5">
        <v>250</v>
      </c>
      <c r="K1068" s="5">
        <v>15</v>
      </c>
      <c r="L1068" s="5">
        <v>4</v>
      </c>
      <c r="M1068" s="5"/>
    </row>
    <row r="1069" spans="1:13" ht="43.15" customHeight="1" x14ac:dyDescent="0.25">
      <c r="A1069" s="136" t="s">
        <v>1462</v>
      </c>
      <c r="B1069" s="136"/>
      <c r="C1069" s="32" t="s">
        <v>1463</v>
      </c>
      <c r="D1069" s="7"/>
      <c r="E1069" s="136" t="s">
        <v>1417</v>
      </c>
      <c r="F1069" s="136" t="s">
        <v>654</v>
      </c>
      <c r="G1069" s="5" t="s">
        <v>274</v>
      </c>
      <c r="H1069" s="5" t="s">
        <v>215</v>
      </c>
      <c r="I1069" s="5">
        <v>36000</v>
      </c>
      <c r="J1069" s="5">
        <v>36000</v>
      </c>
      <c r="K1069" s="136">
        <v>3483</v>
      </c>
      <c r="L1069" s="136">
        <v>4</v>
      </c>
      <c r="M1069" s="5"/>
    </row>
    <row r="1070" spans="1:13" x14ac:dyDescent="0.25">
      <c r="A1070" s="138"/>
      <c r="B1070" s="138"/>
      <c r="C1070" s="32" t="s">
        <v>1463</v>
      </c>
      <c r="D1070" s="9"/>
      <c r="E1070" s="138"/>
      <c r="F1070" s="138"/>
      <c r="G1070" s="5" t="s">
        <v>274</v>
      </c>
      <c r="H1070" s="5" t="s">
        <v>574</v>
      </c>
      <c r="I1070" s="5">
        <v>1200</v>
      </c>
      <c r="J1070" s="5">
        <v>1200</v>
      </c>
      <c r="K1070" s="138"/>
      <c r="L1070" s="138"/>
      <c r="M1070" s="5"/>
    </row>
    <row r="1071" spans="1:13" x14ac:dyDescent="0.25">
      <c r="A1071" s="138"/>
      <c r="B1071" s="138"/>
      <c r="C1071" s="32" t="s">
        <v>1463</v>
      </c>
      <c r="D1071" s="9"/>
      <c r="E1071" s="138"/>
      <c r="F1071" s="138"/>
      <c r="G1071" s="5" t="s">
        <v>42</v>
      </c>
      <c r="H1071" s="5" t="s">
        <v>1222</v>
      </c>
      <c r="I1071" s="5">
        <v>112</v>
      </c>
      <c r="J1071" s="5">
        <v>112</v>
      </c>
      <c r="K1071" s="138"/>
      <c r="L1071" s="138"/>
      <c r="M1071" s="5"/>
    </row>
    <row r="1072" spans="1:13" x14ac:dyDescent="0.25">
      <c r="A1072" s="138"/>
      <c r="B1072" s="138"/>
      <c r="C1072" s="32" t="s">
        <v>1463</v>
      </c>
      <c r="D1072" s="9"/>
      <c r="E1072" s="138"/>
      <c r="F1072" s="138"/>
      <c r="G1072" s="5" t="s">
        <v>274</v>
      </c>
      <c r="H1072" s="5" t="s">
        <v>34</v>
      </c>
      <c r="I1072" s="5">
        <v>1000</v>
      </c>
      <c r="J1072" s="5">
        <v>1000</v>
      </c>
      <c r="K1072" s="138"/>
      <c r="L1072" s="138"/>
      <c r="M1072" s="5"/>
    </row>
    <row r="1073" spans="1:13" x14ac:dyDescent="0.25">
      <c r="A1073" s="138"/>
      <c r="B1073" s="138"/>
      <c r="C1073" s="32" t="s">
        <v>1463</v>
      </c>
      <c r="D1073" s="9"/>
      <c r="E1073" s="138"/>
      <c r="F1073" s="138"/>
      <c r="G1073" s="5" t="s">
        <v>42</v>
      </c>
      <c r="H1073" s="5" t="s">
        <v>1464</v>
      </c>
      <c r="I1073" s="5">
        <v>752</v>
      </c>
      <c r="J1073" s="5">
        <v>752</v>
      </c>
      <c r="K1073" s="138"/>
      <c r="L1073" s="138"/>
      <c r="M1073" s="5"/>
    </row>
    <row r="1074" spans="1:13" x14ac:dyDescent="0.25">
      <c r="A1074" s="138"/>
      <c r="B1074" s="138"/>
      <c r="C1074" s="32" t="s">
        <v>1463</v>
      </c>
      <c r="D1074" s="9"/>
      <c r="E1074" s="138"/>
      <c r="F1074" s="138"/>
      <c r="G1074" s="5" t="s">
        <v>42</v>
      </c>
      <c r="H1074" s="5" t="s">
        <v>1465</v>
      </c>
      <c r="I1074" s="5">
        <v>2400</v>
      </c>
      <c r="J1074" s="5">
        <v>2400</v>
      </c>
      <c r="K1074" s="138"/>
      <c r="L1074" s="138"/>
      <c r="M1074" s="5"/>
    </row>
    <row r="1075" spans="1:13" x14ac:dyDescent="0.25">
      <c r="A1075" s="138"/>
      <c r="B1075" s="138"/>
      <c r="C1075" s="32" t="s">
        <v>1463</v>
      </c>
      <c r="D1075" s="9"/>
      <c r="E1075" s="138"/>
      <c r="F1075" s="138"/>
      <c r="G1075" s="5" t="s">
        <v>274</v>
      </c>
      <c r="H1075" s="5" t="s">
        <v>293</v>
      </c>
      <c r="I1075" s="5">
        <v>6600</v>
      </c>
      <c r="J1075" s="5">
        <v>6600</v>
      </c>
      <c r="K1075" s="138"/>
      <c r="L1075" s="138"/>
      <c r="M1075" s="5"/>
    </row>
    <row r="1076" spans="1:13" x14ac:dyDescent="0.25">
      <c r="A1076" s="137"/>
      <c r="B1076" s="137"/>
      <c r="C1076" s="32" t="s">
        <v>1463</v>
      </c>
      <c r="D1076" s="8"/>
      <c r="E1076" s="137"/>
      <c r="F1076" s="137"/>
      <c r="G1076" s="5" t="s">
        <v>274</v>
      </c>
      <c r="H1076" s="5" t="s">
        <v>742</v>
      </c>
      <c r="I1076" s="5">
        <v>1500</v>
      </c>
      <c r="J1076" s="5">
        <v>1500</v>
      </c>
      <c r="K1076" s="137"/>
      <c r="L1076" s="137"/>
      <c r="M1076" s="5"/>
    </row>
    <row r="1077" spans="1:13" ht="43.15" customHeight="1" x14ac:dyDescent="0.25">
      <c r="A1077" s="136" t="s">
        <v>1462</v>
      </c>
      <c r="B1077" s="136"/>
      <c r="C1077" s="6" t="s">
        <v>1466</v>
      </c>
      <c r="D1077" s="7"/>
      <c r="E1077" s="136" t="s">
        <v>1417</v>
      </c>
      <c r="F1077" s="136" t="s">
        <v>1467</v>
      </c>
      <c r="G1077" s="5" t="s">
        <v>274</v>
      </c>
      <c r="H1077" s="5" t="s">
        <v>503</v>
      </c>
      <c r="I1077" s="5">
        <v>22000</v>
      </c>
      <c r="J1077" s="5">
        <v>22000</v>
      </c>
      <c r="K1077" s="136">
        <v>32500</v>
      </c>
      <c r="L1077" s="136"/>
      <c r="M1077" s="5"/>
    </row>
    <row r="1078" spans="1:13" x14ac:dyDescent="0.25">
      <c r="A1078" s="138"/>
      <c r="B1078" s="138"/>
      <c r="C1078" s="6" t="s">
        <v>1466</v>
      </c>
      <c r="D1078" s="9"/>
      <c r="E1078" s="138"/>
      <c r="F1078" s="138"/>
      <c r="G1078" s="5" t="s">
        <v>42</v>
      </c>
      <c r="H1078" s="5" t="s">
        <v>1468</v>
      </c>
      <c r="I1078" s="5">
        <v>1622</v>
      </c>
      <c r="J1078" s="5">
        <v>1622</v>
      </c>
      <c r="K1078" s="138"/>
      <c r="L1078" s="138"/>
      <c r="M1078" s="5"/>
    </row>
    <row r="1079" spans="1:13" x14ac:dyDescent="0.25">
      <c r="A1079" s="138"/>
      <c r="B1079" s="138"/>
      <c r="C1079" s="6" t="s">
        <v>1466</v>
      </c>
      <c r="D1079" s="9"/>
      <c r="E1079" s="138"/>
      <c r="F1079" s="138"/>
      <c r="G1079" s="5" t="s">
        <v>274</v>
      </c>
      <c r="H1079" s="5" t="s">
        <v>1469</v>
      </c>
      <c r="I1079" s="5">
        <v>378</v>
      </c>
      <c r="J1079" s="5">
        <v>378</v>
      </c>
      <c r="K1079" s="138"/>
      <c r="L1079" s="138"/>
      <c r="M1079" s="5"/>
    </row>
    <row r="1080" spans="1:13" x14ac:dyDescent="0.25">
      <c r="A1080" s="138"/>
      <c r="B1080" s="138"/>
      <c r="C1080" s="6" t="s">
        <v>1466</v>
      </c>
      <c r="D1080" s="9"/>
      <c r="E1080" s="138"/>
      <c r="F1080" s="138"/>
      <c r="G1080" s="5" t="s">
        <v>42</v>
      </c>
      <c r="H1080" s="5" t="s">
        <v>1470</v>
      </c>
      <c r="I1080" s="5">
        <v>1560</v>
      </c>
      <c r="J1080" s="5">
        <v>1560</v>
      </c>
      <c r="K1080" s="138"/>
      <c r="L1080" s="138"/>
      <c r="M1080" s="5"/>
    </row>
    <row r="1081" spans="1:13" x14ac:dyDescent="0.25">
      <c r="A1081" s="138"/>
      <c r="B1081" s="138"/>
      <c r="C1081" s="6" t="s">
        <v>1466</v>
      </c>
      <c r="D1081" s="9"/>
      <c r="E1081" s="138"/>
      <c r="F1081" s="138"/>
      <c r="G1081" s="5" t="s">
        <v>274</v>
      </c>
      <c r="H1081" s="5" t="s">
        <v>1471</v>
      </c>
      <c r="I1081" s="5">
        <v>440</v>
      </c>
      <c r="J1081" s="5">
        <v>440</v>
      </c>
      <c r="K1081" s="138"/>
      <c r="L1081" s="138"/>
      <c r="M1081" s="5"/>
    </row>
    <row r="1082" spans="1:13" x14ac:dyDescent="0.25">
      <c r="A1082" s="138"/>
      <c r="B1082" s="138"/>
      <c r="C1082" s="6" t="s">
        <v>1466</v>
      </c>
      <c r="D1082" s="9"/>
      <c r="E1082" s="138"/>
      <c r="F1082" s="138"/>
      <c r="G1082" s="5" t="s">
        <v>274</v>
      </c>
      <c r="H1082" s="5" t="s">
        <v>293</v>
      </c>
      <c r="I1082" s="5">
        <v>6000</v>
      </c>
      <c r="J1082" s="5">
        <v>6000</v>
      </c>
      <c r="K1082" s="138"/>
      <c r="L1082" s="138"/>
      <c r="M1082" s="5" t="s">
        <v>1472</v>
      </c>
    </row>
    <row r="1083" spans="1:13" x14ac:dyDescent="0.25">
      <c r="A1083" s="137"/>
      <c r="B1083" s="137"/>
      <c r="C1083" s="6" t="s">
        <v>1466</v>
      </c>
      <c r="D1083" s="8"/>
      <c r="E1083" s="137"/>
      <c r="F1083" s="137"/>
      <c r="G1083" s="5" t="s">
        <v>274</v>
      </c>
      <c r="H1083" s="5" t="s">
        <v>109</v>
      </c>
      <c r="I1083" s="5">
        <v>500</v>
      </c>
      <c r="J1083" s="5">
        <v>500</v>
      </c>
      <c r="K1083" s="137"/>
      <c r="L1083" s="137"/>
      <c r="M1083" s="5"/>
    </row>
    <row r="1084" spans="1:13" ht="45" x14ac:dyDescent="0.25">
      <c r="A1084" s="5" t="s">
        <v>1462</v>
      </c>
      <c r="B1084" s="5"/>
      <c r="C1084" s="5" t="s">
        <v>1473</v>
      </c>
      <c r="D1084" s="5"/>
      <c r="E1084" s="5" t="s">
        <v>1417</v>
      </c>
      <c r="F1084" s="5" t="s">
        <v>447</v>
      </c>
      <c r="G1084" s="5" t="s">
        <v>274</v>
      </c>
      <c r="H1084" s="5" t="s">
        <v>291</v>
      </c>
      <c r="I1084" s="5">
        <v>4000</v>
      </c>
      <c r="J1084" s="5">
        <v>4000</v>
      </c>
      <c r="K1084" s="5"/>
      <c r="L1084" s="5"/>
      <c r="M1084" s="5" t="s">
        <v>1474</v>
      </c>
    </row>
    <row r="1085" spans="1:13" x14ac:dyDescent="0.25">
      <c r="A1085" s="5" t="s">
        <v>1475</v>
      </c>
      <c r="B1085" s="5" t="s">
        <v>642</v>
      </c>
      <c r="C1085" s="5" t="s">
        <v>1476</v>
      </c>
      <c r="D1085" s="5"/>
      <c r="E1085" s="5"/>
      <c r="F1085" s="5" t="s">
        <v>887</v>
      </c>
      <c r="G1085" s="5" t="s">
        <v>274</v>
      </c>
      <c r="H1085" s="5" t="s">
        <v>1477</v>
      </c>
      <c r="I1085" s="5">
        <v>84000</v>
      </c>
      <c r="J1085" s="5">
        <v>84000</v>
      </c>
      <c r="K1085" s="5">
        <v>5880</v>
      </c>
      <c r="L1085" s="5"/>
      <c r="M1085" s="5"/>
    </row>
    <row r="1086" spans="1:13" x14ac:dyDescent="0.25">
      <c r="A1086" s="5" t="s">
        <v>1475</v>
      </c>
      <c r="B1086" s="5"/>
      <c r="C1086" s="5" t="s">
        <v>1478</v>
      </c>
      <c r="D1086" s="5"/>
      <c r="E1086" s="5"/>
      <c r="F1086" s="5" t="s">
        <v>1479</v>
      </c>
      <c r="G1086" s="5" t="s">
        <v>274</v>
      </c>
      <c r="H1086" s="5" t="s">
        <v>109</v>
      </c>
      <c r="I1086" s="5">
        <v>500</v>
      </c>
      <c r="J1086" s="5">
        <v>500</v>
      </c>
      <c r="K1086" s="5">
        <v>49</v>
      </c>
      <c r="L1086" s="5"/>
      <c r="M1086" s="5"/>
    </row>
    <row r="1087" spans="1:13" ht="49.9" customHeight="1" x14ac:dyDescent="0.25">
      <c r="A1087" s="5" t="s">
        <v>1475</v>
      </c>
      <c r="B1087" s="5" t="s">
        <v>1480</v>
      </c>
      <c r="C1087" s="5" t="s">
        <v>1481</v>
      </c>
      <c r="D1087" s="5"/>
      <c r="E1087" s="5" t="s">
        <v>1482</v>
      </c>
      <c r="F1087" s="5"/>
      <c r="G1087" s="5" t="s">
        <v>274</v>
      </c>
      <c r="H1087" s="5" t="s">
        <v>982</v>
      </c>
      <c r="I1087" s="5">
        <v>900</v>
      </c>
      <c r="J1087" s="5">
        <v>900</v>
      </c>
      <c r="K1087" s="5"/>
      <c r="L1087" s="5"/>
      <c r="M1087" s="5" t="s">
        <v>1483</v>
      </c>
    </row>
    <row r="1088" spans="1:13" ht="43.15" customHeight="1" x14ac:dyDescent="0.25">
      <c r="A1088" s="136" t="s">
        <v>1475</v>
      </c>
      <c r="B1088" s="136"/>
      <c r="C1088" s="6" t="s">
        <v>1484</v>
      </c>
      <c r="D1088" s="7"/>
      <c r="E1088" s="136" t="s">
        <v>1482</v>
      </c>
      <c r="F1088" s="136"/>
      <c r="G1088" s="5" t="s">
        <v>274</v>
      </c>
      <c r="H1088" s="5" t="s">
        <v>72</v>
      </c>
      <c r="I1088" s="5">
        <v>8000</v>
      </c>
      <c r="J1088" s="5">
        <v>8000</v>
      </c>
      <c r="K1088" s="136">
        <v>585</v>
      </c>
      <c r="L1088" s="136">
        <v>7</v>
      </c>
      <c r="M1088" s="5"/>
    </row>
    <row r="1089" spans="1:13" x14ac:dyDescent="0.25">
      <c r="A1089" s="137"/>
      <c r="B1089" s="137"/>
      <c r="C1089" s="6" t="s">
        <v>1484</v>
      </c>
      <c r="D1089" s="8"/>
      <c r="E1089" s="137"/>
      <c r="F1089" s="137"/>
      <c r="G1089" s="5" t="s">
        <v>42</v>
      </c>
      <c r="H1089" s="5" t="s">
        <v>1485</v>
      </c>
      <c r="I1089" s="5">
        <v>368</v>
      </c>
      <c r="J1089" s="5">
        <v>368</v>
      </c>
      <c r="K1089" s="137"/>
      <c r="L1089" s="137"/>
      <c r="M1089" s="5"/>
    </row>
    <row r="1090" spans="1:13" ht="45" x14ac:dyDescent="0.25">
      <c r="A1090" s="5" t="s">
        <v>1486</v>
      </c>
      <c r="B1090" s="5"/>
      <c r="C1090" s="5" t="s">
        <v>1487</v>
      </c>
      <c r="D1090" s="5"/>
      <c r="E1090" s="5" t="s">
        <v>1482</v>
      </c>
      <c r="F1090" s="5"/>
      <c r="G1090" s="5" t="s">
        <v>42</v>
      </c>
      <c r="H1090" s="5" t="s">
        <v>1488</v>
      </c>
      <c r="I1090" s="5">
        <v>88</v>
      </c>
      <c r="J1090" s="5">
        <v>88</v>
      </c>
      <c r="K1090" s="5">
        <v>6</v>
      </c>
      <c r="L1090" s="5">
        <v>1</v>
      </c>
      <c r="M1090" s="5"/>
    </row>
    <row r="1091" spans="1:13" ht="43.15" customHeight="1" x14ac:dyDescent="0.25">
      <c r="A1091" s="136" t="s">
        <v>1486</v>
      </c>
      <c r="B1091" s="136" t="s">
        <v>642</v>
      </c>
      <c r="C1091" s="6" t="s">
        <v>672</v>
      </c>
      <c r="D1091" s="7"/>
      <c r="E1091" s="136" t="s">
        <v>1482</v>
      </c>
      <c r="F1091" s="136" t="s">
        <v>613</v>
      </c>
      <c r="G1091" s="5" t="s">
        <v>274</v>
      </c>
      <c r="H1091" s="5" t="s">
        <v>709</v>
      </c>
      <c r="I1091" s="5">
        <v>12000</v>
      </c>
      <c r="J1091" s="5">
        <v>12000</v>
      </c>
      <c r="K1091" s="136">
        <v>1016</v>
      </c>
      <c r="L1091" s="136">
        <v>4</v>
      </c>
      <c r="M1091" s="5"/>
    </row>
    <row r="1092" spans="1:13" x14ac:dyDescent="0.25">
      <c r="A1092" s="138"/>
      <c r="B1092" s="138"/>
      <c r="C1092" s="6" t="s">
        <v>672</v>
      </c>
      <c r="D1092" s="9"/>
      <c r="E1092" s="138"/>
      <c r="F1092" s="138"/>
      <c r="G1092" s="5" t="s">
        <v>42</v>
      </c>
      <c r="H1092" s="5" t="s">
        <v>1489</v>
      </c>
      <c r="I1092" s="5">
        <v>2520</v>
      </c>
      <c r="J1092" s="5">
        <v>2520</v>
      </c>
      <c r="K1092" s="137"/>
      <c r="L1092" s="137"/>
      <c r="M1092" s="5"/>
    </row>
    <row r="1093" spans="1:13" x14ac:dyDescent="0.25">
      <c r="A1093" s="137"/>
      <c r="B1093" s="137"/>
      <c r="C1093" s="6" t="s">
        <v>672</v>
      </c>
      <c r="D1093" s="8"/>
      <c r="E1093" s="137"/>
      <c r="F1093" s="137"/>
      <c r="G1093" s="5" t="s">
        <v>51</v>
      </c>
      <c r="H1093" s="5" t="s">
        <v>1490</v>
      </c>
      <c r="I1093" s="5">
        <v>3442</v>
      </c>
      <c r="J1093" s="5">
        <v>3442</v>
      </c>
      <c r="K1093" s="5">
        <v>15</v>
      </c>
      <c r="L1093" s="5">
        <v>2</v>
      </c>
      <c r="M1093" s="5"/>
    </row>
    <row r="1094" spans="1:13" ht="45" x14ac:dyDescent="0.25">
      <c r="A1094" s="5" t="s">
        <v>1486</v>
      </c>
      <c r="B1094" s="5"/>
      <c r="C1094" s="5" t="s">
        <v>1491</v>
      </c>
      <c r="D1094" s="5"/>
      <c r="E1094" s="5" t="s">
        <v>1482</v>
      </c>
      <c r="F1094" s="5" t="s">
        <v>1492</v>
      </c>
      <c r="G1094" s="5" t="s">
        <v>274</v>
      </c>
      <c r="H1094" s="5" t="s">
        <v>291</v>
      </c>
      <c r="I1094" s="5">
        <v>4000</v>
      </c>
      <c r="J1094" s="5">
        <v>4000</v>
      </c>
      <c r="K1094" s="5">
        <v>280</v>
      </c>
      <c r="L1094" s="5"/>
      <c r="M1094" s="5"/>
    </row>
    <row r="1095" spans="1:13" ht="43.15" customHeight="1" x14ac:dyDescent="0.25">
      <c r="A1095" s="136" t="s">
        <v>1486</v>
      </c>
      <c r="B1095" s="136"/>
      <c r="C1095" s="6" t="s">
        <v>556</v>
      </c>
      <c r="D1095" s="7"/>
      <c r="E1095" s="136" t="s">
        <v>1482</v>
      </c>
      <c r="F1095" s="136" t="s">
        <v>973</v>
      </c>
      <c r="G1095" s="5" t="s">
        <v>42</v>
      </c>
      <c r="H1095" s="5" t="s">
        <v>1493</v>
      </c>
      <c r="I1095" s="5">
        <v>3440</v>
      </c>
      <c r="J1095" s="5">
        <v>3440</v>
      </c>
      <c r="K1095" s="136">
        <v>2088</v>
      </c>
      <c r="L1095" s="136">
        <v>7</v>
      </c>
      <c r="M1095" s="5"/>
    </row>
    <row r="1096" spans="1:13" x14ac:dyDescent="0.25">
      <c r="A1096" s="137"/>
      <c r="B1096" s="137"/>
      <c r="C1096" s="6" t="s">
        <v>556</v>
      </c>
      <c r="D1096" s="8"/>
      <c r="E1096" s="137"/>
      <c r="F1096" s="137"/>
      <c r="G1096" s="5" t="s">
        <v>274</v>
      </c>
      <c r="H1096" s="5" t="s">
        <v>328</v>
      </c>
      <c r="I1096" s="5">
        <v>26400</v>
      </c>
      <c r="J1096" s="5">
        <v>26400</v>
      </c>
      <c r="K1096" s="137"/>
      <c r="L1096" s="137"/>
      <c r="M1096" s="5"/>
    </row>
    <row r="1097" spans="1:13" ht="45" x14ac:dyDescent="0.25">
      <c r="A1097" s="5" t="s">
        <v>1494</v>
      </c>
      <c r="B1097" s="5"/>
      <c r="C1097" s="5" t="s">
        <v>1495</v>
      </c>
      <c r="D1097" s="5"/>
      <c r="E1097" s="5" t="s">
        <v>1482</v>
      </c>
      <c r="F1097" s="5" t="s">
        <v>613</v>
      </c>
      <c r="G1097" s="5" t="s">
        <v>42</v>
      </c>
      <c r="H1097" s="5" t="s">
        <v>978</v>
      </c>
      <c r="I1097" s="5">
        <v>800</v>
      </c>
      <c r="J1097" s="5">
        <v>800</v>
      </c>
      <c r="K1097" s="5">
        <v>56</v>
      </c>
      <c r="L1097" s="5"/>
      <c r="M1097" s="5"/>
    </row>
    <row r="1098" spans="1:13" ht="45" x14ac:dyDescent="0.25">
      <c r="A1098" s="5" t="s">
        <v>1494</v>
      </c>
      <c r="B1098" s="5"/>
      <c r="C1098" s="5" t="s">
        <v>1496</v>
      </c>
      <c r="D1098" s="5"/>
      <c r="E1098" s="5" t="s">
        <v>1482</v>
      </c>
      <c r="F1098" s="5" t="s">
        <v>1497</v>
      </c>
      <c r="G1098" s="5" t="s">
        <v>274</v>
      </c>
      <c r="H1098" s="5" t="s">
        <v>291</v>
      </c>
      <c r="I1098" s="5">
        <v>4200</v>
      </c>
      <c r="J1098" s="5">
        <v>4200</v>
      </c>
      <c r="K1098" s="5">
        <v>294</v>
      </c>
      <c r="L1098" s="5"/>
      <c r="M1098" s="5"/>
    </row>
    <row r="1099" spans="1:13" ht="45" x14ac:dyDescent="0.25">
      <c r="A1099" s="5" t="s">
        <v>1494</v>
      </c>
      <c r="B1099" s="5"/>
      <c r="C1099" s="5" t="s">
        <v>1498</v>
      </c>
      <c r="D1099" s="5"/>
      <c r="E1099" s="5" t="s">
        <v>1482</v>
      </c>
      <c r="F1099" s="5" t="s">
        <v>1497</v>
      </c>
      <c r="G1099" s="5" t="s">
        <v>274</v>
      </c>
      <c r="H1099" s="5" t="s">
        <v>94</v>
      </c>
      <c r="I1099" s="5">
        <v>20000</v>
      </c>
      <c r="J1099" s="5">
        <v>20000</v>
      </c>
      <c r="K1099" s="5">
        <v>1400</v>
      </c>
      <c r="L1099" s="5"/>
      <c r="M1099" s="5" t="s">
        <v>1499</v>
      </c>
    </row>
    <row r="1100" spans="1:13" ht="43.15" customHeight="1" x14ac:dyDescent="0.25">
      <c r="A1100" s="136" t="s">
        <v>1494</v>
      </c>
      <c r="B1100" s="136"/>
      <c r="C1100" s="6" t="s">
        <v>1500</v>
      </c>
      <c r="D1100" s="56"/>
      <c r="E1100" s="136" t="s">
        <v>1482</v>
      </c>
      <c r="F1100" s="136" t="s">
        <v>1027</v>
      </c>
      <c r="G1100" s="5" t="s">
        <v>274</v>
      </c>
      <c r="H1100" s="5" t="s">
        <v>364</v>
      </c>
      <c r="I1100" s="5">
        <v>28000</v>
      </c>
      <c r="J1100" s="5">
        <v>28000</v>
      </c>
      <c r="K1100" s="136">
        <v>2049</v>
      </c>
      <c r="L1100" s="136">
        <v>5</v>
      </c>
      <c r="M1100" s="5"/>
    </row>
    <row r="1101" spans="1:13" x14ac:dyDescent="0.25">
      <c r="A1101" s="137"/>
      <c r="B1101" s="137"/>
      <c r="C1101" s="6" t="s">
        <v>1500</v>
      </c>
      <c r="D1101" s="58"/>
      <c r="E1101" s="137"/>
      <c r="F1101" s="137"/>
      <c r="G1101" s="5" t="s">
        <v>42</v>
      </c>
      <c r="H1101" s="5" t="s">
        <v>842</v>
      </c>
      <c r="I1101" s="5">
        <v>1288</v>
      </c>
      <c r="J1101" s="5">
        <v>1288</v>
      </c>
      <c r="K1101" s="137"/>
      <c r="L1101" s="137"/>
      <c r="M1101" s="5"/>
    </row>
    <row r="1102" spans="1:13" ht="43.15" customHeight="1" x14ac:dyDescent="0.25">
      <c r="A1102" s="136" t="s">
        <v>1501</v>
      </c>
      <c r="B1102" s="136"/>
      <c r="C1102" s="6" t="s">
        <v>1502</v>
      </c>
      <c r="D1102" s="7"/>
      <c r="E1102" s="136" t="s">
        <v>1482</v>
      </c>
      <c r="F1102" s="136" t="s">
        <v>987</v>
      </c>
      <c r="G1102" s="5" t="s">
        <v>42</v>
      </c>
      <c r="H1102" s="5" t="s">
        <v>1503</v>
      </c>
      <c r="I1102" s="5">
        <v>4040</v>
      </c>
      <c r="J1102" s="5">
        <v>4040</v>
      </c>
      <c r="K1102" s="136">
        <v>514</v>
      </c>
      <c r="L1102" s="136"/>
      <c r="M1102" s="5"/>
    </row>
    <row r="1103" spans="1:13" x14ac:dyDescent="0.25">
      <c r="A1103" s="138"/>
      <c r="B1103" s="138"/>
      <c r="C1103" s="6" t="s">
        <v>1502</v>
      </c>
      <c r="D1103" s="9"/>
      <c r="E1103" s="138"/>
      <c r="F1103" s="138"/>
      <c r="G1103" s="5" t="s">
        <v>42</v>
      </c>
      <c r="H1103" s="5" t="s">
        <v>1504</v>
      </c>
      <c r="I1103" s="5">
        <v>1304</v>
      </c>
      <c r="J1103" s="5">
        <v>1304</v>
      </c>
      <c r="K1103" s="138"/>
      <c r="L1103" s="138"/>
      <c r="M1103" s="5"/>
    </row>
    <row r="1104" spans="1:13" x14ac:dyDescent="0.25">
      <c r="A1104" s="137"/>
      <c r="B1104" s="137"/>
      <c r="C1104" s="6" t="s">
        <v>1502</v>
      </c>
      <c r="D1104" s="8"/>
      <c r="E1104" s="137"/>
      <c r="F1104" s="137"/>
      <c r="G1104" s="5" t="s">
        <v>274</v>
      </c>
      <c r="H1104" s="5" t="s">
        <v>225</v>
      </c>
      <c r="I1104" s="5">
        <v>2000</v>
      </c>
      <c r="J1104" s="5">
        <v>2000</v>
      </c>
      <c r="K1104" s="137"/>
      <c r="L1104" s="137"/>
      <c r="M1104" s="5"/>
    </row>
    <row r="1105" spans="1:13" ht="43.15" customHeight="1" x14ac:dyDescent="0.25">
      <c r="A1105" s="136" t="s">
        <v>1501</v>
      </c>
      <c r="B1105" s="136" t="s">
        <v>642</v>
      </c>
      <c r="C1105" s="6" t="s">
        <v>1505</v>
      </c>
      <c r="D1105" s="7"/>
      <c r="E1105" s="136" t="s">
        <v>1482</v>
      </c>
      <c r="F1105" s="136" t="s">
        <v>601</v>
      </c>
      <c r="G1105" s="5" t="s">
        <v>42</v>
      </c>
      <c r="H1105" s="5" t="s">
        <v>568</v>
      </c>
      <c r="I1105" s="5">
        <v>2320</v>
      </c>
      <c r="J1105" s="5">
        <v>2320</v>
      </c>
      <c r="K1105" s="136">
        <v>246</v>
      </c>
      <c r="L1105" s="136">
        <v>3</v>
      </c>
      <c r="M1105" s="5"/>
    </row>
    <row r="1106" spans="1:13" x14ac:dyDescent="0.25">
      <c r="A1106" s="138"/>
      <c r="B1106" s="138"/>
      <c r="C1106" s="6" t="s">
        <v>1505</v>
      </c>
      <c r="D1106" s="9"/>
      <c r="E1106" s="138"/>
      <c r="F1106" s="138"/>
      <c r="G1106" s="5" t="s">
        <v>42</v>
      </c>
      <c r="H1106" s="5" t="s">
        <v>75</v>
      </c>
      <c r="I1106" s="5">
        <v>1200</v>
      </c>
      <c r="J1106" s="5">
        <v>1200</v>
      </c>
      <c r="K1106" s="137"/>
      <c r="L1106" s="137"/>
      <c r="M1106" s="5"/>
    </row>
    <row r="1107" spans="1:13" ht="30" x14ac:dyDescent="0.25">
      <c r="A1107" s="137"/>
      <c r="B1107" s="137"/>
      <c r="C1107" s="6" t="s">
        <v>1505</v>
      </c>
      <c r="D1107" s="8"/>
      <c r="E1107" s="137"/>
      <c r="F1107" s="137"/>
      <c r="G1107" s="5" t="s">
        <v>42</v>
      </c>
      <c r="H1107" s="5" t="s">
        <v>1506</v>
      </c>
      <c r="I1107" s="5">
        <v>94500</v>
      </c>
      <c r="J1107" s="5">
        <v>94500</v>
      </c>
      <c r="K1107" s="5">
        <v>6615</v>
      </c>
      <c r="L1107" s="5"/>
      <c r="M1107" s="5"/>
    </row>
    <row r="1108" spans="1:13" ht="43.15" customHeight="1" x14ac:dyDescent="0.25">
      <c r="A1108" s="136" t="s">
        <v>1507</v>
      </c>
      <c r="B1108" s="136" t="s">
        <v>642</v>
      </c>
      <c r="C1108" s="6" t="s">
        <v>1508</v>
      </c>
      <c r="D1108" s="7"/>
      <c r="E1108" s="136" t="s">
        <v>1482</v>
      </c>
      <c r="F1108" s="136" t="s">
        <v>93</v>
      </c>
      <c r="G1108" s="5" t="s">
        <v>274</v>
      </c>
      <c r="H1108" s="5" t="s">
        <v>437</v>
      </c>
      <c r="I1108" s="5">
        <v>18000</v>
      </c>
      <c r="J1108" s="5">
        <v>18000</v>
      </c>
      <c r="K1108" s="136">
        <v>1427</v>
      </c>
      <c r="L1108" s="136">
        <v>4</v>
      </c>
      <c r="M1108" s="5"/>
    </row>
    <row r="1109" spans="1:13" x14ac:dyDescent="0.25">
      <c r="A1109" s="137"/>
      <c r="B1109" s="137"/>
      <c r="C1109" s="6" t="s">
        <v>1508</v>
      </c>
      <c r="D1109" s="8"/>
      <c r="E1109" s="137"/>
      <c r="F1109" s="137"/>
      <c r="G1109" s="5" t="s">
        <v>42</v>
      </c>
      <c r="H1109" s="5" t="s">
        <v>1509</v>
      </c>
      <c r="I1109" s="5">
        <v>2394</v>
      </c>
      <c r="J1109" s="5">
        <v>2394</v>
      </c>
      <c r="K1109" s="137"/>
      <c r="L1109" s="137"/>
      <c r="M1109" s="5"/>
    </row>
    <row r="1110" spans="1:13" ht="45" x14ac:dyDescent="0.25">
      <c r="A1110" s="5" t="s">
        <v>1507</v>
      </c>
      <c r="B1110" s="5"/>
      <c r="C1110" s="5" t="s">
        <v>1344</v>
      </c>
      <c r="D1110" s="5"/>
      <c r="E1110" s="5" t="s">
        <v>1482</v>
      </c>
      <c r="F1110" s="5" t="s">
        <v>557</v>
      </c>
      <c r="G1110" s="5" t="s">
        <v>274</v>
      </c>
      <c r="H1110" s="5" t="s">
        <v>1510</v>
      </c>
      <c r="I1110" s="5">
        <v>110000</v>
      </c>
      <c r="J1110" s="5">
        <v>110000</v>
      </c>
      <c r="K1110" s="5">
        <v>7700</v>
      </c>
      <c r="L1110" s="5"/>
      <c r="M1110" s="5"/>
    </row>
    <row r="1111" spans="1:13" ht="45" x14ac:dyDescent="0.25">
      <c r="A1111" s="5" t="s">
        <v>1507</v>
      </c>
      <c r="B1111" s="5"/>
      <c r="C1111" s="5" t="s">
        <v>972</v>
      </c>
      <c r="D1111" s="5"/>
      <c r="E1111" s="5" t="s">
        <v>1482</v>
      </c>
      <c r="F1111" s="5"/>
      <c r="G1111" s="5" t="s">
        <v>23</v>
      </c>
      <c r="H1111" s="5" t="s">
        <v>299</v>
      </c>
      <c r="I1111" s="5">
        <v>600</v>
      </c>
      <c r="J1111" s="5">
        <v>600</v>
      </c>
      <c r="K1111" s="5">
        <v>42</v>
      </c>
      <c r="L1111" s="5"/>
      <c r="M1111" s="5" t="s">
        <v>1511</v>
      </c>
    </row>
    <row r="1112" spans="1:13" ht="45" x14ac:dyDescent="0.25">
      <c r="A1112" s="5" t="s">
        <v>1507</v>
      </c>
      <c r="B1112" s="5"/>
      <c r="C1112" s="5" t="s">
        <v>972</v>
      </c>
      <c r="D1112" s="5"/>
      <c r="E1112" s="5" t="s">
        <v>1482</v>
      </c>
      <c r="F1112" s="5" t="s">
        <v>973</v>
      </c>
      <c r="G1112" s="5" t="s">
        <v>274</v>
      </c>
      <c r="H1112" s="5" t="s">
        <v>437</v>
      </c>
      <c r="I1112" s="5">
        <v>18900</v>
      </c>
      <c r="J1112" s="5">
        <v>18900</v>
      </c>
      <c r="K1112" s="5">
        <v>1323</v>
      </c>
      <c r="L1112" s="5"/>
      <c r="M1112" s="5" t="s">
        <v>1512</v>
      </c>
    </row>
    <row r="1113" spans="1:13" ht="43.15" customHeight="1" x14ac:dyDescent="0.25">
      <c r="A1113" s="136" t="s">
        <v>1513</v>
      </c>
      <c r="B1113" s="136" t="s">
        <v>642</v>
      </c>
      <c r="C1113" s="6" t="s">
        <v>972</v>
      </c>
      <c r="D1113" s="66" t="s">
        <v>975</v>
      </c>
      <c r="E1113" s="136" t="s">
        <v>1482</v>
      </c>
      <c r="F1113" s="136" t="s">
        <v>973</v>
      </c>
      <c r="G1113" s="5" t="s">
        <v>274</v>
      </c>
      <c r="H1113" s="5" t="s">
        <v>925</v>
      </c>
      <c r="I1113" s="5">
        <v>56000</v>
      </c>
      <c r="J1113" s="5">
        <v>56000</v>
      </c>
      <c r="K1113" s="136">
        <v>9195</v>
      </c>
      <c r="L1113" s="136">
        <v>2</v>
      </c>
      <c r="M1113" s="5"/>
    </row>
    <row r="1114" spans="1:13" x14ac:dyDescent="0.25">
      <c r="A1114" s="138"/>
      <c r="B1114" s="138"/>
      <c r="C1114" s="6" t="s">
        <v>972</v>
      </c>
      <c r="D1114" s="66" t="s">
        <v>975</v>
      </c>
      <c r="E1114" s="138"/>
      <c r="F1114" s="138"/>
      <c r="G1114" s="5" t="s">
        <v>274</v>
      </c>
      <c r="H1114" s="5" t="s">
        <v>663</v>
      </c>
      <c r="I1114" s="5">
        <v>10500</v>
      </c>
      <c r="J1114" s="5">
        <v>10500</v>
      </c>
      <c r="K1114" s="138"/>
      <c r="L1114" s="138"/>
      <c r="M1114" s="5"/>
    </row>
    <row r="1115" spans="1:13" x14ac:dyDescent="0.25">
      <c r="A1115" s="138"/>
      <c r="B1115" s="138"/>
      <c r="C1115" s="6" t="s">
        <v>972</v>
      </c>
      <c r="D1115" s="66" t="s">
        <v>975</v>
      </c>
      <c r="E1115" s="138"/>
      <c r="F1115" s="138"/>
      <c r="G1115" s="5" t="s">
        <v>274</v>
      </c>
      <c r="H1115" s="5" t="s">
        <v>225</v>
      </c>
      <c r="I1115" s="5">
        <v>2100</v>
      </c>
      <c r="J1115" s="5">
        <v>2100</v>
      </c>
      <c r="K1115" s="138"/>
      <c r="L1115" s="138"/>
      <c r="M1115" s="5"/>
    </row>
    <row r="1116" spans="1:13" x14ac:dyDescent="0.25">
      <c r="A1116" s="138"/>
      <c r="B1116" s="138"/>
      <c r="C1116" s="6" t="s">
        <v>972</v>
      </c>
      <c r="D1116" s="66" t="s">
        <v>975</v>
      </c>
      <c r="E1116" s="138"/>
      <c r="F1116" s="138"/>
      <c r="G1116" s="5" t="s">
        <v>42</v>
      </c>
      <c r="H1116" s="5" t="s">
        <v>904</v>
      </c>
      <c r="I1116" s="5">
        <v>3040</v>
      </c>
      <c r="J1116" s="5">
        <v>3040</v>
      </c>
      <c r="K1116" s="138"/>
      <c r="L1116" s="138"/>
      <c r="M1116" s="5"/>
    </row>
    <row r="1117" spans="1:13" x14ac:dyDescent="0.25">
      <c r="A1117" s="138"/>
      <c r="B1117" s="138"/>
      <c r="C1117" s="6" t="s">
        <v>972</v>
      </c>
      <c r="D1117" s="66" t="s">
        <v>975</v>
      </c>
      <c r="E1117" s="138"/>
      <c r="F1117" s="138"/>
      <c r="G1117" s="5" t="s">
        <v>274</v>
      </c>
      <c r="H1117" s="5" t="s">
        <v>553</v>
      </c>
      <c r="I1117" s="5">
        <v>800</v>
      </c>
      <c r="J1117" s="5">
        <v>800</v>
      </c>
      <c r="K1117" s="138"/>
      <c r="L1117" s="138"/>
      <c r="M1117" s="5"/>
    </row>
    <row r="1118" spans="1:13" x14ac:dyDescent="0.25">
      <c r="A1118" s="138"/>
      <c r="B1118" s="138"/>
      <c r="C1118" s="6" t="s">
        <v>972</v>
      </c>
      <c r="D1118" s="66" t="s">
        <v>975</v>
      </c>
      <c r="E1118" s="138"/>
      <c r="F1118" s="138"/>
      <c r="G1118" s="5" t="s">
        <v>274</v>
      </c>
      <c r="H1118" s="5" t="s">
        <v>496</v>
      </c>
      <c r="I1118" s="5">
        <v>48000</v>
      </c>
      <c r="J1118" s="5">
        <v>48000</v>
      </c>
      <c r="K1118" s="138"/>
      <c r="L1118" s="138"/>
      <c r="M1118" s="5"/>
    </row>
    <row r="1119" spans="1:13" x14ac:dyDescent="0.25">
      <c r="A1119" s="138"/>
      <c r="B1119" s="138"/>
      <c r="C1119" s="6" t="s">
        <v>972</v>
      </c>
      <c r="D1119" s="66" t="s">
        <v>975</v>
      </c>
      <c r="E1119" s="138"/>
      <c r="F1119" s="138"/>
      <c r="G1119" s="5" t="s">
        <v>274</v>
      </c>
      <c r="H1119" s="5" t="s">
        <v>1514</v>
      </c>
      <c r="I1119" s="5">
        <v>850</v>
      </c>
      <c r="J1119" s="5">
        <v>850</v>
      </c>
      <c r="K1119" s="138"/>
      <c r="L1119" s="138"/>
      <c r="M1119" s="5"/>
    </row>
    <row r="1120" spans="1:13" x14ac:dyDescent="0.25">
      <c r="A1120" s="138"/>
      <c r="B1120" s="138"/>
      <c r="C1120" s="6" t="s">
        <v>972</v>
      </c>
      <c r="D1120" s="66" t="s">
        <v>975</v>
      </c>
      <c r="E1120" s="138"/>
      <c r="F1120" s="138"/>
      <c r="G1120" s="5" t="s">
        <v>274</v>
      </c>
      <c r="H1120" s="5" t="s">
        <v>663</v>
      </c>
      <c r="I1120" s="5">
        <v>10000</v>
      </c>
      <c r="J1120" s="5">
        <v>10000</v>
      </c>
      <c r="K1120" s="137"/>
      <c r="L1120" s="137"/>
      <c r="M1120" s="5"/>
    </row>
    <row r="1121" spans="1:13" x14ac:dyDescent="0.25">
      <c r="A1121" s="137"/>
      <c r="B1121" s="137"/>
      <c r="C1121" s="6" t="s">
        <v>972</v>
      </c>
      <c r="D1121" s="66" t="s">
        <v>975</v>
      </c>
      <c r="E1121" s="137"/>
      <c r="F1121" s="137"/>
      <c r="G1121" s="5" t="s">
        <v>51</v>
      </c>
      <c r="H1121" s="5" t="s">
        <v>1515</v>
      </c>
      <c r="I1121" s="5">
        <v>49975</v>
      </c>
      <c r="J1121" s="5">
        <v>49975</v>
      </c>
      <c r="K1121" s="5">
        <v>250</v>
      </c>
      <c r="L1121" s="5"/>
      <c r="M1121" s="5"/>
    </row>
    <row r="1122" spans="1:13" ht="45" x14ac:dyDescent="0.25">
      <c r="A1122" s="5" t="s">
        <v>1513</v>
      </c>
      <c r="B1122" s="5" t="s">
        <v>642</v>
      </c>
      <c r="C1122" s="5" t="s">
        <v>1516</v>
      </c>
      <c r="D1122" s="5"/>
      <c r="E1122" s="5" t="s">
        <v>1482</v>
      </c>
      <c r="F1122" s="5"/>
      <c r="G1122" s="5" t="s">
        <v>42</v>
      </c>
      <c r="H1122" s="5" t="s">
        <v>1353</v>
      </c>
      <c r="I1122" s="5">
        <v>72</v>
      </c>
      <c r="J1122" s="5">
        <v>72</v>
      </c>
      <c r="K1122" s="5">
        <v>5</v>
      </c>
      <c r="L1122" s="5"/>
      <c r="M1122" s="5"/>
    </row>
    <row r="1123" spans="1:13" ht="43.15" customHeight="1" x14ac:dyDescent="0.25">
      <c r="A1123" s="136" t="s">
        <v>1513</v>
      </c>
      <c r="B1123" s="136" t="s">
        <v>642</v>
      </c>
      <c r="C1123" s="6" t="s">
        <v>1517</v>
      </c>
      <c r="D1123" s="7"/>
      <c r="E1123" s="136" t="s">
        <v>1482</v>
      </c>
      <c r="F1123" s="136" t="s">
        <v>93</v>
      </c>
      <c r="G1123" s="5" t="s">
        <v>274</v>
      </c>
      <c r="H1123" s="5" t="s">
        <v>94</v>
      </c>
      <c r="I1123" s="5">
        <v>20000</v>
      </c>
      <c r="J1123" s="5">
        <v>20000</v>
      </c>
      <c r="K1123" s="136">
        <v>1636</v>
      </c>
      <c r="L1123" s="136">
        <v>2</v>
      </c>
      <c r="M1123" s="5"/>
    </row>
    <row r="1124" spans="1:13" x14ac:dyDescent="0.25">
      <c r="A1124" s="138"/>
      <c r="B1124" s="138"/>
      <c r="C1124" s="6" t="s">
        <v>1517</v>
      </c>
      <c r="D1124" s="9"/>
      <c r="E1124" s="138"/>
      <c r="F1124" s="138"/>
      <c r="G1124" s="5" t="s">
        <v>274</v>
      </c>
      <c r="H1124" s="5" t="s">
        <v>1518</v>
      </c>
      <c r="I1124" s="6">
        <v>1176</v>
      </c>
      <c r="J1124" s="136">
        <v>1592</v>
      </c>
      <c r="K1124" s="138"/>
      <c r="L1124" s="138"/>
      <c r="M1124" s="5"/>
    </row>
    <row r="1125" spans="1:13" x14ac:dyDescent="0.25">
      <c r="A1125" s="138"/>
      <c r="B1125" s="138"/>
      <c r="C1125" s="6" t="s">
        <v>1517</v>
      </c>
      <c r="D1125" s="9"/>
      <c r="E1125" s="138"/>
      <c r="F1125" s="138"/>
      <c r="G1125" s="5" t="s">
        <v>42</v>
      </c>
      <c r="H1125" s="5" t="s">
        <v>322</v>
      </c>
      <c r="I1125" s="63">
        <f>52*8</f>
        <v>416</v>
      </c>
      <c r="J1125" s="137"/>
      <c r="K1125" s="138"/>
      <c r="L1125" s="138"/>
      <c r="M1125" s="5"/>
    </row>
    <row r="1126" spans="1:13" x14ac:dyDescent="0.25">
      <c r="A1126" s="137"/>
      <c r="B1126" s="137"/>
      <c r="C1126" s="6" t="s">
        <v>1517</v>
      </c>
      <c r="D1126" s="8"/>
      <c r="E1126" s="137"/>
      <c r="F1126" s="137"/>
      <c r="G1126" s="5" t="s">
        <v>42</v>
      </c>
      <c r="H1126" s="5" t="s">
        <v>1519</v>
      </c>
      <c r="I1126" s="5">
        <v>1640</v>
      </c>
      <c r="J1126" s="5">
        <v>1640</v>
      </c>
      <c r="K1126" s="137"/>
      <c r="L1126" s="137"/>
      <c r="M1126" s="5"/>
    </row>
    <row r="1127" spans="1:13" ht="45" x14ac:dyDescent="0.25">
      <c r="A1127" s="5" t="s">
        <v>1520</v>
      </c>
      <c r="B1127" s="5" t="s">
        <v>1521</v>
      </c>
      <c r="C1127" s="5" t="s">
        <v>1522</v>
      </c>
      <c r="D1127" s="5"/>
      <c r="E1127" s="5" t="s">
        <v>1482</v>
      </c>
      <c r="F1127" s="5" t="s">
        <v>447</v>
      </c>
      <c r="G1127" s="5" t="s">
        <v>274</v>
      </c>
      <c r="H1127" s="5" t="s">
        <v>709</v>
      </c>
      <c r="I1127" s="11"/>
      <c r="J1127" s="5">
        <v>15000</v>
      </c>
      <c r="K1127" s="5"/>
      <c r="L1127" s="5"/>
      <c r="M1127" s="11" t="s">
        <v>1523</v>
      </c>
    </row>
    <row r="1128" spans="1:13" ht="43.15" customHeight="1" x14ac:dyDescent="0.25">
      <c r="A1128" s="136" t="s">
        <v>1520</v>
      </c>
      <c r="B1128" s="136" t="s">
        <v>642</v>
      </c>
      <c r="C1128" s="6" t="s">
        <v>1524</v>
      </c>
      <c r="D1128" s="56"/>
      <c r="E1128" s="136" t="s">
        <v>1482</v>
      </c>
      <c r="F1128" s="136" t="s">
        <v>903</v>
      </c>
      <c r="G1128" s="5" t="s">
        <v>274</v>
      </c>
      <c r="H1128" s="5" t="s">
        <v>72</v>
      </c>
      <c r="I1128" s="5">
        <v>8000</v>
      </c>
      <c r="J1128" s="5">
        <v>8000</v>
      </c>
      <c r="K1128" s="136">
        <v>588</v>
      </c>
      <c r="L1128" s="136"/>
      <c r="M1128" s="5"/>
    </row>
    <row r="1129" spans="1:13" x14ac:dyDescent="0.25">
      <c r="A1129" s="137"/>
      <c r="B1129" s="137"/>
      <c r="C1129" s="6" t="s">
        <v>1524</v>
      </c>
      <c r="D1129" s="58"/>
      <c r="E1129" s="137"/>
      <c r="F1129" s="137"/>
      <c r="G1129" s="5" t="s">
        <v>42</v>
      </c>
      <c r="H1129" s="5" t="s">
        <v>309</v>
      </c>
      <c r="I1129" s="5">
        <v>400</v>
      </c>
      <c r="J1129" s="5">
        <v>400</v>
      </c>
      <c r="K1129" s="137"/>
      <c r="L1129" s="137"/>
      <c r="M1129" s="5"/>
    </row>
    <row r="1130" spans="1:13" ht="43.15" customHeight="1" x14ac:dyDescent="0.25">
      <c r="A1130" s="136" t="s">
        <v>1520</v>
      </c>
      <c r="B1130" s="136" t="s">
        <v>642</v>
      </c>
      <c r="C1130" s="6" t="s">
        <v>1525</v>
      </c>
      <c r="D1130" s="7"/>
      <c r="E1130" s="136" t="s">
        <v>1526</v>
      </c>
      <c r="F1130" s="136" t="s">
        <v>903</v>
      </c>
      <c r="G1130" s="5" t="s">
        <v>274</v>
      </c>
      <c r="H1130" s="5" t="s">
        <v>293</v>
      </c>
      <c r="I1130" s="5">
        <v>6000</v>
      </c>
      <c r="J1130" s="5">
        <v>6000</v>
      </c>
      <c r="K1130" s="136">
        <v>525</v>
      </c>
      <c r="L1130" s="136">
        <v>4</v>
      </c>
      <c r="M1130" s="5"/>
    </row>
    <row r="1131" spans="1:13" x14ac:dyDescent="0.25">
      <c r="A1131" s="138"/>
      <c r="B1131" s="138"/>
      <c r="C1131" s="6" t="s">
        <v>1525</v>
      </c>
      <c r="D1131" s="9"/>
      <c r="E1131" s="138"/>
      <c r="F1131" s="138"/>
      <c r="G1131" s="5" t="s">
        <v>42</v>
      </c>
      <c r="H1131" s="19" t="s">
        <v>978</v>
      </c>
      <c r="I1131" s="5">
        <v>800</v>
      </c>
      <c r="J1131" s="5">
        <v>800</v>
      </c>
      <c r="K1131" s="138"/>
      <c r="L1131" s="138"/>
      <c r="M1131" s="5"/>
    </row>
    <row r="1132" spans="1:13" x14ac:dyDescent="0.25">
      <c r="A1132" s="137"/>
      <c r="B1132" s="137"/>
      <c r="C1132" s="6" t="s">
        <v>1525</v>
      </c>
      <c r="D1132" s="8"/>
      <c r="E1132" s="137"/>
      <c r="F1132" s="137"/>
      <c r="G1132" s="5" t="s">
        <v>274</v>
      </c>
      <c r="H1132" s="5" t="s">
        <v>1527</v>
      </c>
      <c r="I1132" s="5">
        <v>706</v>
      </c>
      <c r="J1132" s="5">
        <v>706</v>
      </c>
      <c r="K1132" s="137"/>
      <c r="L1132" s="137"/>
      <c r="M1132" s="5"/>
    </row>
    <row r="1133" spans="1:13" ht="43.15" customHeight="1" x14ac:dyDescent="0.25">
      <c r="A1133" s="136" t="s">
        <v>1520</v>
      </c>
      <c r="B1133" s="136"/>
      <c r="C1133" s="6" t="s">
        <v>1528</v>
      </c>
      <c r="D1133" s="7"/>
      <c r="E1133" s="136" t="s">
        <v>1526</v>
      </c>
      <c r="F1133" s="136" t="s">
        <v>1452</v>
      </c>
      <c r="G1133" s="5" t="s">
        <v>274</v>
      </c>
      <c r="H1133" s="5" t="s">
        <v>1529</v>
      </c>
      <c r="I1133" s="5">
        <v>54100</v>
      </c>
      <c r="J1133" s="5">
        <v>54100</v>
      </c>
      <c r="K1133" s="5">
        <v>3785</v>
      </c>
      <c r="L1133" s="5"/>
      <c r="M1133" s="136" t="s">
        <v>2619</v>
      </c>
    </row>
    <row r="1134" spans="1:13" x14ac:dyDescent="0.25">
      <c r="A1134" s="137"/>
      <c r="B1134" s="137"/>
      <c r="C1134" s="6" t="s">
        <v>1528</v>
      </c>
      <c r="D1134" s="8"/>
      <c r="E1134" s="137"/>
      <c r="F1134" s="137"/>
      <c r="G1134" s="5" t="s">
        <v>51</v>
      </c>
      <c r="H1134" s="5" t="s">
        <v>1530</v>
      </c>
      <c r="I1134" s="5">
        <v>570</v>
      </c>
      <c r="J1134" s="5">
        <v>570</v>
      </c>
      <c r="K1134" s="5">
        <v>3</v>
      </c>
      <c r="L1134" s="5"/>
      <c r="M1134" s="137"/>
    </row>
    <row r="1135" spans="1:13" ht="45" x14ac:dyDescent="0.25">
      <c r="A1135" s="5" t="s">
        <v>1531</v>
      </c>
      <c r="B1135" s="5"/>
      <c r="C1135" s="5" t="s">
        <v>653</v>
      </c>
      <c r="D1135" s="5"/>
      <c r="E1135" s="5" t="s">
        <v>1526</v>
      </c>
      <c r="F1135" s="5" t="s">
        <v>658</v>
      </c>
      <c r="G1135" s="5" t="s">
        <v>274</v>
      </c>
      <c r="H1135" s="5" t="s">
        <v>853</v>
      </c>
      <c r="I1135" s="5">
        <v>168000</v>
      </c>
      <c r="J1135" s="5">
        <v>168000</v>
      </c>
      <c r="K1135" s="5">
        <v>11560</v>
      </c>
      <c r="L1135" s="5"/>
      <c r="M1135" s="5"/>
    </row>
    <row r="1136" spans="1:13" ht="45" x14ac:dyDescent="0.25">
      <c r="A1136" s="5" t="s">
        <v>1531</v>
      </c>
      <c r="B1136" s="5"/>
      <c r="C1136" s="5" t="s">
        <v>409</v>
      </c>
      <c r="D1136" s="5"/>
      <c r="E1136" s="5" t="s">
        <v>1526</v>
      </c>
      <c r="F1136" s="5" t="s">
        <v>1452</v>
      </c>
      <c r="G1136" s="5" t="s">
        <v>274</v>
      </c>
      <c r="H1136" s="5" t="s">
        <v>1532</v>
      </c>
      <c r="I1136" s="5">
        <v>106000</v>
      </c>
      <c r="J1136" s="5">
        <v>106000</v>
      </c>
      <c r="K1136" s="5">
        <v>7420</v>
      </c>
      <c r="L1136" s="5"/>
      <c r="M1136" s="5"/>
    </row>
    <row r="1137" spans="1:13" ht="45" x14ac:dyDescent="0.25">
      <c r="A1137" s="5" t="s">
        <v>1531</v>
      </c>
      <c r="B1137" s="5"/>
      <c r="C1137" s="5" t="s">
        <v>675</v>
      </c>
      <c r="D1137" s="5"/>
      <c r="E1137" s="5" t="s">
        <v>1526</v>
      </c>
      <c r="F1137" s="5"/>
      <c r="G1137" s="5" t="s">
        <v>42</v>
      </c>
      <c r="H1137" s="5" t="s">
        <v>1297</v>
      </c>
      <c r="I1137" s="5">
        <v>120</v>
      </c>
      <c r="J1137" s="5">
        <v>120</v>
      </c>
      <c r="K1137" s="5">
        <v>8</v>
      </c>
      <c r="L1137" s="5">
        <v>4</v>
      </c>
      <c r="M1137" s="5"/>
    </row>
    <row r="1138" spans="1:13" ht="43.15" customHeight="1" x14ac:dyDescent="0.25">
      <c r="A1138" s="136" t="s">
        <v>1531</v>
      </c>
      <c r="B1138" s="136"/>
      <c r="C1138" s="6" t="s">
        <v>1303</v>
      </c>
      <c r="D1138" s="7"/>
      <c r="E1138" s="136" t="s">
        <v>1526</v>
      </c>
      <c r="F1138" s="136" t="s">
        <v>961</v>
      </c>
      <c r="G1138" s="5" t="s">
        <v>42</v>
      </c>
      <c r="H1138" s="5" t="s">
        <v>1533</v>
      </c>
      <c r="I1138" s="5">
        <v>352</v>
      </c>
      <c r="J1138" s="5">
        <v>352</v>
      </c>
      <c r="K1138" s="136">
        <v>129</v>
      </c>
      <c r="L1138" s="136">
        <v>5</v>
      </c>
      <c r="M1138" s="5"/>
    </row>
    <row r="1139" spans="1:13" x14ac:dyDescent="0.25">
      <c r="A1139" s="138"/>
      <c r="B1139" s="138"/>
      <c r="C1139" s="6" t="s">
        <v>1303</v>
      </c>
      <c r="D1139" s="9"/>
      <c r="E1139" s="138"/>
      <c r="F1139" s="138"/>
      <c r="G1139" s="5" t="s">
        <v>274</v>
      </c>
      <c r="H1139" s="5" t="s">
        <v>34</v>
      </c>
      <c r="I1139" s="5">
        <v>1000</v>
      </c>
      <c r="J1139" s="5">
        <v>1000</v>
      </c>
      <c r="K1139" s="138"/>
      <c r="L1139" s="138"/>
      <c r="M1139" s="5"/>
    </row>
    <row r="1140" spans="1:13" x14ac:dyDescent="0.25">
      <c r="A1140" s="137"/>
      <c r="B1140" s="137"/>
      <c r="C1140" s="6" t="s">
        <v>1303</v>
      </c>
      <c r="D1140" s="8"/>
      <c r="E1140" s="137"/>
      <c r="F1140" s="137"/>
      <c r="G1140" s="5" t="s">
        <v>274</v>
      </c>
      <c r="H1140" s="5" t="s">
        <v>109</v>
      </c>
      <c r="I1140" s="5">
        <v>500</v>
      </c>
      <c r="J1140" s="5">
        <v>500</v>
      </c>
      <c r="K1140" s="137"/>
      <c r="L1140" s="137"/>
      <c r="M1140" s="5"/>
    </row>
    <row r="1141" spans="1:13" ht="43.15" customHeight="1" x14ac:dyDescent="0.25">
      <c r="A1141" s="136" t="s">
        <v>1534</v>
      </c>
      <c r="B1141" s="136"/>
      <c r="C1141" s="6" t="s">
        <v>1535</v>
      </c>
      <c r="D1141" s="7"/>
      <c r="E1141" s="136" t="s">
        <v>1526</v>
      </c>
      <c r="F1141" s="136" t="s">
        <v>1536</v>
      </c>
      <c r="G1141" s="5" t="s">
        <v>274</v>
      </c>
      <c r="H1141" s="5" t="s">
        <v>225</v>
      </c>
      <c r="I1141" s="5">
        <v>2000</v>
      </c>
      <c r="J1141" s="5">
        <v>2000</v>
      </c>
      <c r="K1141" s="136">
        <v>212</v>
      </c>
      <c r="L1141" s="136">
        <v>7</v>
      </c>
      <c r="M1141" s="5"/>
    </row>
    <row r="1142" spans="1:13" x14ac:dyDescent="0.25">
      <c r="A1142" s="137"/>
      <c r="B1142" s="137"/>
      <c r="C1142" s="6" t="s">
        <v>1535</v>
      </c>
      <c r="D1142" s="8"/>
      <c r="E1142" s="137"/>
      <c r="F1142" s="137"/>
      <c r="G1142" s="5" t="s">
        <v>42</v>
      </c>
      <c r="H1142" s="5" t="s">
        <v>236</v>
      </c>
      <c r="I1142" s="5">
        <v>1040</v>
      </c>
      <c r="J1142" s="5">
        <v>1040</v>
      </c>
      <c r="K1142" s="137"/>
      <c r="L1142" s="137"/>
      <c r="M1142" s="5"/>
    </row>
    <row r="1143" spans="1:13" ht="43.15" customHeight="1" x14ac:dyDescent="0.25">
      <c r="A1143" s="136" t="s">
        <v>1534</v>
      </c>
      <c r="B1143" s="136"/>
      <c r="C1143" s="6" t="s">
        <v>1120</v>
      </c>
      <c r="D1143" s="7"/>
      <c r="E1143" s="136" t="s">
        <v>1526</v>
      </c>
      <c r="F1143" s="136" t="s">
        <v>1452</v>
      </c>
      <c r="G1143" s="5" t="s">
        <v>274</v>
      </c>
      <c r="H1143" s="5" t="s">
        <v>291</v>
      </c>
      <c r="I1143" s="5">
        <v>4000</v>
      </c>
      <c r="J1143" s="5">
        <v>4000</v>
      </c>
      <c r="K1143" s="136">
        <v>648</v>
      </c>
      <c r="L1143" s="136">
        <v>2</v>
      </c>
      <c r="M1143" s="136" t="s">
        <v>1537</v>
      </c>
    </row>
    <row r="1144" spans="1:13" x14ac:dyDescent="0.25">
      <c r="A1144" s="138"/>
      <c r="B1144" s="138"/>
      <c r="C1144" s="6" t="s">
        <v>1120</v>
      </c>
      <c r="D1144" s="9"/>
      <c r="E1144" s="138"/>
      <c r="F1144" s="138"/>
      <c r="G1144" s="5" t="s">
        <v>42</v>
      </c>
      <c r="H1144" s="5" t="s">
        <v>1538</v>
      </c>
      <c r="I1144" s="5">
        <v>2640</v>
      </c>
      <c r="J1144" s="5">
        <v>2640</v>
      </c>
      <c r="K1144" s="138"/>
      <c r="L1144" s="138"/>
      <c r="M1144" s="138"/>
    </row>
    <row r="1145" spans="1:13" x14ac:dyDescent="0.25">
      <c r="A1145" s="138"/>
      <c r="B1145" s="138"/>
      <c r="C1145" s="6" t="s">
        <v>1120</v>
      </c>
      <c r="D1145" s="9"/>
      <c r="E1145" s="138"/>
      <c r="F1145" s="138"/>
      <c r="G1145" s="5" t="s">
        <v>274</v>
      </c>
      <c r="H1145" s="5" t="s">
        <v>1539</v>
      </c>
      <c r="I1145" s="5">
        <v>1340</v>
      </c>
      <c r="J1145" s="5">
        <v>1340</v>
      </c>
      <c r="K1145" s="138"/>
      <c r="L1145" s="138"/>
      <c r="M1145" s="138"/>
    </row>
    <row r="1146" spans="1:13" x14ac:dyDescent="0.25">
      <c r="A1146" s="138"/>
      <c r="B1146" s="138"/>
      <c r="C1146" s="6" t="s">
        <v>1120</v>
      </c>
      <c r="D1146" s="9"/>
      <c r="E1146" s="138"/>
      <c r="F1146" s="138"/>
      <c r="G1146" s="5" t="s">
        <v>274</v>
      </c>
      <c r="H1146" s="5" t="s">
        <v>1540</v>
      </c>
      <c r="I1146" s="5">
        <v>1280</v>
      </c>
      <c r="J1146" s="5">
        <v>1280</v>
      </c>
      <c r="K1146" s="137"/>
      <c r="L1146" s="137"/>
      <c r="M1146" s="137"/>
    </row>
    <row r="1147" spans="1:13" ht="30" x14ac:dyDescent="0.25">
      <c r="A1147" s="137"/>
      <c r="B1147" s="137"/>
      <c r="C1147" s="6" t="s">
        <v>1120</v>
      </c>
      <c r="D1147" s="8"/>
      <c r="E1147" s="137"/>
      <c r="F1147" s="137"/>
      <c r="G1147" s="5" t="s">
        <v>274</v>
      </c>
      <c r="H1147" s="5" t="s">
        <v>1541</v>
      </c>
      <c r="I1147" s="5">
        <v>40</v>
      </c>
      <c r="J1147" s="5">
        <v>40</v>
      </c>
      <c r="K1147" s="5"/>
      <c r="L1147" s="5"/>
      <c r="M1147" s="5" t="s">
        <v>1542</v>
      </c>
    </row>
    <row r="1148" spans="1:13" ht="43.15" customHeight="1" x14ac:dyDescent="0.25">
      <c r="A1148" s="136" t="s">
        <v>1543</v>
      </c>
      <c r="B1148" s="136"/>
      <c r="C1148" s="6" t="s">
        <v>1544</v>
      </c>
      <c r="D1148" s="7"/>
      <c r="E1148" s="136" t="s">
        <v>1526</v>
      </c>
      <c r="F1148" s="136" t="s">
        <v>1452</v>
      </c>
      <c r="G1148" s="5" t="s">
        <v>274</v>
      </c>
      <c r="H1148" s="5" t="s">
        <v>94</v>
      </c>
      <c r="I1148" s="5">
        <v>20000</v>
      </c>
      <c r="J1148" s="5">
        <v>20000</v>
      </c>
      <c r="K1148" s="136">
        <v>1484</v>
      </c>
      <c r="L1148" s="136"/>
      <c r="M1148" s="5"/>
    </row>
    <row r="1149" spans="1:13" x14ac:dyDescent="0.25">
      <c r="A1149" s="138"/>
      <c r="B1149" s="138"/>
      <c r="C1149" s="6" t="s">
        <v>1544</v>
      </c>
      <c r="D1149" s="9"/>
      <c r="E1149" s="138"/>
      <c r="F1149" s="138"/>
      <c r="G1149" s="5" t="s">
        <v>274</v>
      </c>
      <c r="H1149" s="5" t="s">
        <v>1545</v>
      </c>
      <c r="I1149" s="5">
        <v>952</v>
      </c>
      <c r="J1149" s="5">
        <v>952</v>
      </c>
      <c r="K1149" s="138"/>
      <c r="L1149" s="138"/>
      <c r="M1149" s="5"/>
    </row>
    <row r="1150" spans="1:13" x14ac:dyDescent="0.25">
      <c r="A1150" s="137"/>
      <c r="B1150" s="137"/>
      <c r="C1150" s="6" t="s">
        <v>1544</v>
      </c>
      <c r="D1150" s="8"/>
      <c r="E1150" s="137"/>
      <c r="F1150" s="137"/>
      <c r="G1150" s="5" t="s">
        <v>42</v>
      </c>
      <c r="H1150" s="5" t="s">
        <v>1444</v>
      </c>
      <c r="I1150" s="5">
        <v>248</v>
      </c>
      <c r="J1150" s="5">
        <v>248</v>
      </c>
      <c r="K1150" s="137"/>
      <c r="L1150" s="137"/>
      <c r="M1150" s="5"/>
    </row>
    <row r="1151" spans="1:13" ht="43.15" customHeight="1" x14ac:dyDescent="0.25">
      <c r="A1151" s="136" t="s">
        <v>1546</v>
      </c>
      <c r="B1151" s="5" t="s">
        <v>642</v>
      </c>
      <c r="C1151" s="6" t="s">
        <v>1547</v>
      </c>
      <c r="D1151" s="7"/>
      <c r="E1151" s="136" t="s">
        <v>1526</v>
      </c>
      <c r="F1151" s="5" t="s">
        <v>1548</v>
      </c>
      <c r="G1151" s="5" t="s">
        <v>274</v>
      </c>
      <c r="H1151" s="5" t="s">
        <v>1549</v>
      </c>
      <c r="I1151" s="5">
        <v>96000</v>
      </c>
      <c r="J1151" s="5">
        <v>96000</v>
      </c>
      <c r="K1151" s="136">
        <v>8120</v>
      </c>
      <c r="L1151" s="136"/>
      <c r="M1151" s="5"/>
    </row>
    <row r="1152" spans="1:13" x14ac:dyDescent="0.25">
      <c r="A1152" s="137"/>
      <c r="B1152" s="5"/>
      <c r="C1152" s="6" t="s">
        <v>1547</v>
      </c>
      <c r="D1152" s="8"/>
      <c r="E1152" s="137"/>
      <c r="F1152" s="5" t="s">
        <v>849</v>
      </c>
      <c r="G1152" s="5" t="s">
        <v>274</v>
      </c>
      <c r="H1152" s="5" t="s">
        <v>94</v>
      </c>
      <c r="I1152" s="5">
        <v>20000</v>
      </c>
      <c r="J1152" s="5">
        <v>20000</v>
      </c>
      <c r="K1152" s="137"/>
      <c r="L1152" s="137"/>
      <c r="M1152" s="5"/>
    </row>
    <row r="1153" spans="1:13" ht="45" x14ac:dyDescent="0.25">
      <c r="A1153" s="5" t="s">
        <v>1546</v>
      </c>
      <c r="B1153" s="5" t="s">
        <v>642</v>
      </c>
      <c r="C1153" s="5" t="s">
        <v>1547</v>
      </c>
      <c r="D1153" s="5"/>
      <c r="E1153" s="5" t="s">
        <v>1526</v>
      </c>
      <c r="F1153" s="5" t="s">
        <v>849</v>
      </c>
      <c r="G1153" s="5" t="s">
        <v>274</v>
      </c>
      <c r="H1153" s="5" t="s">
        <v>415</v>
      </c>
      <c r="I1153" s="5">
        <v>14000</v>
      </c>
      <c r="J1153" s="5">
        <v>14000</v>
      </c>
      <c r="K1153" s="5">
        <v>980</v>
      </c>
      <c r="L1153" s="5"/>
      <c r="M1153" s="5" t="s">
        <v>1550</v>
      </c>
    </row>
    <row r="1154" spans="1:13" ht="45" x14ac:dyDescent="0.25">
      <c r="A1154" s="5" t="s">
        <v>1546</v>
      </c>
      <c r="B1154" s="5" t="s">
        <v>642</v>
      </c>
      <c r="C1154" s="5" t="s">
        <v>917</v>
      </c>
      <c r="D1154" s="5"/>
      <c r="E1154" s="5" t="s">
        <v>1526</v>
      </c>
      <c r="F1154" s="5" t="s">
        <v>1548</v>
      </c>
      <c r="G1154" s="5" t="s">
        <v>274</v>
      </c>
      <c r="H1154" s="5" t="s">
        <v>907</v>
      </c>
      <c r="I1154" s="5">
        <v>32000</v>
      </c>
      <c r="J1154" s="5">
        <v>32000</v>
      </c>
      <c r="K1154" s="5">
        <v>2240</v>
      </c>
      <c r="L1154" s="5"/>
      <c r="M1154" s="5"/>
    </row>
    <row r="1155" spans="1:13" ht="45" x14ac:dyDescent="0.25">
      <c r="A1155" s="5" t="s">
        <v>1546</v>
      </c>
      <c r="B1155" s="5" t="s">
        <v>642</v>
      </c>
      <c r="C1155" s="5" t="s">
        <v>917</v>
      </c>
      <c r="D1155" s="5"/>
      <c r="E1155" s="5" t="s">
        <v>1526</v>
      </c>
      <c r="F1155" s="5" t="s">
        <v>849</v>
      </c>
      <c r="G1155" s="5" t="s">
        <v>274</v>
      </c>
      <c r="H1155" s="5" t="s">
        <v>1060</v>
      </c>
      <c r="I1155" s="5">
        <v>42000</v>
      </c>
      <c r="J1155" s="5">
        <v>42000</v>
      </c>
      <c r="K1155" s="5">
        <v>2940</v>
      </c>
      <c r="L1155" s="5"/>
      <c r="M1155" s="5" t="s">
        <v>1551</v>
      </c>
    </row>
    <row r="1156" spans="1:13" ht="45" x14ac:dyDescent="0.25">
      <c r="A1156" s="5" t="s">
        <v>1552</v>
      </c>
      <c r="B1156" s="5" t="s">
        <v>642</v>
      </c>
      <c r="C1156" s="5" t="s">
        <v>1553</v>
      </c>
      <c r="D1156" s="5"/>
      <c r="E1156" s="5" t="s">
        <v>1526</v>
      </c>
      <c r="F1156" s="5"/>
      <c r="G1156" s="5" t="s">
        <v>274</v>
      </c>
      <c r="H1156" s="5" t="s">
        <v>215</v>
      </c>
      <c r="I1156" s="5">
        <v>36000</v>
      </c>
      <c r="J1156" s="5">
        <v>36000</v>
      </c>
      <c r="K1156" s="5">
        <v>2520</v>
      </c>
      <c r="L1156" s="5"/>
      <c r="M1156" s="5"/>
    </row>
    <row r="1157" spans="1:13" ht="43.15" customHeight="1" x14ac:dyDescent="0.25">
      <c r="A1157" s="136" t="s">
        <v>1552</v>
      </c>
      <c r="B1157" s="136" t="s">
        <v>642</v>
      </c>
      <c r="C1157" s="6" t="s">
        <v>562</v>
      </c>
      <c r="D1157" s="7"/>
      <c r="E1157" s="136" t="s">
        <v>1526</v>
      </c>
      <c r="F1157" s="136" t="s">
        <v>1554</v>
      </c>
      <c r="G1157" s="5" t="s">
        <v>42</v>
      </c>
      <c r="H1157" s="5" t="s">
        <v>1555</v>
      </c>
      <c r="I1157" s="5">
        <v>80</v>
      </c>
      <c r="J1157" s="5">
        <v>80</v>
      </c>
      <c r="K1157" s="5">
        <v>5</v>
      </c>
      <c r="L1157" s="5">
        <v>5</v>
      </c>
      <c r="M1157" s="5"/>
    </row>
    <row r="1158" spans="1:13" x14ac:dyDescent="0.25">
      <c r="A1158" s="137"/>
      <c r="B1158" s="137"/>
      <c r="C1158" s="6" t="s">
        <v>562</v>
      </c>
      <c r="D1158" s="8"/>
      <c r="E1158" s="137"/>
      <c r="F1158" s="137"/>
      <c r="G1158" s="5" t="s">
        <v>51</v>
      </c>
      <c r="H1158" s="5" t="s">
        <v>1556</v>
      </c>
      <c r="I1158" s="54">
        <v>1250</v>
      </c>
      <c r="J1158" s="54">
        <v>1250</v>
      </c>
      <c r="K1158" s="5">
        <v>6</v>
      </c>
      <c r="L1158" s="5">
        <v>2</v>
      </c>
      <c r="M1158" s="5" t="s">
        <v>1557</v>
      </c>
    </row>
    <row r="1159" spans="1:13" ht="45" x14ac:dyDescent="0.25">
      <c r="A1159" s="5" t="s">
        <v>1552</v>
      </c>
      <c r="B1159" s="5" t="s">
        <v>642</v>
      </c>
      <c r="C1159" s="5" t="s">
        <v>1505</v>
      </c>
      <c r="D1159" s="5"/>
      <c r="E1159" s="5" t="s">
        <v>1526</v>
      </c>
      <c r="F1159" s="5" t="s">
        <v>633</v>
      </c>
      <c r="G1159" s="5" t="s">
        <v>274</v>
      </c>
      <c r="H1159" s="5" t="s">
        <v>523</v>
      </c>
      <c r="I1159" s="5">
        <v>400</v>
      </c>
      <c r="J1159" s="5">
        <v>400</v>
      </c>
      <c r="K1159" s="5">
        <v>28</v>
      </c>
      <c r="L1159" s="5"/>
      <c r="M1159" s="5"/>
    </row>
    <row r="1160" spans="1:13" ht="43.15" customHeight="1" x14ac:dyDescent="0.25">
      <c r="A1160" s="136" t="s">
        <v>1552</v>
      </c>
      <c r="B1160" s="136" t="s">
        <v>642</v>
      </c>
      <c r="C1160" s="6" t="s">
        <v>1460</v>
      </c>
      <c r="D1160" s="7"/>
      <c r="E1160" s="136" t="s">
        <v>1526</v>
      </c>
      <c r="F1160" s="136" t="s">
        <v>1452</v>
      </c>
      <c r="G1160" s="5" t="s">
        <v>274</v>
      </c>
      <c r="H1160" s="5" t="s">
        <v>860</v>
      </c>
      <c r="I1160" s="5">
        <v>62000</v>
      </c>
      <c r="J1160" s="5">
        <v>62000</v>
      </c>
      <c r="K1160" s="136">
        <v>4387</v>
      </c>
      <c r="L1160" s="136">
        <v>5</v>
      </c>
      <c r="M1160" s="5"/>
    </row>
    <row r="1161" spans="1:13" x14ac:dyDescent="0.25">
      <c r="A1161" s="137"/>
      <c r="B1161" s="137"/>
      <c r="C1161" s="6" t="s">
        <v>1460</v>
      </c>
      <c r="D1161" s="8"/>
      <c r="E1161" s="137"/>
      <c r="F1161" s="137"/>
      <c r="G1161" s="5" t="s">
        <v>42</v>
      </c>
      <c r="H1161" s="5" t="s">
        <v>980</v>
      </c>
      <c r="I1161" s="5">
        <v>680</v>
      </c>
      <c r="J1161" s="5">
        <v>680</v>
      </c>
      <c r="K1161" s="137"/>
      <c r="L1161" s="137"/>
      <c r="M1161" s="5"/>
    </row>
    <row r="1162" spans="1:13" ht="45" x14ac:dyDescent="0.25">
      <c r="A1162" s="5" t="s">
        <v>1558</v>
      </c>
      <c r="B1162" s="5" t="s">
        <v>642</v>
      </c>
      <c r="C1162" s="5" t="s">
        <v>690</v>
      </c>
      <c r="D1162" s="54"/>
      <c r="E1162" s="5" t="s">
        <v>1526</v>
      </c>
      <c r="F1162" s="5" t="s">
        <v>1559</v>
      </c>
      <c r="G1162" s="5" t="s">
        <v>274</v>
      </c>
      <c r="H1162" s="5" t="s">
        <v>962</v>
      </c>
      <c r="I1162" s="5">
        <v>140000</v>
      </c>
      <c r="J1162" s="5">
        <v>140000</v>
      </c>
      <c r="K1162" s="5">
        <v>9800</v>
      </c>
      <c r="L1162" s="5"/>
      <c r="M1162" s="5"/>
    </row>
    <row r="1163" spans="1:13" ht="45" x14ac:dyDescent="0.25">
      <c r="A1163" s="5" t="s">
        <v>1558</v>
      </c>
      <c r="B1163" s="5" t="s">
        <v>1560</v>
      </c>
      <c r="C1163" s="5" t="s">
        <v>1561</v>
      </c>
      <c r="D1163" s="54"/>
      <c r="E1163" s="5" t="s">
        <v>1526</v>
      </c>
      <c r="F1163" s="5"/>
      <c r="G1163" s="5" t="s">
        <v>42</v>
      </c>
      <c r="H1163" s="5" t="s">
        <v>1464</v>
      </c>
      <c r="I1163" s="5">
        <v>292</v>
      </c>
      <c r="J1163" s="5">
        <v>292</v>
      </c>
      <c r="K1163" s="5">
        <v>13</v>
      </c>
      <c r="L1163" s="5">
        <v>3</v>
      </c>
      <c r="M1163" s="5"/>
    </row>
    <row r="1164" spans="1:13" ht="45" x14ac:dyDescent="0.25">
      <c r="A1164" s="5" t="s">
        <v>1558</v>
      </c>
      <c r="B1164" s="5" t="s">
        <v>1562</v>
      </c>
      <c r="C1164" s="5" t="s">
        <v>1563</v>
      </c>
      <c r="D1164" s="5"/>
      <c r="E1164" s="5" t="s">
        <v>1526</v>
      </c>
      <c r="F1164" s="5"/>
      <c r="G1164" s="5" t="s">
        <v>274</v>
      </c>
      <c r="H1164" s="5" t="s">
        <v>34</v>
      </c>
      <c r="I1164" s="5">
        <v>1000</v>
      </c>
      <c r="J1164" s="5">
        <v>1000</v>
      </c>
      <c r="K1164" s="5">
        <v>70</v>
      </c>
      <c r="L1164" s="5"/>
      <c r="M1164" s="5"/>
    </row>
    <row r="1165" spans="1:13" ht="67.150000000000006" customHeight="1" x14ac:dyDescent="0.25">
      <c r="A1165" s="5" t="s">
        <v>1558</v>
      </c>
      <c r="B1165" s="59" t="s">
        <v>1163</v>
      </c>
      <c r="C1165" s="5" t="s">
        <v>2690</v>
      </c>
      <c r="D1165" s="59"/>
      <c r="E1165" s="59" t="s">
        <v>1526</v>
      </c>
      <c r="F1165" s="59" t="s">
        <v>30</v>
      </c>
      <c r="G1165" s="59" t="s">
        <v>274</v>
      </c>
      <c r="H1165" s="59" t="s">
        <v>1564</v>
      </c>
      <c r="I1165" s="59"/>
      <c r="J1165" s="59">
        <v>52000</v>
      </c>
      <c r="K1165" s="5"/>
      <c r="L1165" s="5"/>
      <c r="M1165" s="5" t="s">
        <v>1565</v>
      </c>
    </row>
    <row r="1166" spans="1:13" ht="45" x14ac:dyDescent="0.25">
      <c r="A1166" s="5" t="s">
        <v>1558</v>
      </c>
      <c r="B1166" s="5"/>
      <c r="C1166" s="5" t="s">
        <v>1528</v>
      </c>
      <c r="D1166" s="5"/>
      <c r="E1166" s="5" t="s">
        <v>1526</v>
      </c>
      <c r="F1166" s="5"/>
      <c r="G1166" s="5" t="s">
        <v>274</v>
      </c>
      <c r="H1166" s="5" t="s">
        <v>143</v>
      </c>
      <c r="I1166" s="5">
        <v>200</v>
      </c>
      <c r="J1166" s="5">
        <v>200</v>
      </c>
      <c r="K1166" s="5">
        <v>14</v>
      </c>
      <c r="L1166" s="5"/>
      <c r="M1166" s="5"/>
    </row>
    <row r="1167" spans="1:13" ht="43.15" customHeight="1" x14ac:dyDescent="0.25">
      <c r="A1167" s="136" t="s">
        <v>1566</v>
      </c>
      <c r="B1167" s="136" t="s">
        <v>642</v>
      </c>
      <c r="C1167" s="6" t="s">
        <v>1567</v>
      </c>
      <c r="D1167" s="7"/>
      <c r="E1167" s="136" t="s">
        <v>1526</v>
      </c>
      <c r="F1167" s="136" t="s">
        <v>987</v>
      </c>
      <c r="G1167" s="5" t="s">
        <v>23</v>
      </c>
      <c r="H1167" s="5" t="s">
        <v>1102</v>
      </c>
      <c r="I1167" s="5">
        <v>300</v>
      </c>
      <c r="J1167" s="5">
        <v>300</v>
      </c>
      <c r="K1167" s="136">
        <v>1353</v>
      </c>
      <c r="L1167" s="136">
        <v>7</v>
      </c>
      <c r="M1167" s="5"/>
    </row>
    <row r="1168" spans="1:13" x14ac:dyDescent="0.25">
      <c r="A1168" s="138"/>
      <c r="B1168" s="138"/>
      <c r="C1168" s="6" t="s">
        <v>1567</v>
      </c>
      <c r="D1168" s="9"/>
      <c r="E1168" s="138"/>
      <c r="F1168" s="138"/>
      <c r="G1168" s="5" t="s">
        <v>42</v>
      </c>
      <c r="H1168" s="5" t="s">
        <v>1568</v>
      </c>
      <c r="I1168" s="5">
        <v>584</v>
      </c>
      <c r="J1168" s="5">
        <v>584</v>
      </c>
      <c r="K1168" s="138"/>
      <c r="L1168" s="138"/>
      <c r="M1168" s="5"/>
    </row>
    <row r="1169" spans="1:13" ht="45" x14ac:dyDescent="0.25">
      <c r="A1169" s="138"/>
      <c r="B1169" s="138"/>
      <c r="C1169" s="6" t="s">
        <v>1567</v>
      </c>
      <c r="D1169" s="9"/>
      <c r="E1169" s="138"/>
      <c r="F1169" s="138"/>
      <c r="G1169" s="5" t="s">
        <v>42</v>
      </c>
      <c r="H1169" s="5" t="s">
        <v>1569</v>
      </c>
      <c r="I1169" s="5">
        <f>378*8</f>
        <v>3024</v>
      </c>
      <c r="J1169" s="5">
        <v>3024</v>
      </c>
      <c r="K1169" s="138"/>
      <c r="L1169" s="138"/>
      <c r="M1169" s="5" t="s">
        <v>1570</v>
      </c>
    </row>
    <row r="1170" spans="1:13" x14ac:dyDescent="0.25">
      <c r="A1170" s="137"/>
      <c r="B1170" s="137"/>
      <c r="C1170" s="6" t="s">
        <v>1567</v>
      </c>
      <c r="D1170" s="8"/>
      <c r="E1170" s="137"/>
      <c r="F1170" s="137"/>
      <c r="G1170" s="5" t="s">
        <v>42</v>
      </c>
      <c r="H1170" s="5" t="s">
        <v>1571</v>
      </c>
      <c r="I1170" s="5">
        <v>18456</v>
      </c>
      <c r="J1170" s="5">
        <v>18456</v>
      </c>
      <c r="K1170" s="137"/>
      <c r="L1170" s="137"/>
      <c r="M1170" s="5"/>
    </row>
    <row r="1171" spans="1:13" ht="45" x14ac:dyDescent="0.25">
      <c r="A1171" s="5" t="s">
        <v>1566</v>
      </c>
      <c r="B1171" s="5" t="s">
        <v>1572</v>
      </c>
      <c r="C1171" s="5" t="s">
        <v>1573</v>
      </c>
      <c r="D1171" s="5"/>
      <c r="E1171" s="5" t="s">
        <v>1526</v>
      </c>
      <c r="F1171" s="5"/>
      <c r="G1171" s="5" t="s">
        <v>274</v>
      </c>
      <c r="H1171" s="5" t="s">
        <v>387</v>
      </c>
      <c r="I1171" s="5">
        <v>550</v>
      </c>
      <c r="J1171" s="62">
        <v>550</v>
      </c>
      <c r="K1171" s="5">
        <v>38</v>
      </c>
      <c r="L1171" s="5">
        <v>4</v>
      </c>
      <c r="M1171" s="5"/>
    </row>
    <row r="1172" spans="1:13" ht="75" x14ac:dyDescent="0.25">
      <c r="A1172" s="5" t="s">
        <v>1574</v>
      </c>
      <c r="B1172" s="5" t="s">
        <v>1575</v>
      </c>
      <c r="C1172" s="5" t="s">
        <v>1576</v>
      </c>
      <c r="D1172" s="5"/>
      <c r="E1172" s="5" t="s">
        <v>1526</v>
      </c>
      <c r="F1172" s="5"/>
      <c r="G1172" s="5" t="s">
        <v>42</v>
      </c>
      <c r="H1172" s="5" t="s">
        <v>1577</v>
      </c>
      <c r="I1172" s="62">
        <f>1013*8</f>
        <v>8104</v>
      </c>
      <c r="J1172" s="62">
        <v>8104</v>
      </c>
      <c r="K1172" s="5"/>
      <c r="L1172" s="5"/>
      <c r="M1172" s="5" t="s">
        <v>1578</v>
      </c>
    </row>
    <row r="1173" spans="1:13" ht="45" x14ac:dyDescent="0.25">
      <c r="A1173" s="136" t="s">
        <v>1579</v>
      </c>
      <c r="B1173" s="136"/>
      <c r="C1173" s="6" t="s">
        <v>1406</v>
      </c>
      <c r="D1173" s="7"/>
      <c r="E1173" s="136" t="s">
        <v>1526</v>
      </c>
      <c r="F1173" s="136" t="s">
        <v>987</v>
      </c>
      <c r="G1173" s="5" t="s">
        <v>42</v>
      </c>
      <c r="H1173" s="5" t="s">
        <v>1580</v>
      </c>
      <c r="I1173" s="62">
        <f>59*8</f>
        <v>472</v>
      </c>
      <c r="J1173" s="62">
        <v>472</v>
      </c>
      <c r="K1173" s="5"/>
      <c r="L1173" s="5"/>
      <c r="M1173" s="5" t="s">
        <v>1581</v>
      </c>
    </row>
    <row r="1174" spans="1:13" x14ac:dyDescent="0.25">
      <c r="A1174" s="138"/>
      <c r="B1174" s="138"/>
      <c r="C1174" s="6" t="s">
        <v>1406</v>
      </c>
      <c r="D1174" s="9"/>
      <c r="E1174" s="138"/>
      <c r="F1174" s="138"/>
      <c r="G1174" s="5" t="s">
        <v>42</v>
      </c>
      <c r="H1174" s="5" t="s">
        <v>1153</v>
      </c>
      <c r="I1174" s="5">
        <v>928</v>
      </c>
      <c r="J1174" s="5">
        <v>928</v>
      </c>
      <c r="K1174" s="136">
        <v>236</v>
      </c>
      <c r="L1174" s="136">
        <v>2</v>
      </c>
      <c r="M1174" s="5"/>
    </row>
    <row r="1175" spans="1:13" x14ac:dyDescent="0.25">
      <c r="A1175" s="137"/>
      <c r="B1175" s="137"/>
      <c r="C1175" s="6" t="s">
        <v>1406</v>
      </c>
      <c r="D1175" s="8"/>
      <c r="E1175" s="137"/>
      <c r="F1175" s="137"/>
      <c r="G1175" s="5" t="s">
        <v>42</v>
      </c>
      <c r="H1175" s="5" t="s">
        <v>1582</v>
      </c>
      <c r="I1175" s="5">
        <v>2448</v>
      </c>
      <c r="J1175" s="5">
        <v>2448</v>
      </c>
      <c r="K1175" s="137"/>
      <c r="L1175" s="137"/>
      <c r="M1175" s="5" t="s">
        <v>1583</v>
      </c>
    </row>
    <row r="1176" spans="1:13" ht="43.15" customHeight="1" x14ac:dyDescent="0.25">
      <c r="A1176" s="136" t="s">
        <v>1579</v>
      </c>
      <c r="B1176" s="136"/>
      <c r="C1176" s="12" t="s">
        <v>890</v>
      </c>
      <c r="D1176" s="7"/>
      <c r="E1176" s="136" t="s">
        <v>1526</v>
      </c>
      <c r="F1176" s="136" t="s">
        <v>211</v>
      </c>
      <c r="G1176" s="5" t="s">
        <v>274</v>
      </c>
      <c r="H1176" s="5" t="s">
        <v>663</v>
      </c>
      <c r="I1176" s="5">
        <v>12600</v>
      </c>
      <c r="J1176" s="5">
        <v>12600</v>
      </c>
      <c r="K1176" s="136">
        <v>1228</v>
      </c>
      <c r="L1176" s="136"/>
      <c r="M1176" s="136" t="s">
        <v>2669</v>
      </c>
    </row>
    <row r="1177" spans="1:13" x14ac:dyDescent="0.25">
      <c r="A1177" s="138"/>
      <c r="B1177" s="138"/>
      <c r="C1177" s="12" t="s">
        <v>890</v>
      </c>
      <c r="D1177" s="9"/>
      <c r="E1177" s="138"/>
      <c r="F1177" s="138"/>
      <c r="G1177" s="5" t="s">
        <v>42</v>
      </c>
      <c r="H1177" s="5" t="s">
        <v>58</v>
      </c>
      <c r="I1177" s="5">
        <v>1600</v>
      </c>
      <c r="J1177" s="5">
        <v>1600</v>
      </c>
      <c r="K1177" s="138"/>
      <c r="L1177" s="138"/>
      <c r="M1177" s="138"/>
    </row>
    <row r="1178" spans="1:13" x14ac:dyDescent="0.25">
      <c r="A1178" s="138"/>
      <c r="B1178" s="138"/>
      <c r="C1178" s="12" t="s">
        <v>890</v>
      </c>
      <c r="D1178" s="9"/>
      <c r="E1178" s="138"/>
      <c r="F1178" s="138"/>
      <c r="G1178" s="5" t="s">
        <v>274</v>
      </c>
      <c r="H1178" s="5" t="s">
        <v>143</v>
      </c>
      <c r="I1178" s="5">
        <v>200</v>
      </c>
      <c r="J1178" s="5">
        <v>200</v>
      </c>
      <c r="K1178" s="138"/>
      <c r="L1178" s="138"/>
      <c r="M1178" s="137"/>
    </row>
    <row r="1179" spans="1:13" x14ac:dyDescent="0.25">
      <c r="A1179" s="137"/>
      <c r="B1179" s="137"/>
      <c r="C1179" s="12" t="s">
        <v>890</v>
      </c>
      <c r="D1179" s="8"/>
      <c r="E1179" s="137"/>
      <c r="F1179" s="137"/>
      <c r="G1179" s="5" t="s">
        <v>274</v>
      </c>
      <c r="H1179" s="5" t="s">
        <v>291</v>
      </c>
      <c r="I1179" s="5">
        <v>4000</v>
      </c>
      <c r="J1179" s="5">
        <v>4000</v>
      </c>
      <c r="K1179" s="137"/>
      <c r="L1179" s="137"/>
      <c r="M1179" s="5" t="s">
        <v>1584</v>
      </c>
    </row>
    <row r="1180" spans="1:13" ht="45" x14ac:dyDescent="0.25">
      <c r="A1180" s="5" t="s">
        <v>1579</v>
      </c>
      <c r="B1180" s="5"/>
      <c r="C1180" s="5" t="s">
        <v>1585</v>
      </c>
      <c r="D1180" s="5"/>
      <c r="E1180" s="5" t="s">
        <v>1586</v>
      </c>
      <c r="F1180" s="5"/>
      <c r="G1180" s="5" t="s">
        <v>23</v>
      </c>
      <c r="H1180" s="5" t="s">
        <v>24</v>
      </c>
      <c r="I1180" s="5">
        <v>150</v>
      </c>
      <c r="J1180" s="5">
        <v>150</v>
      </c>
      <c r="K1180" s="5">
        <v>10</v>
      </c>
      <c r="L1180" s="5">
        <v>4</v>
      </c>
      <c r="M1180" s="5" t="s">
        <v>1587</v>
      </c>
    </row>
    <row r="1181" spans="1:13" ht="43.15" customHeight="1" x14ac:dyDescent="0.25">
      <c r="A1181" s="136" t="s">
        <v>1588</v>
      </c>
      <c r="B1181" s="136"/>
      <c r="C1181" s="6" t="s">
        <v>1423</v>
      </c>
      <c r="D1181" s="7"/>
      <c r="E1181" s="136" t="s">
        <v>1586</v>
      </c>
      <c r="F1181" s="136"/>
      <c r="G1181" s="5" t="s">
        <v>274</v>
      </c>
      <c r="H1181" s="5" t="s">
        <v>317</v>
      </c>
      <c r="I1181" s="5">
        <v>26000</v>
      </c>
      <c r="J1181" s="5">
        <v>26000</v>
      </c>
      <c r="K1181" s="136">
        <v>2369</v>
      </c>
      <c r="L1181" s="136">
        <v>4</v>
      </c>
      <c r="M1181" s="5"/>
    </row>
    <row r="1182" spans="1:13" x14ac:dyDescent="0.25">
      <c r="A1182" s="138"/>
      <c r="B1182" s="138"/>
      <c r="C1182" s="6" t="s">
        <v>1423</v>
      </c>
      <c r="D1182" s="9"/>
      <c r="E1182" s="138"/>
      <c r="F1182" s="138"/>
      <c r="G1182" s="5" t="s">
        <v>42</v>
      </c>
      <c r="H1182" s="5" t="s">
        <v>1589</v>
      </c>
      <c r="I1182" s="5">
        <v>7600</v>
      </c>
      <c r="J1182" s="5">
        <v>7600</v>
      </c>
      <c r="K1182" s="138"/>
      <c r="L1182" s="138"/>
      <c r="M1182" s="5"/>
    </row>
    <row r="1183" spans="1:13" x14ac:dyDescent="0.25">
      <c r="A1183" s="138"/>
      <c r="B1183" s="138"/>
      <c r="C1183" s="6" t="s">
        <v>1423</v>
      </c>
      <c r="D1183" s="9"/>
      <c r="E1183" s="138"/>
      <c r="F1183" s="138"/>
      <c r="G1183" s="5" t="s">
        <v>274</v>
      </c>
      <c r="H1183" s="5" t="s">
        <v>1461</v>
      </c>
      <c r="I1183" s="5">
        <v>250</v>
      </c>
      <c r="J1183" s="5">
        <v>250</v>
      </c>
      <c r="K1183" s="137"/>
      <c r="L1183" s="137"/>
      <c r="M1183" s="5"/>
    </row>
    <row r="1184" spans="1:13" x14ac:dyDescent="0.25">
      <c r="A1184" s="137"/>
      <c r="B1184" s="137"/>
      <c r="C1184" s="6" t="s">
        <v>1423</v>
      </c>
      <c r="D1184" s="8"/>
      <c r="E1184" s="137"/>
      <c r="F1184" s="137"/>
      <c r="G1184" s="5" t="s">
        <v>51</v>
      </c>
      <c r="H1184" s="5" t="s">
        <v>1590</v>
      </c>
      <c r="I1184" s="5">
        <v>8480</v>
      </c>
      <c r="J1184" s="5">
        <v>8480</v>
      </c>
      <c r="K1184" s="5">
        <v>42</v>
      </c>
      <c r="L1184" s="5">
        <v>4</v>
      </c>
      <c r="M1184" s="5" t="s">
        <v>1587</v>
      </c>
    </row>
    <row r="1185" spans="1:13" ht="43.15" customHeight="1" x14ac:dyDescent="0.25">
      <c r="A1185" s="136" t="s">
        <v>1588</v>
      </c>
      <c r="B1185" s="136"/>
      <c r="C1185" s="12" t="s">
        <v>525</v>
      </c>
      <c r="D1185" s="7"/>
      <c r="E1185" s="136" t="s">
        <v>1586</v>
      </c>
      <c r="F1185" s="136" t="s">
        <v>877</v>
      </c>
      <c r="G1185" s="5" t="s">
        <v>23</v>
      </c>
      <c r="H1185" s="5" t="s">
        <v>1591</v>
      </c>
      <c r="I1185" s="5">
        <v>1050</v>
      </c>
      <c r="J1185" s="5">
        <v>1050</v>
      </c>
      <c r="K1185" s="136">
        <v>105</v>
      </c>
      <c r="L1185" s="136"/>
      <c r="M1185" s="136" t="s">
        <v>1592</v>
      </c>
    </row>
    <row r="1186" spans="1:13" x14ac:dyDescent="0.25">
      <c r="A1186" s="137"/>
      <c r="B1186" s="137"/>
      <c r="C1186" s="12" t="s">
        <v>525</v>
      </c>
      <c r="D1186" s="8"/>
      <c r="E1186" s="137"/>
      <c r="F1186" s="137"/>
      <c r="G1186" s="5" t="s">
        <v>23</v>
      </c>
      <c r="H1186" s="5" t="s">
        <v>1224</v>
      </c>
      <c r="I1186" s="5">
        <v>450</v>
      </c>
      <c r="J1186" s="5">
        <v>450</v>
      </c>
      <c r="K1186" s="137"/>
      <c r="L1186" s="137"/>
      <c r="M1186" s="137"/>
    </row>
    <row r="1187" spans="1:13" ht="45" x14ac:dyDescent="0.25">
      <c r="A1187" s="5" t="s">
        <v>1588</v>
      </c>
      <c r="B1187" s="5"/>
      <c r="C1187" s="5" t="s">
        <v>2654</v>
      </c>
      <c r="D1187" s="5"/>
      <c r="E1187" s="5" t="s">
        <v>1586</v>
      </c>
      <c r="F1187" s="5" t="s">
        <v>1321</v>
      </c>
      <c r="G1187" s="5" t="s">
        <v>274</v>
      </c>
      <c r="H1187" s="5" t="s">
        <v>831</v>
      </c>
      <c r="I1187" s="5">
        <v>45000</v>
      </c>
      <c r="J1187" s="5">
        <v>45000</v>
      </c>
      <c r="K1187" s="5">
        <v>3150</v>
      </c>
      <c r="L1187" s="5"/>
      <c r="M1187" s="5"/>
    </row>
    <row r="1188" spans="1:13" ht="43.15" customHeight="1" x14ac:dyDescent="0.25">
      <c r="A1188" s="136" t="s">
        <v>1593</v>
      </c>
      <c r="B1188" s="136"/>
      <c r="C1188" s="6" t="s">
        <v>1594</v>
      </c>
      <c r="D1188" s="7"/>
      <c r="E1188" s="136" t="s">
        <v>1586</v>
      </c>
      <c r="F1188" s="136" t="s">
        <v>613</v>
      </c>
      <c r="G1188" s="5" t="s">
        <v>42</v>
      </c>
      <c r="H1188" s="5" t="s">
        <v>309</v>
      </c>
      <c r="I1188" s="5">
        <v>400</v>
      </c>
      <c r="J1188" s="5">
        <v>400</v>
      </c>
      <c r="K1188" s="5">
        <v>28</v>
      </c>
      <c r="L1188" s="5"/>
      <c r="M1188" s="5"/>
    </row>
    <row r="1189" spans="1:13" x14ac:dyDescent="0.25">
      <c r="A1189" s="138"/>
      <c r="B1189" s="138"/>
      <c r="C1189" s="6" t="s">
        <v>1594</v>
      </c>
      <c r="D1189" s="9"/>
      <c r="E1189" s="138"/>
      <c r="F1189" s="138"/>
      <c r="G1189" s="5" t="s">
        <v>274</v>
      </c>
      <c r="H1189" s="5" t="s">
        <v>291</v>
      </c>
      <c r="I1189" s="5">
        <v>4500</v>
      </c>
      <c r="J1189" s="5">
        <v>4500</v>
      </c>
      <c r="K1189" s="136">
        <v>1463</v>
      </c>
      <c r="L1189" s="136"/>
      <c r="M1189" s="5"/>
    </row>
    <row r="1190" spans="1:13" x14ac:dyDescent="0.25">
      <c r="A1190" s="137"/>
      <c r="B1190" s="137"/>
      <c r="C1190" s="6" t="s">
        <v>1594</v>
      </c>
      <c r="D1190" s="8"/>
      <c r="E1190" s="137"/>
      <c r="F1190" s="137"/>
      <c r="G1190" s="5" t="s">
        <v>274</v>
      </c>
      <c r="H1190" s="5" t="s">
        <v>218</v>
      </c>
      <c r="I1190" s="5">
        <v>16200</v>
      </c>
      <c r="J1190" s="5">
        <v>16200</v>
      </c>
      <c r="K1190" s="137"/>
      <c r="L1190" s="137"/>
      <c r="M1190" s="5"/>
    </row>
    <row r="1191" spans="1:13" ht="45" x14ac:dyDescent="0.25">
      <c r="A1191" s="5" t="s">
        <v>1593</v>
      </c>
      <c r="B1191" s="5"/>
      <c r="C1191" s="5" t="s">
        <v>1595</v>
      </c>
      <c r="D1191" s="5"/>
      <c r="E1191" s="5" t="s">
        <v>1586</v>
      </c>
      <c r="F1191" s="5" t="s">
        <v>443</v>
      </c>
      <c r="G1191" s="5" t="s">
        <v>176</v>
      </c>
      <c r="H1191" s="5" t="s">
        <v>1596</v>
      </c>
      <c r="I1191" s="5">
        <v>696</v>
      </c>
      <c r="J1191" s="5">
        <v>696</v>
      </c>
      <c r="K1191" s="5">
        <v>48</v>
      </c>
      <c r="L1191" s="5">
        <v>6</v>
      </c>
      <c r="M1191" s="5" t="s">
        <v>1597</v>
      </c>
    </row>
    <row r="1192" spans="1:13" ht="45" x14ac:dyDescent="0.25">
      <c r="A1192" s="5" t="s">
        <v>1593</v>
      </c>
      <c r="B1192" s="5"/>
      <c r="C1192" s="12" t="s">
        <v>525</v>
      </c>
      <c r="D1192" s="5"/>
      <c r="E1192" s="5" t="s">
        <v>1586</v>
      </c>
      <c r="F1192" s="5"/>
      <c r="G1192" s="5" t="s">
        <v>23</v>
      </c>
      <c r="H1192" s="5" t="s">
        <v>1193</v>
      </c>
      <c r="I1192" s="5">
        <v>75</v>
      </c>
      <c r="J1192" s="5">
        <v>75</v>
      </c>
      <c r="K1192" s="5">
        <v>5</v>
      </c>
      <c r="L1192" s="5">
        <v>2</v>
      </c>
      <c r="M1192" s="5"/>
    </row>
    <row r="1193" spans="1:13" ht="45" x14ac:dyDescent="0.25">
      <c r="A1193" s="5" t="s">
        <v>1598</v>
      </c>
      <c r="B1193" s="5"/>
      <c r="C1193" s="5" t="s">
        <v>1599</v>
      </c>
      <c r="D1193" s="5"/>
      <c r="E1193" s="5" t="s">
        <v>1586</v>
      </c>
      <c r="F1193" s="5" t="s">
        <v>987</v>
      </c>
      <c r="G1193" s="5" t="s">
        <v>42</v>
      </c>
      <c r="H1193" s="5" t="s">
        <v>1600</v>
      </c>
      <c r="I1193" s="5">
        <v>1568</v>
      </c>
      <c r="J1193" s="5">
        <v>1568</v>
      </c>
      <c r="K1193" s="5">
        <v>109</v>
      </c>
      <c r="L1193" s="5">
        <v>6</v>
      </c>
      <c r="M1193" s="5"/>
    </row>
    <row r="1194" spans="1:13" ht="43.15" customHeight="1" x14ac:dyDescent="0.25">
      <c r="A1194" s="136" t="s">
        <v>1598</v>
      </c>
      <c r="B1194" s="136"/>
      <c r="C1194" s="6" t="s">
        <v>1601</v>
      </c>
      <c r="D1194" s="7"/>
      <c r="E1194" s="136" t="s">
        <v>1586</v>
      </c>
      <c r="F1194" s="136" t="s">
        <v>987</v>
      </c>
      <c r="G1194" s="5" t="s">
        <v>274</v>
      </c>
      <c r="H1194" s="5" t="s">
        <v>1602</v>
      </c>
      <c r="I1194" s="5">
        <v>1671</v>
      </c>
      <c r="J1194" s="5">
        <v>1671</v>
      </c>
      <c r="K1194" s="136">
        <v>154</v>
      </c>
      <c r="L1194" s="136"/>
      <c r="M1194" s="5"/>
    </row>
    <row r="1195" spans="1:13" x14ac:dyDescent="0.25">
      <c r="A1195" s="137"/>
      <c r="B1195" s="137"/>
      <c r="C1195" s="6" t="s">
        <v>1601</v>
      </c>
      <c r="D1195" s="8"/>
      <c r="E1195" s="137"/>
      <c r="F1195" s="137"/>
      <c r="G1195" s="5" t="s">
        <v>42</v>
      </c>
      <c r="H1195" s="5" t="s">
        <v>1603</v>
      </c>
      <c r="I1195" s="5">
        <v>528</v>
      </c>
      <c r="J1195" s="5">
        <v>528</v>
      </c>
      <c r="K1195" s="137"/>
      <c r="L1195" s="137"/>
      <c r="M1195" s="5"/>
    </row>
    <row r="1196" spans="1:13" ht="45" x14ac:dyDescent="0.25">
      <c r="A1196" s="5" t="s">
        <v>1598</v>
      </c>
      <c r="B1196" s="5"/>
      <c r="C1196" s="5" t="s">
        <v>535</v>
      </c>
      <c r="D1196" s="5"/>
      <c r="E1196" s="5" t="s">
        <v>1586</v>
      </c>
      <c r="F1196" s="5" t="s">
        <v>1604</v>
      </c>
      <c r="G1196" s="5" t="s">
        <v>23</v>
      </c>
      <c r="H1196" s="5" t="s">
        <v>1605</v>
      </c>
      <c r="I1196" s="5">
        <v>1200</v>
      </c>
      <c r="J1196" s="5">
        <v>1200</v>
      </c>
      <c r="K1196" s="5">
        <v>84</v>
      </c>
      <c r="L1196" s="5"/>
      <c r="M1196" s="5"/>
    </row>
    <row r="1197" spans="1:13" ht="45" x14ac:dyDescent="0.25">
      <c r="A1197" s="5" t="s">
        <v>1598</v>
      </c>
      <c r="B1197" s="5"/>
      <c r="C1197" s="5" t="s">
        <v>1606</v>
      </c>
      <c r="D1197" s="5"/>
      <c r="E1197" s="5" t="s">
        <v>1586</v>
      </c>
      <c r="F1197" s="5" t="s">
        <v>1027</v>
      </c>
      <c r="G1197" s="5" t="s">
        <v>274</v>
      </c>
      <c r="H1197" s="5" t="s">
        <v>415</v>
      </c>
      <c r="I1197" s="5">
        <v>14000</v>
      </c>
      <c r="J1197" s="5">
        <v>14000</v>
      </c>
      <c r="K1197" s="5">
        <v>980</v>
      </c>
      <c r="L1197" s="5"/>
      <c r="M1197" s="5"/>
    </row>
    <row r="1198" spans="1:13" ht="135" x14ac:dyDescent="0.25">
      <c r="A1198" s="5" t="s">
        <v>1607</v>
      </c>
      <c r="B1198" s="5"/>
      <c r="C1198" s="5" t="s">
        <v>1608</v>
      </c>
      <c r="D1198" s="5"/>
      <c r="E1198" s="5" t="s">
        <v>1586</v>
      </c>
      <c r="F1198" s="5"/>
      <c r="G1198" s="5" t="s">
        <v>274</v>
      </c>
      <c r="H1198" s="5" t="s">
        <v>916</v>
      </c>
      <c r="I1198" s="5">
        <v>2000</v>
      </c>
      <c r="J1198" s="5">
        <v>2000</v>
      </c>
      <c r="K1198" s="5"/>
      <c r="L1198" s="5"/>
      <c r="M1198" s="5" t="s">
        <v>1609</v>
      </c>
    </row>
    <row r="1199" spans="1:13" ht="45" x14ac:dyDescent="0.25">
      <c r="A1199" s="5" t="s">
        <v>1610</v>
      </c>
      <c r="B1199" s="5"/>
      <c r="C1199" s="5" t="s">
        <v>1611</v>
      </c>
      <c r="D1199" s="5"/>
      <c r="E1199" s="5" t="s">
        <v>1586</v>
      </c>
      <c r="F1199" s="5" t="s">
        <v>1612</v>
      </c>
      <c r="G1199" s="5" t="s">
        <v>274</v>
      </c>
      <c r="H1199" s="5" t="s">
        <v>742</v>
      </c>
      <c r="I1199" s="5">
        <v>1500</v>
      </c>
      <c r="J1199" s="5">
        <v>1500</v>
      </c>
      <c r="K1199" s="5">
        <v>105</v>
      </c>
      <c r="L1199" s="5"/>
      <c r="M1199" s="5"/>
    </row>
    <row r="1200" spans="1:13" ht="43.15" customHeight="1" x14ac:dyDescent="0.25">
      <c r="A1200" s="136" t="s">
        <v>1610</v>
      </c>
      <c r="B1200" s="136"/>
      <c r="C1200" s="6" t="s">
        <v>2643</v>
      </c>
      <c r="D1200" s="56"/>
      <c r="E1200" s="136" t="s">
        <v>1586</v>
      </c>
      <c r="F1200" s="136" t="s">
        <v>1613</v>
      </c>
      <c r="G1200" s="5" t="s">
        <v>274</v>
      </c>
      <c r="H1200" s="5" t="s">
        <v>706</v>
      </c>
      <c r="I1200" s="5">
        <v>1800</v>
      </c>
      <c r="J1200" s="5">
        <v>1800</v>
      </c>
      <c r="K1200" s="136">
        <v>607</v>
      </c>
      <c r="L1200" s="136">
        <v>5</v>
      </c>
      <c r="M1200" s="5"/>
    </row>
    <row r="1201" spans="1:13" x14ac:dyDescent="0.25">
      <c r="A1201" s="138"/>
      <c r="B1201" s="138"/>
      <c r="C1201" s="6" t="s">
        <v>2643</v>
      </c>
      <c r="D1201" s="57"/>
      <c r="E1201" s="138"/>
      <c r="F1201" s="138"/>
      <c r="G1201" s="5" t="s">
        <v>42</v>
      </c>
      <c r="H1201" s="5" t="s">
        <v>605</v>
      </c>
      <c r="I1201" s="5">
        <v>4000</v>
      </c>
      <c r="J1201" s="5">
        <v>4000</v>
      </c>
      <c r="K1201" s="138"/>
      <c r="L1201" s="138"/>
      <c r="M1201" s="5"/>
    </row>
    <row r="1202" spans="1:13" x14ac:dyDescent="0.25">
      <c r="A1202" s="138"/>
      <c r="B1202" s="138"/>
      <c r="C1202" s="6" t="s">
        <v>2643</v>
      </c>
      <c r="D1202" s="57"/>
      <c r="E1202" s="138"/>
      <c r="F1202" s="138"/>
      <c r="G1202" s="5" t="s">
        <v>42</v>
      </c>
      <c r="H1202" s="5" t="s">
        <v>58</v>
      </c>
      <c r="I1202" s="5">
        <v>2600</v>
      </c>
      <c r="J1202" s="5">
        <v>2600</v>
      </c>
      <c r="K1202" s="138"/>
      <c r="L1202" s="138"/>
      <c r="M1202" s="5"/>
    </row>
    <row r="1203" spans="1:13" x14ac:dyDescent="0.25">
      <c r="A1203" s="137"/>
      <c r="B1203" s="137"/>
      <c r="C1203" s="6" t="s">
        <v>2643</v>
      </c>
      <c r="D1203" s="58"/>
      <c r="E1203" s="137"/>
      <c r="F1203" s="137"/>
      <c r="G1203" s="5" t="s">
        <v>42</v>
      </c>
      <c r="H1203" s="5" t="s">
        <v>842</v>
      </c>
      <c r="I1203" s="5">
        <v>1280</v>
      </c>
      <c r="J1203" s="5">
        <v>1280</v>
      </c>
      <c r="K1203" s="137"/>
      <c r="L1203" s="137"/>
      <c r="M1203" s="5"/>
    </row>
    <row r="1204" spans="1:13" ht="43.15" customHeight="1" x14ac:dyDescent="0.25">
      <c r="A1204" s="136" t="s">
        <v>1610</v>
      </c>
      <c r="B1204" s="136"/>
      <c r="C1204" s="6" t="s">
        <v>1614</v>
      </c>
      <c r="D1204" s="7"/>
      <c r="E1204" s="136" t="s">
        <v>1586</v>
      </c>
      <c r="F1204" s="136" t="s">
        <v>1615</v>
      </c>
      <c r="G1204" s="5" t="s">
        <v>274</v>
      </c>
      <c r="H1204" s="5" t="s">
        <v>503</v>
      </c>
      <c r="I1204" s="5">
        <v>23100</v>
      </c>
      <c r="J1204" s="5">
        <v>23100</v>
      </c>
      <c r="K1204" s="136">
        <v>1636</v>
      </c>
      <c r="L1204" s="136">
        <v>5</v>
      </c>
      <c r="M1204" s="5"/>
    </row>
    <row r="1205" spans="1:13" x14ac:dyDescent="0.25">
      <c r="A1205" s="137"/>
      <c r="B1205" s="137"/>
      <c r="C1205" s="6" t="s">
        <v>1614</v>
      </c>
      <c r="D1205" s="8"/>
      <c r="E1205" s="137"/>
      <c r="F1205" s="137"/>
      <c r="G1205" s="5" t="s">
        <v>42</v>
      </c>
      <c r="H1205" s="5" t="s">
        <v>1616</v>
      </c>
      <c r="I1205" s="5">
        <v>280</v>
      </c>
      <c r="J1205" s="5">
        <v>280</v>
      </c>
      <c r="K1205" s="137"/>
      <c r="L1205" s="137"/>
      <c r="M1205" s="5"/>
    </row>
    <row r="1206" spans="1:13" ht="43.15" customHeight="1" x14ac:dyDescent="0.25">
      <c r="A1206" s="136" t="s">
        <v>1617</v>
      </c>
      <c r="B1206" s="136"/>
      <c r="C1206" s="6" t="s">
        <v>1618</v>
      </c>
      <c r="D1206" s="7"/>
      <c r="E1206" s="136" t="s">
        <v>1619</v>
      </c>
      <c r="F1206" s="136" t="s">
        <v>1620</v>
      </c>
      <c r="G1206" s="5" t="s">
        <v>274</v>
      </c>
      <c r="H1206" s="5" t="s">
        <v>1621</v>
      </c>
      <c r="I1206" s="5">
        <v>118000</v>
      </c>
      <c r="J1206" s="5">
        <v>118000</v>
      </c>
      <c r="K1206" s="136">
        <v>8746</v>
      </c>
      <c r="L1206" s="136">
        <v>4</v>
      </c>
      <c r="M1206" s="5"/>
    </row>
    <row r="1207" spans="1:13" x14ac:dyDescent="0.25">
      <c r="A1207" s="138"/>
      <c r="B1207" s="138"/>
      <c r="C1207" s="6" t="s">
        <v>1618</v>
      </c>
      <c r="D1207" s="9"/>
      <c r="E1207" s="138"/>
      <c r="F1207" s="138"/>
      <c r="G1207" s="5" t="s">
        <v>274</v>
      </c>
      <c r="H1207" s="5" t="s">
        <v>225</v>
      </c>
      <c r="I1207" s="5">
        <v>2050</v>
      </c>
      <c r="J1207" s="5">
        <v>2050</v>
      </c>
      <c r="K1207" s="138"/>
      <c r="L1207" s="138"/>
      <c r="M1207" s="5"/>
    </row>
    <row r="1208" spans="1:13" x14ac:dyDescent="0.25">
      <c r="A1208" s="138"/>
      <c r="B1208" s="138"/>
      <c r="C1208" s="6" t="s">
        <v>1618</v>
      </c>
      <c r="D1208" s="9"/>
      <c r="E1208" s="138"/>
      <c r="F1208" s="138"/>
      <c r="G1208" s="5" t="s">
        <v>274</v>
      </c>
      <c r="H1208" s="5" t="s">
        <v>225</v>
      </c>
      <c r="I1208" s="5">
        <v>2100</v>
      </c>
      <c r="J1208" s="5">
        <v>2100</v>
      </c>
      <c r="K1208" s="138"/>
      <c r="L1208" s="138"/>
      <c r="M1208" s="5"/>
    </row>
    <row r="1209" spans="1:13" x14ac:dyDescent="0.25">
      <c r="A1209" s="137"/>
      <c r="B1209" s="137"/>
      <c r="C1209" s="6" t="s">
        <v>1618</v>
      </c>
      <c r="D1209" s="8"/>
      <c r="E1209" s="137"/>
      <c r="F1209" s="137"/>
      <c r="G1209" s="5" t="s">
        <v>42</v>
      </c>
      <c r="H1209" s="5" t="s">
        <v>357</v>
      </c>
      <c r="I1209" s="5">
        <v>2800</v>
      </c>
      <c r="J1209" s="5">
        <v>2800</v>
      </c>
      <c r="K1209" s="137"/>
      <c r="L1209" s="137"/>
      <c r="M1209" s="5"/>
    </row>
    <row r="1210" spans="1:13" ht="45" x14ac:dyDescent="0.25">
      <c r="A1210" s="5" t="s">
        <v>1617</v>
      </c>
      <c r="B1210" s="5"/>
      <c r="C1210" s="5" t="s">
        <v>1622</v>
      </c>
      <c r="D1210" s="5"/>
      <c r="E1210" s="5" t="s">
        <v>1619</v>
      </c>
      <c r="F1210" s="5" t="s">
        <v>985</v>
      </c>
      <c r="G1210" s="5" t="s">
        <v>274</v>
      </c>
      <c r="H1210" s="5" t="s">
        <v>72</v>
      </c>
      <c r="I1210" s="5">
        <v>9000</v>
      </c>
      <c r="J1210" s="5">
        <v>9000</v>
      </c>
      <c r="K1210" s="5">
        <v>630</v>
      </c>
      <c r="L1210" s="5"/>
      <c r="M1210" s="5"/>
    </row>
    <row r="1211" spans="1:13" ht="45" x14ac:dyDescent="0.25">
      <c r="A1211" s="5" t="s">
        <v>1617</v>
      </c>
      <c r="B1211" s="5"/>
      <c r="C1211" s="5" t="s">
        <v>1623</v>
      </c>
      <c r="D1211" s="5"/>
      <c r="E1211" s="5" t="s">
        <v>1619</v>
      </c>
      <c r="F1211" s="5"/>
      <c r="G1211" s="5" t="s">
        <v>274</v>
      </c>
      <c r="H1211" s="5" t="s">
        <v>536</v>
      </c>
      <c r="I1211" s="5">
        <v>300</v>
      </c>
      <c r="J1211" s="5">
        <v>300</v>
      </c>
      <c r="K1211" s="5">
        <v>21</v>
      </c>
      <c r="L1211" s="5"/>
      <c r="M1211" s="5"/>
    </row>
    <row r="1212" spans="1:13" ht="43.15" customHeight="1" x14ac:dyDescent="0.25">
      <c r="A1212" s="136" t="s">
        <v>1617</v>
      </c>
      <c r="B1212" s="136"/>
      <c r="C1212" s="6" t="s">
        <v>1624</v>
      </c>
      <c r="D1212" s="7"/>
      <c r="E1212" s="136" t="s">
        <v>1619</v>
      </c>
      <c r="F1212" s="136" t="s">
        <v>1620</v>
      </c>
      <c r="G1212" s="5" t="s">
        <v>274</v>
      </c>
      <c r="H1212" s="5" t="s">
        <v>523</v>
      </c>
      <c r="I1212" s="5">
        <v>400</v>
      </c>
      <c r="J1212" s="5">
        <v>400</v>
      </c>
      <c r="K1212" s="136">
        <v>481</v>
      </c>
      <c r="L1212" s="136">
        <v>5</v>
      </c>
      <c r="M1212" s="5"/>
    </row>
    <row r="1213" spans="1:13" x14ac:dyDescent="0.25">
      <c r="A1213" s="138"/>
      <c r="B1213" s="138"/>
      <c r="C1213" s="6" t="s">
        <v>1624</v>
      </c>
      <c r="D1213" s="9"/>
      <c r="E1213" s="138"/>
      <c r="F1213" s="138"/>
      <c r="G1213" s="5" t="s">
        <v>42</v>
      </c>
      <c r="H1213" s="5" t="s">
        <v>1625</v>
      </c>
      <c r="I1213" s="5">
        <v>2480</v>
      </c>
      <c r="J1213" s="5">
        <v>2480</v>
      </c>
      <c r="K1213" s="138"/>
      <c r="L1213" s="138"/>
      <c r="M1213" s="5"/>
    </row>
    <row r="1214" spans="1:13" x14ac:dyDescent="0.25">
      <c r="A1214" s="137"/>
      <c r="B1214" s="137"/>
      <c r="C1214" s="6" t="s">
        <v>1624</v>
      </c>
      <c r="D1214" s="8"/>
      <c r="E1214" s="137"/>
      <c r="F1214" s="137"/>
      <c r="G1214" s="5" t="s">
        <v>274</v>
      </c>
      <c r="H1214" s="5" t="s">
        <v>291</v>
      </c>
      <c r="I1214" s="5">
        <v>4000</v>
      </c>
      <c r="J1214" s="5">
        <v>4000</v>
      </c>
      <c r="K1214" s="137"/>
      <c r="L1214" s="137"/>
      <c r="M1214" s="5"/>
    </row>
    <row r="1215" spans="1:13" ht="45" x14ac:dyDescent="0.25">
      <c r="A1215" s="5" t="s">
        <v>1626</v>
      </c>
      <c r="B1215" s="5" t="s">
        <v>642</v>
      </c>
      <c r="C1215" s="5" t="s">
        <v>288</v>
      </c>
      <c r="D1215" s="5"/>
      <c r="E1215" s="5" t="s">
        <v>1619</v>
      </c>
      <c r="F1215" s="5"/>
      <c r="G1215" s="5" t="s">
        <v>274</v>
      </c>
      <c r="H1215" s="5" t="s">
        <v>521</v>
      </c>
      <c r="I1215" s="5">
        <v>600</v>
      </c>
      <c r="J1215" s="5">
        <v>600</v>
      </c>
      <c r="K1215" s="5">
        <v>42</v>
      </c>
      <c r="L1215" s="5"/>
      <c r="M1215" s="5"/>
    </row>
    <row r="1216" spans="1:13" ht="43.15" customHeight="1" x14ac:dyDescent="0.25">
      <c r="A1216" s="136" t="s">
        <v>1626</v>
      </c>
      <c r="B1216" s="136" t="s">
        <v>642</v>
      </c>
      <c r="C1216" s="6" t="s">
        <v>323</v>
      </c>
      <c r="D1216" s="7"/>
      <c r="E1216" s="136" t="s">
        <v>1619</v>
      </c>
      <c r="F1216" s="136" t="s">
        <v>601</v>
      </c>
      <c r="G1216" s="5" t="s">
        <v>274</v>
      </c>
      <c r="H1216" s="5" t="s">
        <v>590</v>
      </c>
      <c r="I1216" s="5">
        <v>32953</v>
      </c>
      <c r="J1216" s="5">
        <v>32953</v>
      </c>
      <c r="K1216" s="136">
        <v>10010</v>
      </c>
      <c r="L1216" s="136"/>
      <c r="M1216" s="136" t="s">
        <v>1627</v>
      </c>
    </row>
    <row r="1217" spans="1:13" x14ac:dyDescent="0.25">
      <c r="A1217" s="138"/>
      <c r="B1217" s="138"/>
      <c r="C1217" s="6" t="s">
        <v>323</v>
      </c>
      <c r="D1217" s="9"/>
      <c r="E1217" s="138"/>
      <c r="F1217" s="138"/>
      <c r="G1217" s="5" t="s">
        <v>274</v>
      </c>
      <c r="H1217" s="5" t="s">
        <v>1628</v>
      </c>
      <c r="I1217" s="5">
        <v>26000</v>
      </c>
      <c r="J1217" s="5">
        <v>26000</v>
      </c>
      <c r="K1217" s="138"/>
      <c r="L1217" s="138"/>
      <c r="M1217" s="138"/>
    </row>
    <row r="1218" spans="1:13" x14ac:dyDescent="0.25">
      <c r="A1218" s="138"/>
      <c r="B1218" s="138"/>
      <c r="C1218" s="6" t="s">
        <v>323</v>
      </c>
      <c r="D1218" s="9"/>
      <c r="E1218" s="138"/>
      <c r="F1218" s="138"/>
      <c r="G1218" s="5" t="s">
        <v>274</v>
      </c>
      <c r="H1218" s="5" t="s">
        <v>291</v>
      </c>
      <c r="I1218" s="5">
        <v>4400</v>
      </c>
      <c r="J1218" s="5">
        <v>4400</v>
      </c>
      <c r="K1218" s="138"/>
      <c r="L1218" s="138"/>
      <c r="M1218" s="138"/>
    </row>
    <row r="1219" spans="1:13" x14ac:dyDescent="0.25">
      <c r="A1219" s="137"/>
      <c r="B1219" s="137"/>
      <c r="C1219" s="6" t="s">
        <v>323</v>
      </c>
      <c r="D1219" s="8"/>
      <c r="E1219" s="137"/>
      <c r="F1219" s="137"/>
      <c r="G1219" s="5" t="s">
        <v>274</v>
      </c>
      <c r="H1219" s="5" t="s">
        <v>1629</v>
      </c>
      <c r="I1219" s="62">
        <v>647</v>
      </c>
      <c r="J1219" s="62">
        <v>647</v>
      </c>
      <c r="K1219" s="137"/>
      <c r="L1219" s="137"/>
      <c r="M1219" s="137"/>
    </row>
    <row r="1220" spans="1:13" ht="45" x14ac:dyDescent="0.25">
      <c r="A1220" s="5" t="s">
        <v>1626</v>
      </c>
      <c r="B1220" s="5" t="s">
        <v>642</v>
      </c>
      <c r="C1220" s="6" t="s">
        <v>323</v>
      </c>
      <c r="D1220" s="5"/>
      <c r="E1220" s="5" t="s">
        <v>1619</v>
      </c>
      <c r="F1220" s="5"/>
      <c r="G1220" s="5" t="s">
        <v>274</v>
      </c>
      <c r="H1220" s="5" t="s">
        <v>503</v>
      </c>
      <c r="I1220" s="5">
        <v>22000</v>
      </c>
      <c r="J1220" s="5">
        <v>22000</v>
      </c>
      <c r="K1220" s="5">
        <v>1540</v>
      </c>
      <c r="L1220" s="5"/>
      <c r="M1220" s="5"/>
    </row>
    <row r="1221" spans="1:13" ht="43.15" customHeight="1" x14ac:dyDescent="0.25">
      <c r="A1221" s="136" t="s">
        <v>1626</v>
      </c>
      <c r="B1221" s="136"/>
      <c r="C1221" s="6" t="s">
        <v>1630</v>
      </c>
      <c r="D1221" s="7"/>
      <c r="E1221" s="136" t="s">
        <v>1619</v>
      </c>
      <c r="F1221" s="136" t="s">
        <v>1631</v>
      </c>
      <c r="G1221" s="5" t="s">
        <v>274</v>
      </c>
      <c r="H1221" s="5" t="s">
        <v>1632</v>
      </c>
      <c r="I1221" s="5">
        <v>64000</v>
      </c>
      <c r="J1221" s="5">
        <v>64000</v>
      </c>
      <c r="K1221" s="136">
        <v>4560</v>
      </c>
      <c r="L1221" s="136"/>
      <c r="M1221" s="5"/>
    </row>
    <row r="1222" spans="1:13" x14ac:dyDescent="0.25">
      <c r="A1222" s="137"/>
      <c r="B1222" s="137"/>
      <c r="C1222" s="6" t="s">
        <v>1630</v>
      </c>
      <c r="D1222" s="8"/>
      <c r="E1222" s="137"/>
      <c r="F1222" s="137"/>
      <c r="G1222" s="5" t="s">
        <v>42</v>
      </c>
      <c r="H1222" s="5" t="s">
        <v>949</v>
      </c>
      <c r="I1222" s="5">
        <v>4000</v>
      </c>
      <c r="J1222" s="5">
        <v>4000</v>
      </c>
      <c r="K1222" s="137"/>
      <c r="L1222" s="137"/>
      <c r="M1222" s="5"/>
    </row>
    <row r="1223" spans="1:13" ht="43.15" customHeight="1" x14ac:dyDescent="0.25">
      <c r="A1223" s="136" t="s">
        <v>1633</v>
      </c>
      <c r="B1223" s="136" t="s">
        <v>642</v>
      </c>
      <c r="C1223" s="6" t="s">
        <v>653</v>
      </c>
      <c r="D1223" s="7"/>
      <c r="E1223" s="136" t="s">
        <v>1619</v>
      </c>
      <c r="F1223" s="136" t="s">
        <v>1634</v>
      </c>
      <c r="G1223" s="5" t="s">
        <v>274</v>
      </c>
      <c r="H1223" s="5" t="s">
        <v>1294</v>
      </c>
      <c r="I1223" s="5">
        <v>60000</v>
      </c>
      <c r="J1223" s="5">
        <v>60000</v>
      </c>
      <c r="K1223" s="136">
        <v>4395</v>
      </c>
      <c r="L1223" s="136">
        <v>5</v>
      </c>
      <c r="M1223" s="5"/>
    </row>
    <row r="1224" spans="1:13" x14ac:dyDescent="0.25">
      <c r="A1224" s="138"/>
      <c r="B1224" s="138"/>
      <c r="C1224" s="6" t="s">
        <v>653</v>
      </c>
      <c r="D1224" s="9"/>
      <c r="E1224" s="138"/>
      <c r="F1224" s="138"/>
      <c r="G1224" s="5" t="s">
        <v>42</v>
      </c>
      <c r="H1224" s="5" t="s">
        <v>1635</v>
      </c>
      <c r="I1224" s="6">
        <f>168*8</f>
        <v>1344</v>
      </c>
      <c r="J1224" s="136">
        <v>2824</v>
      </c>
      <c r="K1224" s="138"/>
      <c r="L1224" s="138"/>
      <c r="M1224" s="5"/>
    </row>
    <row r="1225" spans="1:13" x14ac:dyDescent="0.25">
      <c r="A1225" s="138"/>
      <c r="B1225" s="138"/>
      <c r="C1225" s="6" t="s">
        <v>653</v>
      </c>
      <c r="D1225" s="9"/>
      <c r="E1225" s="138"/>
      <c r="F1225" s="138"/>
      <c r="G1225" s="5" t="s">
        <v>42</v>
      </c>
      <c r="H1225" s="5" t="s">
        <v>1153</v>
      </c>
      <c r="I1225" s="67">
        <f>116*8</f>
        <v>928</v>
      </c>
      <c r="J1225" s="138"/>
      <c r="K1225" s="138"/>
      <c r="L1225" s="138"/>
      <c r="M1225" s="5"/>
    </row>
    <row r="1226" spans="1:13" x14ac:dyDescent="0.25">
      <c r="A1226" s="137"/>
      <c r="B1226" s="137"/>
      <c r="C1226" s="6" t="s">
        <v>653</v>
      </c>
      <c r="D1226" s="8"/>
      <c r="E1226" s="137"/>
      <c r="F1226" s="137"/>
      <c r="G1226" s="5" t="s">
        <v>274</v>
      </c>
      <c r="H1226" s="5" t="s">
        <v>521</v>
      </c>
      <c r="I1226" s="63">
        <v>600</v>
      </c>
      <c r="J1226" s="137"/>
      <c r="K1226" s="137"/>
      <c r="L1226" s="137"/>
      <c r="M1226" s="5"/>
    </row>
    <row r="1227" spans="1:13" ht="43.15" customHeight="1" x14ac:dyDescent="0.25">
      <c r="A1227" s="136" t="s">
        <v>1633</v>
      </c>
      <c r="B1227" s="136"/>
      <c r="C1227" s="6" t="s">
        <v>1636</v>
      </c>
      <c r="D1227" s="56"/>
      <c r="E1227" s="136" t="s">
        <v>1619</v>
      </c>
      <c r="F1227" s="136" t="s">
        <v>540</v>
      </c>
      <c r="G1227" s="5" t="s">
        <v>274</v>
      </c>
      <c r="H1227" s="5" t="s">
        <v>1637</v>
      </c>
      <c r="I1227" s="5">
        <v>76000</v>
      </c>
      <c r="J1227" s="5">
        <v>76000</v>
      </c>
      <c r="K1227" s="136">
        <v>6001</v>
      </c>
      <c r="L1227" s="136">
        <v>7</v>
      </c>
      <c r="M1227" s="5"/>
    </row>
    <row r="1228" spans="1:13" x14ac:dyDescent="0.25">
      <c r="A1228" s="138"/>
      <c r="B1228" s="138"/>
      <c r="C1228" s="6" t="s">
        <v>1636</v>
      </c>
      <c r="D1228" s="57"/>
      <c r="E1228" s="138"/>
      <c r="F1228" s="138"/>
      <c r="G1228" s="5" t="s">
        <v>42</v>
      </c>
      <c r="H1228" s="5" t="s">
        <v>1638</v>
      </c>
      <c r="I1228" s="5">
        <v>7200</v>
      </c>
      <c r="J1228" s="5">
        <v>7200</v>
      </c>
      <c r="K1228" s="138"/>
      <c r="L1228" s="138"/>
      <c r="M1228" s="5"/>
    </row>
    <row r="1229" spans="1:13" x14ac:dyDescent="0.25">
      <c r="A1229" s="138"/>
      <c r="B1229" s="138"/>
      <c r="C1229" s="6" t="s">
        <v>1636</v>
      </c>
      <c r="D1229" s="57"/>
      <c r="E1229" s="138"/>
      <c r="F1229" s="138"/>
      <c r="G1229" s="5" t="s">
        <v>274</v>
      </c>
      <c r="H1229" s="5" t="s">
        <v>793</v>
      </c>
      <c r="I1229" s="5">
        <v>1300</v>
      </c>
      <c r="J1229" s="5">
        <v>1300</v>
      </c>
      <c r="K1229" s="138"/>
      <c r="L1229" s="138"/>
      <c r="M1229" s="5"/>
    </row>
    <row r="1230" spans="1:13" x14ac:dyDescent="0.25">
      <c r="A1230" s="138"/>
      <c r="B1230" s="138"/>
      <c r="C1230" s="6" t="s">
        <v>1636</v>
      </c>
      <c r="D1230" s="57"/>
      <c r="E1230" s="138"/>
      <c r="F1230" s="138"/>
      <c r="G1230" s="5" t="s">
        <v>274</v>
      </c>
      <c r="H1230" s="5" t="s">
        <v>34</v>
      </c>
      <c r="I1230" s="5">
        <v>1000</v>
      </c>
      <c r="J1230" s="5">
        <v>1000</v>
      </c>
      <c r="K1230" s="138"/>
      <c r="L1230" s="138"/>
      <c r="M1230" s="5"/>
    </row>
    <row r="1231" spans="1:13" x14ac:dyDescent="0.25">
      <c r="A1231" s="137"/>
      <c r="B1231" s="137"/>
      <c r="C1231" s="6" t="s">
        <v>1636</v>
      </c>
      <c r="D1231" s="58"/>
      <c r="E1231" s="137"/>
      <c r="F1231" s="137"/>
      <c r="G1231" s="5" t="s">
        <v>42</v>
      </c>
      <c r="H1231" s="5" t="s">
        <v>768</v>
      </c>
      <c r="I1231" s="5">
        <v>248</v>
      </c>
      <c r="J1231" s="5">
        <v>248</v>
      </c>
      <c r="K1231" s="137"/>
      <c r="L1231" s="137"/>
      <c r="M1231" s="5"/>
    </row>
    <row r="1232" spans="1:13" ht="43.15" customHeight="1" x14ac:dyDescent="0.25">
      <c r="A1232" s="139" t="s">
        <v>1633</v>
      </c>
      <c r="B1232" s="139"/>
      <c r="C1232" s="12" t="s">
        <v>758</v>
      </c>
      <c r="D1232" s="5"/>
      <c r="E1232" s="139" t="s">
        <v>1619</v>
      </c>
      <c r="F1232" s="139" t="s">
        <v>1639</v>
      </c>
      <c r="G1232" s="5" t="s">
        <v>274</v>
      </c>
      <c r="H1232" s="5" t="s">
        <v>72</v>
      </c>
      <c r="I1232" s="5">
        <v>8000</v>
      </c>
      <c r="J1232" s="5">
        <v>8000</v>
      </c>
      <c r="K1232" s="139">
        <v>3908</v>
      </c>
      <c r="L1232" s="139">
        <v>6</v>
      </c>
      <c r="M1232" s="5"/>
    </row>
    <row r="1233" spans="1:13" x14ac:dyDescent="0.25">
      <c r="A1233" s="139"/>
      <c r="B1233" s="139"/>
      <c r="C1233" s="12" t="s">
        <v>758</v>
      </c>
      <c r="D1233" s="5"/>
      <c r="E1233" s="139"/>
      <c r="F1233" s="139"/>
      <c r="G1233" s="5" t="s">
        <v>274</v>
      </c>
      <c r="H1233" s="5" t="s">
        <v>590</v>
      </c>
      <c r="I1233" s="5">
        <v>33550</v>
      </c>
      <c r="J1233" s="5">
        <v>33550</v>
      </c>
      <c r="K1233" s="139"/>
      <c r="L1233" s="139"/>
      <c r="M1233" s="5"/>
    </row>
    <row r="1234" spans="1:13" x14ac:dyDescent="0.25">
      <c r="A1234" s="139"/>
      <c r="B1234" s="139"/>
      <c r="C1234" s="12" t="s">
        <v>758</v>
      </c>
      <c r="D1234" s="5"/>
      <c r="E1234" s="139"/>
      <c r="F1234" s="139"/>
      <c r="G1234" s="5" t="s">
        <v>274</v>
      </c>
      <c r="H1234" s="5" t="s">
        <v>242</v>
      </c>
      <c r="I1234" s="5">
        <v>12000</v>
      </c>
      <c r="J1234" s="5">
        <v>12000</v>
      </c>
      <c r="K1234" s="139"/>
      <c r="L1234" s="139"/>
      <c r="M1234" s="5"/>
    </row>
    <row r="1235" spans="1:13" x14ac:dyDescent="0.25">
      <c r="A1235" s="139"/>
      <c r="B1235" s="139"/>
      <c r="C1235" s="12" t="s">
        <v>758</v>
      </c>
      <c r="D1235" s="5"/>
      <c r="E1235" s="139"/>
      <c r="F1235" s="139"/>
      <c r="G1235" s="5" t="s">
        <v>274</v>
      </c>
      <c r="H1235" s="5" t="s">
        <v>225</v>
      </c>
      <c r="I1235" s="5">
        <v>2089</v>
      </c>
      <c r="J1235" s="5">
        <v>2089</v>
      </c>
      <c r="K1235" s="139"/>
      <c r="L1235" s="139"/>
      <c r="M1235" s="5"/>
    </row>
    <row r="1236" spans="1:13" ht="45" x14ac:dyDescent="0.25">
      <c r="A1236" s="5" t="s">
        <v>1640</v>
      </c>
      <c r="B1236" s="5"/>
      <c r="C1236" s="5" t="s">
        <v>1641</v>
      </c>
      <c r="D1236" s="5"/>
      <c r="E1236" s="5" t="s">
        <v>1619</v>
      </c>
      <c r="F1236" s="5" t="s">
        <v>447</v>
      </c>
      <c r="G1236" s="5" t="s">
        <v>274</v>
      </c>
      <c r="H1236" s="5" t="s">
        <v>291</v>
      </c>
      <c r="I1236" s="5">
        <v>4500</v>
      </c>
      <c r="J1236" s="5">
        <v>4500</v>
      </c>
      <c r="K1236" s="5">
        <v>315</v>
      </c>
      <c r="L1236" s="5"/>
      <c r="M1236" s="5"/>
    </row>
    <row r="1237" spans="1:13" ht="43.15" customHeight="1" x14ac:dyDescent="0.25">
      <c r="A1237" s="136" t="s">
        <v>1640</v>
      </c>
      <c r="B1237" s="136" t="s">
        <v>642</v>
      </c>
      <c r="C1237" s="6" t="s">
        <v>2651</v>
      </c>
      <c r="D1237" s="7"/>
      <c r="E1237" s="136" t="s">
        <v>1619</v>
      </c>
      <c r="F1237" s="136"/>
      <c r="G1237" s="5" t="s">
        <v>274</v>
      </c>
      <c r="H1237" s="5" t="s">
        <v>700</v>
      </c>
      <c r="I1237" s="5">
        <v>54000</v>
      </c>
      <c r="J1237" s="5">
        <v>54000</v>
      </c>
      <c r="K1237" s="136">
        <v>3999</v>
      </c>
      <c r="L1237" s="136"/>
      <c r="M1237" s="5"/>
    </row>
    <row r="1238" spans="1:13" x14ac:dyDescent="0.25">
      <c r="A1238" s="138"/>
      <c r="B1238" s="138"/>
      <c r="C1238" s="6" t="s">
        <v>2651</v>
      </c>
      <c r="D1238" s="9"/>
      <c r="E1238" s="138"/>
      <c r="F1238" s="138"/>
      <c r="G1238" s="5" t="s">
        <v>42</v>
      </c>
      <c r="H1238" s="5" t="s">
        <v>308</v>
      </c>
      <c r="I1238" s="5">
        <v>1800</v>
      </c>
      <c r="J1238" s="5">
        <v>1800</v>
      </c>
      <c r="K1238" s="138"/>
      <c r="L1238" s="138"/>
      <c r="M1238" s="5"/>
    </row>
    <row r="1239" spans="1:13" x14ac:dyDescent="0.25">
      <c r="A1239" s="137"/>
      <c r="B1239" s="137"/>
      <c r="C1239" s="6" t="s">
        <v>2651</v>
      </c>
      <c r="D1239" s="8"/>
      <c r="E1239" s="137"/>
      <c r="F1239" s="137"/>
      <c r="G1239" s="5" t="s">
        <v>42</v>
      </c>
      <c r="H1239" s="5" t="s">
        <v>1642</v>
      </c>
      <c r="I1239" s="5">
        <v>1328</v>
      </c>
      <c r="J1239" s="5">
        <v>1328</v>
      </c>
      <c r="K1239" s="137"/>
      <c r="L1239" s="137"/>
      <c r="M1239" s="5"/>
    </row>
    <row r="1240" spans="1:13" ht="45" x14ac:dyDescent="0.25">
      <c r="A1240" s="5" t="s">
        <v>1640</v>
      </c>
      <c r="B1240" s="5"/>
      <c r="C1240" s="5" t="s">
        <v>1643</v>
      </c>
      <c r="D1240" s="54"/>
      <c r="E1240" s="5" t="s">
        <v>1644</v>
      </c>
      <c r="F1240" s="5" t="s">
        <v>1001</v>
      </c>
      <c r="G1240" s="5" t="s">
        <v>274</v>
      </c>
      <c r="H1240" s="5" t="s">
        <v>291</v>
      </c>
      <c r="I1240" s="5">
        <v>4000</v>
      </c>
      <c r="J1240" s="5">
        <v>4000</v>
      </c>
      <c r="K1240" s="5">
        <v>280</v>
      </c>
      <c r="L1240" s="5"/>
      <c r="M1240" s="5"/>
    </row>
    <row r="1241" spans="1:13" ht="90" x14ac:dyDescent="0.25">
      <c r="A1241" s="5" t="s">
        <v>1640</v>
      </c>
      <c r="B1241" s="5" t="s">
        <v>1645</v>
      </c>
      <c r="C1241" s="5" t="s">
        <v>1283</v>
      </c>
      <c r="D1241" s="5"/>
      <c r="E1241" s="5" t="s">
        <v>1644</v>
      </c>
      <c r="F1241" s="5" t="s">
        <v>1001</v>
      </c>
      <c r="G1241" s="5" t="s">
        <v>274</v>
      </c>
      <c r="H1241" s="5" t="s">
        <v>831</v>
      </c>
      <c r="I1241" s="5">
        <v>44000</v>
      </c>
      <c r="J1241" s="5">
        <v>44000</v>
      </c>
      <c r="K1241" s="5"/>
      <c r="L1241" s="5"/>
      <c r="M1241" s="5" t="s">
        <v>1646</v>
      </c>
    </row>
    <row r="1242" spans="1:13" ht="43.15" customHeight="1" x14ac:dyDescent="0.25">
      <c r="A1242" s="136" t="s">
        <v>1647</v>
      </c>
      <c r="B1242" s="136" t="s">
        <v>642</v>
      </c>
      <c r="C1242" s="6" t="s">
        <v>816</v>
      </c>
      <c r="D1242" s="7"/>
      <c r="E1242" s="136" t="s">
        <v>1644</v>
      </c>
      <c r="F1242" s="136" t="s">
        <v>601</v>
      </c>
      <c r="G1242" s="5" t="s">
        <v>274</v>
      </c>
      <c r="H1242" s="5" t="s">
        <v>992</v>
      </c>
      <c r="I1242" s="5">
        <v>750</v>
      </c>
      <c r="J1242" s="5">
        <v>750</v>
      </c>
      <c r="K1242" s="136">
        <v>80</v>
      </c>
      <c r="L1242" s="136">
        <v>4</v>
      </c>
      <c r="M1242" s="5"/>
    </row>
    <row r="1243" spans="1:13" x14ac:dyDescent="0.25">
      <c r="A1243" s="138"/>
      <c r="B1243" s="138"/>
      <c r="C1243" s="6" t="s">
        <v>816</v>
      </c>
      <c r="D1243" s="9"/>
      <c r="E1243" s="138"/>
      <c r="F1243" s="138"/>
      <c r="G1243" s="5" t="s">
        <v>42</v>
      </c>
      <c r="H1243" s="5" t="s">
        <v>309</v>
      </c>
      <c r="I1243" s="5">
        <v>400</v>
      </c>
      <c r="J1243" s="5">
        <v>400</v>
      </c>
      <c r="K1243" s="137"/>
      <c r="L1243" s="137"/>
      <c r="M1243" s="5"/>
    </row>
    <row r="1244" spans="1:13" x14ac:dyDescent="0.25">
      <c r="A1244" s="137"/>
      <c r="B1244" s="137"/>
      <c r="C1244" s="6" t="s">
        <v>816</v>
      </c>
      <c r="D1244" s="8"/>
      <c r="E1244" s="137"/>
      <c r="F1244" s="137"/>
      <c r="G1244" s="5" t="s">
        <v>51</v>
      </c>
      <c r="H1244" s="5" t="s">
        <v>1648</v>
      </c>
      <c r="I1244" s="5">
        <v>5590</v>
      </c>
      <c r="J1244" s="5">
        <v>5590</v>
      </c>
      <c r="K1244" s="5">
        <v>29</v>
      </c>
      <c r="L1244" s="5"/>
      <c r="M1244" s="5"/>
    </row>
    <row r="1245" spans="1:13" ht="45" x14ac:dyDescent="0.25">
      <c r="A1245" s="5" t="s">
        <v>1647</v>
      </c>
      <c r="B1245" s="5"/>
      <c r="C1245" s="5" t="s">
        <v>1649</v>
      </c>
      <c r="D1245" s="5"/>
      <c r="E1245" s="5" t="s">
        <v>1644</v>
      </c>
      <c r="F1245" s="5"/>
      <c r="G1245" s="5" t="s">
        <v>274</v>
      </c>
      <c r="H1245" s="5" t="s">
        <v>143</v>
      </c>
      <c r="I1245" s="5">
        <v>200</v>
      </c>
      <c r="J1245" s="5">
        <v>200</v>
      </c>
      <c r="K1245" s="5">
        <v>14</v>
      </c>
      <c r="L1245" s="5"/>
      <c r="M1245" s="5"/>
    </row>
    <row r="1246" spans="1:13" ht="43.15" customHeight="1" x14ac:dyDescent="0.25">
      <c r="A1246" s="136" t="s">
        <v>1647</v>
      </c>
      <c r="B1246" s="136" t="s">
        <v>642</v>
      </c>
      <c r="C1246" s="6" t="s">
        <v>2644</v>
      </c>
      <c r="D1246" s="7"/>
      <c r="E1246" s="136" t="s">
        <v>1644</v>
      </c>
      <c r="F1246" s="136" t="s">
        <v>601</v>
      </c>
      <c r="G1246" s="5" t="s">
        <v>274</v>
      </c>
      <c r="H1246" s="5" t="s">
        <v>982</v>
      </c>
      <c r="I1246" s="5">
        <v>900</v>
      </c>
      <c r="J1246" s="5">
        <v>900</v>
      </c>
      <c r="K1246" s="136">
        <v>99</v>
      </c>
      <c r="L1246" s="136">
        <v>3</v>
      </c>
      <c r="M1246" s="5"/>
    </row>
    <row r="1247" spans="1:13" x14ac:dyDescent="0.25">
      <c r="A1247" s="137"/>
      <c r="B1247" s="137"/>
      <c r="C1247" s="6" t="s">
        <v>2644</v>
      </c>
      <c r="D1247" s="8"/>
      <c r="E1247" s="137"/>
      <c r="F1247" s="137"/>
      <c r="G1247" s="5" t="s">
        <v>42</v>
      </c>
      <c r="H1247" s="5" t="s">
        <v>1302</v>
      </c>
      <c r="I1247" s="5">
        <v>520</v>
      </c>
      <c r="J1247" s="5">
        <v>520</v>
      </c>
      <c r="K1247" s="137"/>
      <c r="L1247" s="137"/>
      <c r="M1247" s="5"/>
    </row>
    <row r="1248" spans="1:13" ht="45" x14ac:dyDescent="0.25">
      <c r="A1248" s="5" t="s">
        <v>1647</v>
      </c>
      <c r="B1248" s="5" t="s">
        <v>642</v>
      </c>
      <c r="C1248" s="5" t="s">
        <v>816</v>
      </c>
      <c r="D1248" s="5"/>
      <c r="E1248" s="5" t="s">
        <v>1644</v>
      </c>
      <c r="F1248" s="5" t="s">
        <v>601</v>
      </c>
      <c r="G1248" s="5" t="s">
        <v>274</v>
      </c>
      <c r="H1248" s="5" t="s">
        <v>1461</v>
      </c>
      <c r="I1248" s="5">
        <v>250</v>
      </c>
      <c r="J1248" s="5">
        <v>250</v>
      </c>
      <c r="K1248" s="5">
        <v>17</v>
      </c>
      <c r="L1248" s="5">
        <v>4</v>
      </c>
      <c r="M1248" s="5"/>
    </row>
    <row r="1249" spans="1:13" ht="45" x14ac:dyDescent="0.25">
      <c r="A1249" s="5" t="s">
        <v>1650</v>
      </c>
      <c r="B1249" s="5"/>
      <c r="C1249" s="11" t="s">
        <v>1283</v>
      </c>
      <c r="D1249" s="5"/>
      <c r="E1249" s="5" t="s">
        <v>1644</v>
      </c>
      <c r="F1249" s="5"/>
      <c r="G1249" s="5" t="s">
        <v>42</v>
      </c>
      <c r="H1249" s="11"/>
      <c r="I1249" s="11"/>
      <c r="J1249" s="11"/>
      <c r="K1249" s="11"/>
      <c r="L1249" s="5"/>
      <c r="M1249" s="5" t="s">
        <v>1651</v>
      </c>
    </row>
    <row r="1250" spans="1:13" ht="45" x14ac:dyDescent="0.25">
      <c r="A1250" s="5" t="s">
        <v>1650</v>
      </c>
      <c r="B1250" s="5"/>
      <c r="C1250" s="11" t="s">
        <v>2620</v>
      </c>
      <c r="D1250" s="5"/>
      <c r="E1250" s="5" t="s">
        <v>1644</v>
      </c>
      <c r="F1250" s="5"/>
      <c r="G1250" s="5" t="s">
        <v>42</v>
      </c>
      <c r="H1250" s="11"/>
      <c r="I1250" s="11"/>
      <c r="J1250" s="11"/>
      <c r="K1250" s="11"/>
      <c r="L1250" s="5"/>
      <c r="M1250" s="5" t="s">
        <v>1652</v>
      </c>
    </row>
    <row r="1251" spans="1:13" ht="43.15" customHeight="1" x14ac:dyDescent="0.25">
      <c r="A1251" s="136" t="s">
        <v>1650</v>
      </c>
      <c r="B1251" s="136"/>
      <c r="C1251" s="6" t="s">
        <v>1653</v>
      </c>
      <c r="D1251" s="7"/>
      <c r="E1251" s="136" t="s">
        <v>1654</v>
      </c>
      <c r="F1251" s="136" t="s">
        <v>1655</v>
      </c>
      <c r="G1251" s="5" t="s">
        <v>42</v>
      </c>
      <c r="H1251" s="5" t="s">
        <v>1656</v>
      </c>
      <c r="I1251" s="5">
        <v>7008</v>
      </c>
      <c r="J1251" s="5">
        <v>7008</v>
      </c>
      <c r="K1251" s="136">
        <v>712</v>
      </c>
      <c r="L1251" s="136"/>
      <c r="M1251" s="5"/>
    </row>
    <row r="1252" spans="1:13" x14ac:dyDescent="0.25">
      <c r="A1252" s="137"/>
      <c r="B1252" s="137"/>
      <c r="C1252" s="6" t="s">
        <v>1653</v>
      </c>
      <c r="D1252" s="8"/>
      <c r="E1252" s="137"/>
      <c r="F1252" s="137"/>
      <c r="G1252" s="5" t="s">
        <v>274</v>
      </c>
      <c r="H1252" s="5" t="s">
        <v>1657</v>
      </c>
      <c r="I1252" s="5">
        <v>3156</v>
      </c>
      <c r="J1252" s="5">
        <v>3156</v>
      </c>
      <c r="K1252" s="137"/>
      <c r="L1252" s="137"/>
      <c r="M1252" s="5"/>
    </row>
    <row r="1253" spans="1:13" ht="45" x14ac:dyDescent="0.25">
      <c r="A1253" s="5" t="s">
        <v>1650</v>
      </c>
      <c r="B1253" s="5"/>
      <c r="C1253" s="5" t="s">
        <v>1658</v>
      </c>
      <c r="D1253" s="5"/>
      <c r="E1253" s="5" t="s">
        <v>1654</v>
      </c>
      <c r="F1253" s="5"/>
      <c r="G1253" s="5" t="s">
        <v>176</v>
      </c>
      <c r="H1253" s="5" t="s">
        <v>1659</v>
      </c>
      <c r="I1253" s="5">
        <v>96</v>
      </c>
      <c r="J1253" s="5">
        <v>96</v>
      </c>
      <c r="K1253" s="5">
        <v>6</v>
      </c>
      <c r="L1253" s="5">
        <v>6</v>
      </c>
      <c r="M1253" s="5" t="s">
        <v>1660</v>
      </c>
    </row>
    <row r="1254" spans="1:13" ht="45" x14ac:dyDescent="0.25">
      <c r="A1254" s="5" t="s">
        <v>1661</v>
      </c>
      <c r="B1254" s="5" t="s">
        <v>642</v>
      </c>
      <c r="C1254" s="5" t="s">
        <v>690</v>
      </c>
      <c r="D1254" s="54"/>
      <c r="E1254" s="5" t="s">
        <v>1654</v>
      </c>
      <c r="F1254" s="5" t="s">
        <v>1662</v>
      </c>
      <c r="G1254" s="5" t="s">
        <v>274</v>
      </c>
      <c r="H1254" s="5" t="s">
        <v>1399</v>
      </c>
      <c r="I1254" s="5">
        <v>70000</v>
      </c>
      <c r="J1254" s="5">
        <v>70000</v>
      </c>
      <c r="K1254" s="5">
        <v>4900</v>
      </c>
      <c r="L1254" s="5"/>
      <c r="M1254" s="5"/>
    </row>
    <row r="1255" spans="1:13" ht="43.15" customHeight="1" x14ac:dyDescent="0.25">
      <c r="A1255" s="136" t="s">
        <v>1661</v>
      </c>
      <c r="B1255" s="136"/>
      <c r="C1255" s="6" t="s">
        <v>1663</v>
      </c>
      <c r="D1255" s="7"/>
      <c r="E1255" s="136" t="s">
        <v>1654</v>
      </c>
      <c r="F1255" s="136" t="s">
        <v>473</v>
      </c>
      <c r="G1255" s="5" t="s">
        <v>274</v>
      </c>
      <c r="H1255" s="5" t="s">
        <v>907</v>
      </c>
      <c r="I1255" s="5">
        <v>32000</v>
      </c>
      <c r="J1255" s="5">
        <v>32000</v>
      </c>
      <c r="K1255" s="136">
        <v>2284</v>
      </c>
      <c r="L1255" s="136">
        <v>7</v>
      </c>
      <c r="M1255" s="5"/>
    </row>
    <row r="1256" spans="1:13" x14ac:dyDescent="0.25">
      <c r="A1256" s="137"/>
      <c r="B1256" s="137"/>
      <c r="C1256" s="6" t="s">
        <v>1663</v>
      </c>
      <c r="D1256" s="8"/>
      <c r="E1256" s="137"/>
      <c r="F1256" s="137"/>
      <c r="G1256" s="5" t="s">
        <v>42</v>
      </c>
      <c r="H1256" s="5" t="s">
        <v>862</v>
      </c>
      <c r="I1256" s="5">
        <v>640</v>
      </c>
      <c r="J1256" s="5">
        <v>640</v>
      </c>
      <c r="K1256" s="137"/>
      <c r="L1256" s="137"/>
      <c r="M1256" s="5"/>
    </row>
    <row r="1257" spans="1:13" ht="45" x14ac:dyDescent="0.25">
      <c r="A1257" s="5" t="s">
        <v>1661</v>
      </c>
      <c r="B1257" s="5" t="s">
        <v>642</v>
      </c>
      <c r="C1257" s="5" t="s">
        <v>2647</v>
      </c>
      <c r="D1257" s="5"/>
      <c r="E1257" s="5" t="s">
        <v>1654</v>
      </c>
      <c r="F1257" s="5" t="s">
        <v>473</v>
      </c>
      <c r="G1257" s="5" t="s">
        <v>274</v>
      </c>
      <c r="H1257" s="5" t="s">
        <v>415</v>
      </c>
      <c r="I1257" s="5">
        <v>14000</v>
      </c>
      <c r="J1257" s="5">
        <v>14000</v>
      </c>
      <c r="K1257" s="5">
        <v>980</v>
      </c>
      <c r="L1257" s="5"/>
      <c r="M1257" s="5"/>
    </row>
    <row r="1258" spans="1:13" ht="43.15" customHeight="1" x14ac:dyDescent="0.25">
      <c r="A1258" s="136" t="s">
        <v>1661</v>
      </c>
      <c r="B1258" s="136"/>
      <c r="C1258" s="6" t="s">
        <v>1664</v>
      </c>
      <c r="D1258" s="7"/>
      <c r="E1258" s="136" t="s">
        <v>1654</v>
      </c>
      <c r="F1258" s="136" t="s">
        <v>1655</v>
      </c>
      <c r="G1258" s="5" t="s">
        <v>274</v>
      </c>
      <c r="H1258" s="5" t="s">
        <v>225</v>
      </c>
      <c r="I1258" s="5">
        <v>2000</v>
      </c>
      <c r="J1258" s="5">
        <v>2000</v>
      </c>
      <c r="K1258" s="136">
        <v>234</v>
      </c>
      <c r="L1258" s="136"/>
      <c r="M1258" s="5"/>
    </row>
    <row r="1259" spans="1:13" x14ac:dyDescent="0.25">
      <c r="A1259" s="138"/>
      <c r="B1259" s="138"/>
      <c r="C1259" s="6" t="s">
        <v>1664</v>
      </c>
      <c r="D1259" s="9"/>
      <c r="E1259" s="138"/>
      <c r="F1259" s="138"/>
      <c r="G1259" s="5" t="s">
        <v>42</v>
      </c>
      <c r="H1259" s="5" t="s">
        <v>73</v>
      </c>
      <c r="I1259" s="5">
        <v>480</v>
      </c>
      <c r="J1259" s="5">
        <v>480</v>
      </c>
      <c r="K1259" s="138"/>
      <c r="L1259" s="138"/>
      <c r="M1259" s="5"/>
    </row>
    <row r="1260" spans="1:13" x14ac:dyDescent="0.25">
      <c r="A1260" s="138"/>
      <c r="B1260" s="138"/>
      <c r="C1260" s="6" t="s">
        <v>1664</v>
      </c>
      <c r="D1260" s="9"/>
      <c r="E1260" s="138"/>
      <c r="F1260" s="138"/>
      <c r="G1260" s="5" t="s">
        <v>42</v>
      </c>
      <c r="H1260" s="5" t="s">
        <v>1665</v>
      </c>
      <c r="I1260" s="5">
        <v>830</v>
      </c>
      <c r="J1260" s="5">
        <v>830</v>
      </c>
      <c r="K1260" s="138"/>
      <c r="L1260" s="138"/>
      <c r="M1260" s="5"/>
    </row>
    <row r="1261" spans="1:13" x14ac:dyDescent="0.25">
      <c r="A1261" s="137"/>
      <c r="B1261" s="137"/>
      <c r="C1261" s="6" t="s">
        <v>1664</v>
      </c>
      <c r="D1261" s="8"/>
      <c r="E1261" s="137"/>
      <c r="F1261" s="137"/>
      <c r="G1261" s="5" t="s">
        <v>274</v>
      </c>
      <c r="H1261" s="5" t="s">
        <v>1666</v>
      </c>
      <c r="I1261" s="5">
        <v>32</v>
      </c>
      <c r="J1261" s="5">
        <v>32</v>
      </c>
      <c r="K1261" s="137"/>
      <c r="L1261" s="137"/>
      <c r="M1261" s="5"/>
    </row>
    <row r="1262" spans="1:13" ht="45" x14ac:dyDescent="0.25">
      <c r="A1262" s="5" t="s">
        <v>1667</v>
      </c>
      <c r="B1262" s="5"/>
      <c r="C1262" s="5" t="s">
        <v>1668</v>
      </c>
      <c r="D1262" s="5"/>
      <c r="E1262" s="5" t="s">
        <v>1654</v>
      </c>
      <c r="F1262" s="5"/>
      <c r="G1262" s="5" t="s">
        <v>42</v>
      </c>
      <c r="H1262" s="5" t="s">
        <v>862</v>
      </c>
      <c r="I1262" s="5">
        <v>640</v>
      </c>
      <c r="J1262" s="5">
        <v>640</v>
      </c>
      <c r="K1262" s="5">
        <v>44</v>
      </c>
      <c r="L1262" s="5">
        <v>5</v>
      </c>
      <c r="M1262" s="5"/>
    </row>
    <row r="1263" spans="1:13" ht="43.15" customHeight="1" x14ac:dyDescent="0.25">
      <c r="A1263" s="136" t="s">
        <v>1667</v>
      </c>
      <c r="B1263" s="136"/>
      <c r="C1263" s="6" t="s">
        <v>816</v>
      </c>
      <c r="D1263" s="7"/>
      <c r="E1263" s="136" t="s">
        <v>1654</v>
      </c>
      <c r="F1263" s="136" t="s">
        <v>1669</v>
      </c>
      <c r="G1263" s="5" t="s">
        <v>274</v>
      </c>
      <c r="H1263" s="5" t="s">
        <v>860</v>
      </c>
      <c r="I1263" s="5">
        <v>62000</v>
      </c>
      <c r="J1263" s="5">
        <v>62000</v>
      </c>
      <c r="K1263" s="136">
        <v>5034</v>
      </c>
      <c r="L1263" s="136">
        <v>3</v>
      </c>
      <c r="M1263" s="5"/>
    </row>
    <row r="1264" spans="1:13" x14ac:dyDescent="0.25">
      <c r="A1264" s="138"/>
      <c r="B1264" s="138"/>
      <c r="C1264" s="6" t="s">
        <v>816</v>
      </c>
      <c r="D1264" s="9"/>
      <c r="E1264" s="138"/>
      <c r="F1264" s="138"/>
      <c r="G1264" s="5" t="s">
        <v>42</v>
      </c>
      <c r="H1264" s="5" t="s">
        <v>1670</v>
      </c>
      <c r="I1264" s="5">
        <v>9752</v>
      </c>
      <c r="J1264" s="5">
        <v>9752</v>
      </c>
      <c r="K1264" s="138"/>
      <c r="L1264" s="138"/>
      <c r="M1264" s="5"/>
    </row>
    <row r="1265" spans="1:13" x14ac:dyDescent="0.25">
      <c r="A1265" s="137"/>
      <c r="B1265" s="137"/>
      <c r="C1265" s="6" t="s">
        <v>816</v>
      </c>
      <c r="D1265" s="8"/>
      <c r="E1265" s="137"/>
      <c r="F1265" s="137"/>
      <c r="G1265" s="5" t="s">
        <v>45</v>
      </c>
      <c r="H1265" s="5" t="s">
        <v>1671</v>
      </c>
      <c r="I1265" s="5">
        <v>168</v>
      </c>
      <c r="J1265" s="5">
        <v>168</v>
      </c>
      <c r="K1265" s="137"/>
      <c r="L1265" s="137"/>
      <c r="M1265" s="5"/>
    </row>
    <row r="1266" spans="1:13" ht="45" x14ac:dyDescent="0.25">
      <c r="A1266" s="5" t="s">
        <v>1667</v>
      </c>
      <c r="B1266" s="5"/>
      <c r="C1266" s="5" t="s">
        <v>1505</v>
      </c>
      <c r="D1266" s="5"/>
      <c r="E1266" s="5" t="s">
        <v>1654</v>
      </c>
      <c r="F1266" s="5" t="s">
        <v>985</v>
      </c>
      <c r="G1266" s="5" t="s">
        <v>274</v>
      </c>
      <c r="H1266" s="5" t="s">
        <v>1477</v>
      </c>
      <c r="I1266" s="5">
        <v>94500</v>
      </c>
      <c r="J1266" s="5">
        <v>94500</v>
      </c>
      <c r="K1266" s="5">
        <v>6615</v>
      </c>
      <c r="L1266" s="5"/>
      <c r="M1266" s="5"/>
    </row>
    <row r="1267" spans="1:13" ht="45" x14ac:dyDescent="0.25">
      <c r="A1267" s="5" t="s">
        <v>1667</v>
      </c>
      <c r="B1267" s="5" t="s">
        <v>642</v>
      </c>
      <c r="C1267" s="5" t="s">
        <v>1672</v>
      </c>
      <c r="D1267" s="5"/>
      <c r="E1267" s="5" t="s">
        <v>1654</v>
      </c>
      <c r="F1267" s="5"/>
      <c r="G1267" s="5" t="s">
        <v>176</v>
      </c>
      <c r="H1267" s="5" t="s">
        <v>1673</v>
      </c>
      <c r="I1267" s="5">
        <v>4800</v>
      </c>
      <c r="J1267" s="5">
        <v>4800</v>
      </c>
      <c r="K1267" s="5">
        <v>336</v>
      </c>
      <c r="L1267" s="5"/>
      <c r="M1267" s="5"/>
    </row>
    <row r="1268" spans="1:13" ht="43.15" customHeight="1" x14ac:dyDescent="0.25">
      <c r="A1268" s="136" t="s">
        <v>1674</v>
      </c>
      <c r="B1268" s="136"/>
      <c r="C1268" s="6" t="s">
        <v>1675</v>
      </c>
      <c r="D1268" s="7"/>
      <c r="E1268" s="136" t="s">
        <v>1654</v>
      </c>
      <c r="F1268" s="136" t="s">
        <v>1058</v>
      </c>
      <c r="G1268" s="5" t="s">
        <v>274</v>
      </c>
      <c r="H1268" s="5" t="s">
        <v>700</v>
      </c>
      <c r="I1268" s="5">
        <v>50000</v>
      </c>
      <c r="J1268" s="5">
        <v>50000</v>
      </c>
      <c r="K1268" s="136">
        <v>4590</v>
      </c>
      <c r="L1268" s="136">
        <v>1</v>
      </c>
      <c r="M1268" s="5"/>
    </row>
    <row r="1269" spans="1:13" x14ac:dyDescent="0.25">
      <c r="A1269" s="138"/>
      <c r="B1269" s="138"/>
      <c r="C1269" s="6" t="s">
        <v>1675</v>
      </c>
      <c r="D1269" s="9"/>
      <c r="E1269" s="138"/>
      <c r="F1269" s="138"/>
      <c r="G1269" s="5" t="s">
        <v>274</v>
      </c>
      <c r="H1269" s="5" t="s">
        <v>293</v>
      </c>
      <c r="I1269" s="5">
        <v>6600</v>
      </c>
      <c r="J1269" s="5">
        <v>6600</v>
      </c>
      <c r="K1269" s="138"/>
      <c r="L1269" s="138"/>
      <c r="M1269" s="5"/>
    </row>
    <row r="1270" spans="1:13" x14ac:dyDescent="0.25">
      <c r="A1270" s="138"/>
      <c r="B1270" s="138"/>
      <c r="C1270" s="6" t="s">
        <v>1675</v>
      </c>
      <c r="D1270" s="9"/>
      <c r="E1270" s="138"/>
      <c r="F1270" s="138"/>
      <c r="G1270" s="5" t="s">
        <v>274</v>
      </c>
      <c r="H1270" s="5" t="s">
        <v>291</v>
      </c>
      <c r="I1270" s="5">
        <v>4200</v>
      </c>
      <c r="J1270" s="5">
        <v>4200</v>
      </c>
      <c r="K1270" s="138"/>
      <c r="L1270" s="138"/>
      <c r="M1270" s="5"/>
    </row>
    <row r="1271" spans="1:13" x14ac:dyDescent="0.25">
      <c r="A1271" s="138"/>
      <c r="B1271" s="138"/>
      <c r="C1271" s="6" t="s">
        <v>1675</v>
      </c>
      <c r="D1271" s="9"/>
      <c r="E1271" s="138"/>
      <c r="F1271" s="138"/>
      <c r="G1271" s="5" t="s">
        <v>42</v>
      </c>
      <c r="H1271" s="5" t="s">
        <v>1676</v>
      </c>
      <c r="I1271" s="5">
        <v>2993</v>
      </c>
      <c r="J1271" s="5">
        <v>2993</v>
      </c>
      <c r="K1271" s="138"/>
      <c r="L1271" s="138"/>
      <c r="M1271" s="5"/>
    </row>
    <row r="1272" spans="1:13" x14ac:dyDescent="0.25">
      <c r="A1272" s="138"/>
      <c r="B1272" s="138"/>
      <c r="C1272" s="6" t="s">
        <v>1675</v>
      </c>
      <c r="D1272" s="9"/>
      <c r="E1272" s="138"/>
      <c r="F1272" s="138"/>
      <c r="G1272" s="5" t="s">
        <v>274</v>
      </c>
      <c r="H1272" s="5" t="s">
        <v>1677</v>
      </c>
      <c r="I1272" s="5">
        <v>380</v>
      </c>
      <c r="J1272" s="5">
        <v>380</v>
      </c>
      <c r="K1272" s="138"/>
      <c r="L1272" s="138"/>
      <c r="M1272" s="5"/>
    </row>
    <row r="1273" spans="1:13" x14ac:dyDescent="0.25">
      <c r="A1273" s="137"/>
      <c r="B1273" s="137"/>
      <c r="C1273" s="6" t="s">
        <v>1675</v>
      </c>
      <c r="D1273" s="8"/>
      <c r="E1273" s="137"/>
      <c r="F1273" s="137"/>
      <c r="G1273" s="5" t="s">
        <v>274</v>
      </c>
      <c r="H1273" s="5" t="s">
        <v>36</v>
      </c>
      <c r="I1273" s="5">
        <v>1400</v>
      </c>
      <c r="J1273" s="5">
        <v>1400</v>
      </c>
      <c r="K1273" s="137"/>
      <c r="L1273" s="137"/>
      <c r="M1273" s="5"/>
    </row>
    <row r="1274" spans="1:13" ht="75" x14ac:dyDescent="0.25">
      <c r="A1274" s="5" t="s">
        <v>1674</v>
      </c>
      <c r="B1274" s="5" t="s">
        <v>1678</v>
      </c>
      <c r="C1274" s="5" t="s">
        <v>1679</v>
      </c>
      <c r="D1274" s="5"/>
      <c r="E1274" s="5" t="s">
        <v>1654</v>
      </c>
      <c r="F1274" s="5"/>
      <c r="G1274" s="5" t="s">
        <v>274</v>
      </c>
      <c r="H1274" s="5" t="s">
        <v>72</v>
      </c>
      <c r="I1274" s="5">
        <v>8000</v>
      </c>
      <c r="J1274" s="5">
        <v>8000</v>
      </c>
      <c r="K1274" s="5">
        <v>560</v>
      </c>
      <c r="L1274" s="5"/>
      <c r="M1274" s="5"/>
    </row>
    <row r="1275" spans="1:13" ht="43.15" customHeight="1" x14ac:dyDescent="0.25">
      <c r="A1275" s="136" t="s">
        <v>1674</v>
      </c>
      <c r="B1275" s="136"/>
      <c r="C1275" s="6" t="s">
        <v>1680</v>
      </c>
      <c r="D1275" s="56"/>
      <c r="E1275" s="136" t="s">
        <v>1654</v>
      </c>
      <c r="F1275" s="136" t="s">
        <v>405</v>
      </c>
      <c r="G1275" s="5" t="s">
        <v>274</v>
      </c>
      <c r="H1275" s="5" t="s">
        <v>242</v>
      </c>
      <c r="I1275" s="5">
        <v>12000</v>
      </c>
      <c r="J1275" s="5">
        <v>12000</v>
      </c>
      <c r="K1275" s="136">
        <v>956</v>
      </c>
      <c r="L1275" s="136">
        <v>2</v>
      </c>
      <c r="M1275" s="5"/>
    </row>
    <row r="1276" spans="1:13" x14ac:dyDescent="0.25">
      <c r="A1276" s="138"/>
      <c r="B1276" s="138"/>
      <c r="C1276" s="6" t="s">
        <v>1680</v>
      </c>
      <c r="D1276" s="57"/>
      <c r="E1276" s="138"/>
      <c r="F1276" s="138"/>
      <c r="G1276" s="5" t="s">
        <v>42</v>
      </c>
      <c r="H1276" s="5" t="s">
        <v>225</v>
      </c>
      <c r="I1276" s="5">
        <v>140</v>
      </c>
      <c r="J1276" s="5">
        <v>140</v>
      </c>
      <c r="K1276" s="138"/>
      <c r="L1276" s="138"/>
      <c r="M1276" s="5"/>
    </row>
    <row r="1277" spans="1:13" x14ac:dyDescent="0.25">
      <c r="A1277" s="138"/>
      <c r="B1277" s="138"/>
      <c r="C1277" s="6" t="s">
        <v>1680</v>
      </c>
      <c r="D1277" s="57"/>
      <c r="E1277" s="138"/>
      <c r="F1277" s="138"/>
      <c r="G1277" s="5" t="s">
        <v>42</v>
      </c>
      <c r="H1277" s="5" t="s">
        <v>1681</v>
      </c>
      <c r="I1277" s="5">
        <v>1520</v>
      </c>
      <c r="J1277" s="5">
        <v>1520</v>
      </c>
      <c r="K1277" s="137"/>
      <c r="L1277" s="137"/>
      <c r="M1277" s="5"/>
    </row>
    <row r="1278" spans="1:13" x14ac:dyDescent="0.25">
      <c r="A1278" s="137"/>
      <c r="B1278" s="137"/>
      <c r="C1278" s="6" t="s">
        <v>1680</v>
      </c>
      <c r="D1278" s="58"/>
      <c r="E1278" s="137"/>
      <c r="F1278" s="137"/>
      <c r="G1278" s="5" t="s">
        <v>51</v>
      </c>
      <c r="H1278" s="5" t="s">
        <v>1682</v>
      </c>
      <c r="I1278" s="5">
        <v>52800</v>
      </c>
      <c r="J1278" s="5">
        <v>52800</v>
      </c>
      <c r="K1278" s="5">
        <v>264</v>
      </c>
      <c r="L1278" s="5"/>
      <c r="M1278" s="5"/>
    </row>
    <row r="1279" spans="1:13" ht="45" x14ac:dyDescent="0.25">
      <c r="A1279" s="5" t="s">
        <v>1683</v>
      </c>
      <c r="B1279" s="5"/>
      <c r="C1279" s="5" t="s">
        <v>1502</v>
      </c>
      <c r="D1279" s="5"/>
      <c r="E1279" s="5" t="s">
        <v>1654</v>
      </c>
      <c r="F1279" s="5" t="s">
        <v>405</v>
      </c>
      <c r="G1279" s="5" t="s">
        <v>274</v>
      </c>
      <c r="H1279" s="5" t="s">
        <v>215</v>
      </c>
      <c r="I1279" s="5">
        <v>36000</v>
      </c>
      <c r="J1279" s="5">
        <v>36000</v>
      </c>
      <c r="K1279" s="5">
        <v>2520</v>
      </c>
      <c r="L1279" s="5"/>
      <c r="M1279" s="5"/>
    </row>
    <row r="1280" spans="1:13" ht="45" x14ac:dyDescent="0.25">
      <c r="A1280" s="5" t="s">
        <v>1683</v>
      </c>
      <c r="B1280" s="5"/>
      <c r="C1280" s="32" t="s">
        <v>2692</v>
      </c>
      <c r="D1280" s="5"/>
      <c r="E1280" s="5" t="s">
        <v>1654</v>
      </c>
      <c r="F1280" s="5" t="s">
        <v>1684</v>
      </c>
      <c r="G1280" s="5" t="s">
        <v>274</v>
      </c>
      <c r="H1280" s="5" t="s">
        <v>215</v>
      </c>
      <c r="I1280" s="5">
        <v>36000</v>
      </c>
      <c r="J1280" s="5">
        <v>36000</v>
      </c>
      <c r="K1280" s="5">
        <v>2520</v>
      </c>
      <c r="L1280" s="5"/>
      <c r="M1280" s="5"/>
    </row>
    <row r="1281" spans="1:13" ht="43.15" customHeight="1" x14ac:dyDescent="0.25">
      <c r="A1281" s="139" t="s">
        <v>1683</v>
      </c>
      <c r="B1281" s="139"/>
      <c r="C1281" s="6" t="s">
        <v>866</v>
      </c>
      <c r="D1281" s="19"/>
      <c r="E1281" s="139" t="s">
        <v>1654</v>
      </c>
      <c r="F1281" s="139"/>
      <c r="G1281" s="5" t="s">
        <v>274</v>
      </c>
      <c r="H1281" s="5" t="s">
        <v>496</v>
      </c>
      <c r="I1281" s="5">
        <v>50474</v>
      </c>
      <c r="J1281" s="5">
        <v>50474</v>
      </c>
      <c r="K1281" s="139">
        <v>12196</v>
      </c>
      <c r="L1281" s="139">
        <v>2</v>
      </c>
      <c r="M1281" s="5"/>
    </row>
    <row r="1282" spans="1:13" x14ac:dyDescent="0.25">
      <c r="A1282" s="139"/>
      <c r="B1282" s="139"/>
      <c r="C1282" s="6" t="s">
        <v>866</v>
      </c>
      <c r="D1282" s="19"/>
      <c r="E1282" s="139"/>
      <c r="F1282" s="139"/>
      <c r="G1282" s="5" t="s">
        <v>274</v>
      </c>
      <c r="H1282" s="5" t="s">
        <v>1685</v>
      </c>
      <c r="I1282" s="5">
        <v>114400</v>
      </c>
      <c r="J1282" s="5">
        <v>114400</v>
      </c>
      <c r="K1282" s="139"/>
      <c r="L1282" s="139"/>
      <c r="M1282" s="5"/>
    </row>
    <row r="1283" spans="1:13" x14ac:dyDescent="0.25">
      <c r="A1283" s="139"/>
      <c r="B1283" s="139"/>
      <c r="C1283" s="6" t="s">
        <v>866</v>
      </c>
      <c r="D1283" s="19"/>
      <c r="E1283" s="139"/>
      <c r="F1283" s="139"/>
      <c r="G1283" s="5" t="s">
        <v>274</v>
      </c>
      <c r="H1283" s="5" t="s">
        <v>291</v>
      </c>
      <c r="I1283" s="5">
        <v>4160</v>
      </c>
      <c r="J1283" s="5">
        <v>4160</v>
      </c>
      <c r="K1283" s="139"/>
      <c r="L1283" s="139"/>
      <c r="M1283" s="5"/>
    </row>
    <row r="1284" spans="1:13" x14ac:dyDescent="0.25">
      <c r="A1284" s="139"/>
      <c r="B1284" s="139"/>
      <c r="C1284" s="6" t="s">
        <v>866</v>
      </c>
      <c r="D1284" s="19"/>
      <c r="E1284" s="139"/>
      <c r="F1284" s="139"/>
      <c r="G1284" s="5" t="s">
        <v>42</v>
      </c>
      <c r="H1284" s="5" t="s">
        <v>909</v>
      </c>
      <c r="I1284" s="5">
        <v>4800</v>
      </c>
      <c r="J1284" s="5">
        <v>4800</v>
      </c>
      <c r="K1284" s="139"/>
      <c r="L1284" s="139"/>
      <c r="M1284" s="5"/>
    </row>
    <row r="1285" spans="1:13" x14ac:dyDescent="0.25">
      <c r="A1285" s="139"/>
      <c r="B1285" s="139"/>
      <c r="C1285" s="6" t="s">
        <v>866</v>
      </c>
      <c r="D1285" s="19"/>
      <c r="E1285" s="139"/>
      <c r="F1285" s="139"/>
      <c r="G1285" s="5" t="s">
        <v>51</v>
      </c>
      <c r="H1285" s="5" t="s">
        <v>1686</v>
      </c>
      <c r="I1285" s="5">
        <v>18412</v>
      </c>
      <c r="J1285" s="5">
        <v>18412</v>
      </c>
      <c r="K1285" s="5">
        <v>92</v>
      </c>
      <c r="L1285" s="5"/>
      <c r="M1285" s="5"/>
    </row>
    <row r="1286" spans="1:13" x14ac:dyDescent="0.25">
      <c r="A1286" s="139"/>
      <c r="B1286" s="139"/>
      <c r="C1286" s="6" t="s">
        <v>866</v>
      </c>
      <c r="D1286" s="19"/>
      <c r="E1286" s="139"/>
      <c r="F1286" s="139"/>
      <c r="G1286" s="5" t="s">
        <v>274</v>
      </c>
      <c r="H1286" s="5" t="s">
        <v>72</v>
      </c>
      <c r="I1286" s="5">
        <v>8394</v>
      </c>
      <c r="J1286" s="5">
        <v>8394</v>
      </c>
      <c r="K1286" s="139">
        <v>1203</v>
      </c>
      <c r="L1286" s="139">
        <v>4</v>
      </c>
      <c r="M1286" s="5"/>
    </row>
    <row r="1287" spans="1:13" x14ac:dyDescent="0.25">
      <c r="A1287" s="139"/>
      <c r="B1287" s="139"/>
      <c r="C1287" s="6" t="s">
        <v>866</v>
      </c>
      <c r="D1287" s="19"/>
      <c r="E1287" s="139"/>
      <c r="F1287" s="139"/>
      <c r="G1287" s="5" t="s">
        <v>274</v>
      </c>
      <c r="H1287" s="5" t="s">
        <v>72</v>
      </c>
      <c r="I1287" s="5">
        <v>8800</v>
      </c>
      <c r="J1287" s="5">
        <v>8800</v>
      </c>
      <c r="K1287" s="139"/>
      <c r="L1287" s="139"/>
      <c r="M1287" s="5"/>
    </row>
    <row r="1288" spans="1:13" ht="45" x14ac:dyDescent="0.25">
      <c r="A1288" s="7" t="s">
        <v>1687</v>
      </c>
      <c r="B1288" s="7" t="s">
        <v>642</v>
      </c>
      <c r="C1288" s="7" t="s">
        <v>972</v>
      </c>
      <c r="D1288" s="56"/>
      <c r="E1288" s="7" t="s">
        <v>1688</v>
      </c>
      <c r="F1288" s="7"/>
      <c r="G1288" s="5" t="s">
        <v>51</v>
      </c>
      <c r="H1288" s="5" t="s">
        <v>1689</v>
      </c>
      <c r="I1288" s="5">
        <v>3350</v>
      </c>
      <c r="J1288" s="5">
        <v>3350</v>
      </c>
      <c r="K1288" s="7">
        <v>16</v>
      </c>
      <c r="L1288" s="7">
        <v>6</v>
      </c>
      <c r="M1288" s="5"/>
    </row>
    <row r="1289" spans="1:13" ht="45" x14ac:dyDescent="0.25">
      <c r="A1289" s="7" t="s">
        <v>1687</v>
      </c>
      <c r="B1289" s="7"/>
      <c r="C1289" s="7" t="s">
        <v>2640</v>
      </c>
      <c r="D1289" s="56"/>
      <c r="E1289" s="7" t="s">
        <v>1688</v>
      </c>
      <c r="F1289" s="7" t="s">
        <v>1690</v>
      </c>
      <c r="G1289" s="5" t="s">
        <v>274</v>
      </c>
      <c r="H1289" s="5" t="s">
        <v>925</v>
      </c>
      <c r="I1289" s="5">
        <v>56000</v>
      </c>
      <c r="J1289" s="5">
        <v>56000</v>
      </c>
      <c r="K1289" s="7">
        <v>3920</v>
      </c>
      <c r="L1289" s="7"/>
      <c r="M1289" s="5" t="s">
        <v>1587</v>
      </c>
    </row>
    <row r="1290" spans="1:13" ht="45" x14ac:dyDescent="0.25">
      <c r="A1290" s="7" t="s">
        <v>1687</v>
      </c>
      <c r="B1290" s="7"/>
      <c r="C1290" s="7" t="s">
        <v>1691</v>
      </c>
      <c r="D1290" s="56"/>
      <c r="E1290" s="7" t="s">
        <v>1688</v>
      </c>
      <c r="F1290" s="7"/>
      <c r="G1290" s="5" t="s">
        <v>42</v>
      </c>
      <c r="H1290" s="5"/>
      <c r="I1290" s="5"/>
      <c r="J1290" s="5"/>
      <c r="K1290" s="7"/>
      <c r="L1290" s="7"/>
      <c r="M1290" s="5" t="s">
        <v>1692</v>
      </c>
    </row>
    <row r="1291" spans="1:13" ht="43.15" customHeight="1" x14ac:dyDescent="0.25">
      <c r="A1291" s="136" t="s">
        <v>1687</v>
      </c>
      <c r="B1291" s="136" t="s">
        <v>642</v>
      </c>
      <c r="C1291" s="6" t="s">
        <v>1693</v>
      </c>
      <c r="D1291" s="56"/>
      <c r="E1291" s="136" t="s">
        <v>1688</v>
      </c>
      <c r="F1291" s="136" t="s">
        <v>1694</v>
      </c>
      <c r="G1291" s="5" t="s">
        <v>274</v>
      </c>
      <c r="H1291" s="5" t="s">
        <v>364</v>
      </c>
      <c r="I1291" s="5">
        <v>28000</v>
      </c>
      <c r="J1291" s="5">
        <v>28000</v>
      </c>
      <c r="K1291" s="136">
        <v>2126</v>
      </c>
      <c r="L1291" s="136">
        <v>7</v>
      </c>
      <c r="M1291" s="5"/>
    </row>
    <row r="1292" spans="1:13" x14ac:dyDescent="0.25">
      <c r="A1292" s="138"/>
      <c r="B1292" s="138"/>
      <c r="C1292" s="6" t="s">
        <v>1693</v>
      </c>
      <c r="D1292" s="57"/>
      <c r="E1292" s="138"/>
      <c r="F1292" s="138"/>
      <c r="G1292" s="5" t="s">
        <v>274</v>
      </c>
      <c r="H1292" s="5" t="s">
        <v>521</v>
      </c>
      <c r="I1292" s="5">
        <v>600</v>
      </c>
      <c r="J1292" s="5">
        <v>600</v>
      </c>
      <c r="K1292" s="138"/>
      <c r="L1292" s="138"/>
      <c r="M1292" s="5"/>
    </row>
    <row r="1293" spans="1:13" x14ac:dyDescent="0.25">
      <c r="A1293" s="137"/>
      <c r="B1293" s="137"/>
      <c r="C1293" s="6" t="s">
        <v>1693</v>
      </c>
      <c r="D1293" s="58"/>
      <c r="E1293" s="137"/>
      <c r="F1293" s="137"/>
      <c r="G1293" s="5" t="s">
        <v>42</v>
      </c>
      <c r="H1293" s="5" t="s">
        <v>1695</v>
      </c>
      <c r="I1293" s="5">
        <v>1784</v>
      </c>
      <c r="J1293" s="5">
        <v>1784</v>
      </c>
      <c r="K1293" s="137"/>
      <c r="L1293" s="137"/>
      <c r="M1293" s="5"/>
    </row>
    <row r="1294" spans="1:13" ht="43.15" customHeight="1" x14ac:dyDescent="0.25">
      <c r="A1294" s="136" t="s">
        <v>1696</v>
      </c>
      <c r="B1294" s="136" t="s">
        <v>642</v>
      </c>
      <c r="C1294" s="53" t="s">
        <v>1697</v>
      </c>
      <c r="D1294" s="56"/>
      <c r="E1294" s="136" t="s">
        <v>1688</v>
      </c>
      <c r="F1294" s="136" t="s">
        <v>576</v>
      </c>
      <c r="G1294" s="5" t="s">
        <v>274</v>
      </c>
      <c r="H1294" s="5" t="s">
        <v>841</v>
      </c>
      <c r="I1294" s="5">
        <v>58000</v>
      </c>
      <c r="J1294" s="5">
        <v>58000</v>
      </c>
      <c r="K1294" s="139">
        <v>4116</v>
      </c>
      <c r="L1294" s="139"/>
      <c r="M1294" s="5"/>
    </row>
    <row r="1295" spans="1:13" x14ac:dyDescent="0.25">
      <c r="A1295" s="137"/>
      <c r="B1295" s="137"/>
      <c r="C1295" s="53" t="s">
        <v>1697</v>
      </c>
      <c r="D1295" s="58"/>
      <c r="E1295" s="137"/>
      <c r="F1295" s="137"/>
      <c r="G1295" s="5" t="s">
        <v>42</v>
      </c>
      <c r="H1295" s="5" t="s">
        <v>978</v>
      </c>
      <c r="I1295" s="5">
        <v>800</v>
      </c>
      <c r="J1295" s="5">
        <v>800</v>
      </c>
      <c r="K1295" s="139"/>
      <c r="L1295" s="139"/>
      <c r="M1295" s="5"/>
    </row>
    <row r="1296" spans="1:13" ht="43.15" customHeight="1" x14ac:dyDescent="0.25">
      <c r="A1296" s="136" t="s">
        <v>1696</v>
      </c>
      <c r="B1296" s="136" t="s">
        <v>642</v>
      </c>
      <c r="C1296" s="32" t="s">
        <v>2688</v>
      </c>
      <c r="D1296" s="56"/>
      <c r="E1296" s="136" t="s">
        <v>1688</v>
      </c>
      <c r="F1296" s="136" t="s">
        <v>576</v>
      </c>
      <c r="G1296" s="5" t="s">
        <v>274</v>
      </c>
      <c r="H1296" s="5" t="s">
        <v>1698</v>
      </c>
      <c r="I1296" s="5">
        <v>130000</v>
      </c>
      <c r="J1296" s="5">
        <v>130000</v>
      </c>
      <c r="K1296" s="136">
        <v>9415</v>
      </c>
      <c r="L1296" s="136"/>
      <c r="M1296" s="5"/>
    </row>
    <row r="1297" spans="1:13" x14ac:dyDescent="0.25">
      <c r="A1297" s="138"/>
      <c r="B1297" s="138"/>
      <c r="C1297" s="32" t="s">
        <v>2688</v>
      </c>
      <c r="D1297" s="57"/>
      <c r="E1297" s="138"/>
      <c r="F1297" s="138"/>
      <c r="G1297" s="5" t="s">
        <v>42</v>
      </c>
      <c r="H1297" s="5" t="s">
        <v>1044</v>
      </c>
      <c r="I1297" s="5">
        <v>3200</v>
      </c>
      <c r="J1297" s="5">
        <v>3200</v>
      </c>
      <c r="K1297" s="138"/>
      <c r="L1297" s="138"/>
      <c r="M1297" s="5"/>
    </row>
    <row r="1298" spans="1:13" x14ac:dyDescent="0.25">
      <c r="A1298" s="138"/>
      <c r="B1298" s="138"/>
      <c r="C1298" s="32" t="s">
        <v>2688</v>
      </c>
      <c r="D1298" s="57"/>
      <c r="E1298" s="138"/>
      <c r="F1298" s="138"/>
      <c r="G1298" s="5" t="s">
        <v>274</v>
      </c>
      <c r="H1298" s="5" t="s">
        <v>793</v>
      </c>
      <c r="I1298" s="5">
        <v>1300</v>
      </c>
      <c r="J1298" s="5">
        <v>1300</v>
      </c>
      <c r="K1298" s="137"/>
      <c r="L1298" s="137"/>
      <c r="M1298" s="5"/>
    </row>
    <row r="1299" spans="1:13" x14ac:dyDescent="0.25">
      <c r="A1299" s="137"/>
      <c r="B1299" s="137"/>
      <c r="C1299" s="32" t="s">
        <v>2688</v>
      </c>
      <c r="D1299" s="58"/>
      <c r="E1299" s="137"/>
      <c r="F1299" s="137"/>
      <c r="G1299" s="5" t="s">
        <v>51</v>
      </c>
      <c r="H1299" s="5" t="s">
        <v>1699</v>
      </c>
      <c r="I1299" s="5">
        <v>5412</v>
      </c>
      <c r="J1299" s="5">
        <v>5412</v>
      </c>
      <c r="K1299" s="5">
        <v>35</v>
      </c>
      <c r="L1299" s="5"/>
      <c r="M1299" s="5"/>
    </row>
    <row r="1300" spans="1:13" ht="43.15" customHeight="1" x14ac:dyDescent="0.25">
      <c r="A1300" s="136" t="s">
        <v>1696</v>
      </c>
      <c r="B1300" s="136"/>
      <c r="C1300" s="6" t="s">
        <v>653</v>
      </c>
      <c r="D1300" s="56"/>
      <c r="E1300" s="136" t="s">
        <v>1688</v>
      </c>
      <c r="F1300" s="136" t="s">
        <v>473</v>
      </c>
      <c r="G1300" s="5" t="s">
        <v>274</v>
      </c>
      <c r="H1300" s="5" t="s">
        <v>94</v>
      </c>
      <c r="I1300" s="5">
        <v>25000</v>
      </c>
      <c r="J1300" s="5">
        <v>25000</v>
      </c>
      <c r="K1300" s="136">
        <v>5110</v>
      </c>
      <c r="L1300" s="136"/>
      <c r="M1300" s="5"/>
    </row>
    <row r="1301" spans="1:13" x14ac:dyDescent="0.25">
      <c r="A1301" s="137"/>
      <c r="B1301" s="137"/>
      <c r="C1301" s="6" t="s">
        <v>653</v>
      </c>
      <c r="D1301" s="58"/>
      <c r="E1301" s="137"/>
      <c r="F1301" s="137"/>
      <c r="G1301" s="5" t="s">
        <v>274</v>
      </c>
      <c r="H1301" s="5" t="s">
        <v>671</v>
      </c>
      <c r="I1301" s="5">
        <v>68000</v>
      </c>
      <c r="J1301" s="5">
        <v>68000</v>
      </c>
      <c r="K1301" s="137"/>
      <c r="L1301" s="137"/>
      <c r="M1301" s="5"/>
    </row>
    <row r="1302" spans="1:13" ht="43.15" customHeight="1" x14ac:dyDescent="0.25">
      <c r="A1302" s="136" t="s">
        <v>1700</v>
      </c>
      <c r="B1302" s="136" t="s">
        <v>642</v>
      </c>
      <c r="C1302" s="6" t="s">
        <v>1701</v>
      </c>
      <c r="D1302" s="7"/>
      <c r="E1302" s="136" t="s">
        <v>1688</v>
      </c>
      <c r="F1302" s="136" t="s">
        <v>1694</v>
      </c>
      <c r="G1302" s="5" t="s">
        <v>274</v>
      </c>
      <c r="H1302" s="5" t="s">
        <v>328</v>
      </c>
      <c r="I1302" s="5">
        <v>24000</v>
      </c>
      <c r="J1302" s="5">
        <v>24000</v>
      </c>
      <c r="K1302" s="136">
        <v>1890</v>
      </c>
      <c r="L1302" s="136">
        <v>2</v>
      </c>
      <c r="M1302" s="5"/>
    </row>
    <row r="1303" spans="1:13" x14ac:dyDescent="0.25">
      <c r="A1303" s="138"/>
      <c r="B1303" s="138"/>
      <c r="C1303" s="6" t="s">
        <v>1701</v>
      </c>
      <c r="D1303" s="9"/>
      <c r="E1303" s="138"/>
      <c r="F1303" s="138"/>
      <c r="G1303" s="5" t="s">
        <v>42</v>
      </c>
      <c r="H1303" s="5" t="s">
        <v>725</v>
      </c>
      <c r="I1303" s="5">
        <v>1744</v>
      </c>
      <c r="J1303" s="5">
        <v>1744</v>
      </c>
      <c r="K1303" s="138"/>
      <c r="L1303" s="138"/>
      <c r="M1303" s="5"/>
    </row>
    <row r="1304" spans="1:13" x14ac:dyDescent="0.25">
      <c r="A1304" s="137"/>
      <c r="B1304" s="137"/>
      <c r="C1304" s="6" t="s">
        <v>1701</v>
      </c>
      <c r="D1304" s="8"/>
      <c r="E1304" s="137"/>
      <c r="F1304" s="137"/>
      <c r="G1304" s="5" t="s">
        <v>274</v>
      </c>
      <c r="H1304" s="5" t="s">
        <v>1208</v>
      </c>
      <c r="I1304" s="5">
        <v>1260</v>
      </c>
      <c r="J1304" s="5">
        <v>1260</v>
      </c>
      <c r="K1304" s="137"/>
      <c r="L1304" s="137"/>
      <c r="M1304" s="5"/>
    </row>
    <row r="1305" spans="1:13" ht="43.15" customHeight="1" x14ac:dyDescent="0.25">
      <c r="A1305" s="136" t="s">
        <v>1702</v>
      </c>
      <c r="B1305" s="136"/>
      <c r="C1305" s="6" t="s">
        <v>1138</v>
      </c>
      <c r="D1305" s="7"/>
      <c r="E1305" s="136" t="s">
        <v>1688</v>
      </c>
      <c r="F1305" s="136" t="s">
        <v>1662</v>
      </c>
      <c r="G1305" s="5" t="s">
        <v>274</v>
      </c>
      <c r="H1305" s="5" t="s">
        <v>293</v>
      </c>
      <c r="I1305" s="5">
        <v>6000</v>
      </c>
      <c r="J1305" s="5">
        <v>6000</v>
      </c>
      <c r="K1305" s="136">
        <v>862</v>
      </c>
      <c r="L1305" s="136">
        <v>4</v>
      </c>
      <c r="M1305" s="5"/>
    </row>
    <row r="1306" spans="1:13" x14ac:dyDescent="0.25">
      <c r="A1306" s="137"/>
      <c r="B1306" s="137"/>
      <c r="C1306" s="6" t="s">
        <v>1138</v>
      </c>
      <c r="D1306" s="8"/>
      <c r="E1306" s="137"/>
      <c r="F1306" s="137"/>
      <c r="G1306" s="5" t="s">
        <v>42</v>
      </c>
      <c r="H1306" s="5" t="s">
        <v>1703</v>
      </c>
      <c r="I1306" s="5">
        <v>6320</v>
      </c>
      <c r="J1306" s="5">
        <v>6320</v>
      </c>
      <c r="K1306" s="137"/>
      <c r="L1306" s="137"/>
      <c r="M1306" s="5"/>
    </row>
    <row r="1307" spans="1:13" ht="43.15" customHeight="1" x14ac:dyDescent="0.25">
      <c r="A1307" s="136" t="s">
        <v>1700</v>
      </c>
      <c r="B1307" s="136"/>
      <c r="C1307" s="6" t="s">
        <v>1704</v>
      </c>
      <c r="D1307" s="7"/>
      <c r="E1307" s="136" t="s">
        <v>1688</v>
      </c>
      <c r="F1307" s="136"/>
      <c r="G1307" s="5" t="s">
        <v>274</v>
      </c>
      <c r="H1307" s="5" t="s">
        <v>218</v>
      </c>
      <c r="I1307" s="5">
        <v>16000</v>
      </c>
      <c r="J1307" s="5">
        <v>16000</v>
      </c>
      <c r="K1307" s="136">
        <v>1190</v>
      </c>
      <c r="L1307" s="136"/>
      <c r="M1307" s="5"/>
    </row>
    <row r="1308" spans="1:13" x14ac:dyDescent="0.25">
      <c r="A1308" s="137"/>
      <c r="B1308" s="137"/>
      <c r="C1308" s="6" t="s">
        <v>1704</v>
      </c>
      <c r="D1308" s="8"/>
      <c r="E1308" s="137"/>
      <c r="F1308" s="137"/>
      <c r="G1308" s="5" t="s">
        <v>274</v>
      </c>
      <c r="H1308" s="5" t="s">
        <v>34</v>
      </c>
      <c r="I1308" s="5">
        <v>1000</v>
      </c>
      <c r="J1308" s="5">
        <v>1000</v>
      </c>
      <c r="K1308" s="137"/>
      <c r="L1308" s="137"/>
      <c r="M1308" s="5"/>
    </row>
    <row r="1309" spans="1:13" ht="45" x14ac:dyDescent="0.25">
      <c r="A1309" s="5" t="s">
        <v>1700</v>
      </c>
      <c r="B1309" s="5"/>
      <c r="C1309" s="5" t="s">
        <v>1705</v>
      </c>
      <c r="D1309" s="5"/>
      <c r="E1309" s="5" t="s">
        <v>1688</v>
      </c>
      <c r="F1309" s="5"/>
      <c r="G1309" s="5" t="s">
        <v>274</v>
      </c>
      <c r="H1309" s="5" t="s">
        <v>1706</v>
      </c>
      <c r="I1309" s="5">
        <v>430</v>
      </c>
      <c r="J1309" s="5">
        <v>430</v>
      </c>
      <c r="K1309" s="5">
        <v>30</v>
      </c>
      <c r="L1309" s="5">
        <v>1</v>
      </c>
      <c r="M1309" s="5"/>
    </row>
    <row r="1310" spans="1:13" ht="43.15" customHeight="1" x14ac:dyDescent="0.25">
      <c r="A1310" s="136" t="s">
        <v>1707</v>
      </c>
      <c r="B1310" s="136"/>
      <c r="C1310" s="6" t="s">
        <v>1708</v>
      </c>
      <c r="D1310" s="7"/>
      <c r="E1310" s="136" t="s">
        <v>1688</v>
      </c>
      <c r="F1310" s="136" t="s">
        <v>1694</v>
      </c>
      <c r="G1310" s="5" t="s">
        <v>274</v>
      </c>
      <c r="H1310" s="5" t="s">
        <v>831</v>
      </c>
      <c r="I1310" s="5">
        <v>40000</v>
      </c>
      <c r="J1310" s="5">
        <v>40000</v>
      </c>
      <c r="K1310" s="136">
        <v>2940</v>
      </c>
      <c r="L1310" s="136"/>
      <c r="M1310" s="5"/>
    </row>
    <row r="1311" spans="1:13" x14ac:dyDescent="0.25">
      <c r="A1311" s="137"/>
      <c r="B1311" s="137"/>
      <c r="C1311" s="6" t="s">
        <v>1708</v>
      </c>
      <c r="D1311" s="8"/>
      <c r="E1311" s="137"/>
      <c r="F1311" s="137"/>
      <c r="G1311" s="5" t="s">
        <v>42</v>
      </c>
      <c r="H1311" s="5" t="s">
        <v>949</v>
      </c>
      <c r="I1311" s="5">
        <v>2000</v>
      </c>
      <c r="J1311" s="5">
        <v>2000</v>
      </c>
      <c r="K1311" s="137"/>
      <c r="L1311" s="137"/>
      <c r="M1311" s="5"/>
    </row>
    <row r="1312" spans="1:13" ht="43.15" customHeight="1" x14ac:dyDescent="0.25">
      <c r="A1312" s="136" t="s">
        <v>1707</v>
      </c>
      <c r="B1312" s="136"/>
      <c r="C1312" s="6" t="s">
        <v>1709</v>
      </c>
      <c r="D1312" s="56"/>
      <c r="E1312" s="136" t="s">
        <v>1688</v>
      </c>
      <c r="F1312" s="136" t="s">
        <v>1694</v>
      </c>
      <c r="G1312" s="5" t="s">
        <v>274</v>
      </c>
      <c r="H1312" s="5" t="s">
        <v>94</v>
      </c>
      <c r="I1312" s="5">
        <v>20000</v>
      </c>
      <c r="J1312" s="5">
        <v>20000</v>
      </c>
      <c r="K1312" s="136">
        <v>1469</v>
      </c>
      <c r="L1312" s="136">
        <v>4</v>
      </c>
      <c r="M1312" s="5"/>
    </row>
    <row r="1313" spans="1:13" x14ac:dyDescent="0.25">
      <c r="A1313" s="137"/>
      <c r="B1313" s="137"/>
      <c r="C1313" s="6" t="s">
        <v>1709</v>
      </c>
      <c r="D1313" s="58"/>
      <c r="E1313" s="137"/>
      <c r="F1313" s="137"/>
      <c r="G1313" s="5" t="s">
        <v>42</v>
      </c>
      <c r="H1313" s="5" t="s">
        <v>1710</v>
      </c>
      <c r="I1313" s="5">
        <v>992</v>
      </c>
      <c r="J1313" s="5">
        <v>992</v>
      </c>
      <c r="K1313" s="137"/>
      <c r="L1313" s="137"/>
      <c r="M1313" s="5"/>
    </row>
    <row r="1314" spans="1:13" ht="45" x14ac:dyDescent="0.25">
      <c r="A1314" s="5" t="s">
        <v>1707</v>
      </c>
      <c r="B1314" s="5"/>
      <c r="C1314" s="5" t="s">
        <v>690</v>
      </c>
      <c r="D1314" s="5"/>
      <c r="E1314" s="5" t="s">
        <v>1688</v>
      </c>
      <c r="F1314" s="5" t="s">
        <v>540</v>
      </c>
      <c r="G1314" s="5" t="s">
        <v>274</v>
      </c>
      <c r="H1314" s="5" t="s">
        <v>94</v>
      </c>
      <c r="I1314" s="5">
        <v>20000</v>
      </c>
      <c r="J1314" s="5">
        <v>20000</v>
      </c>
      <c r="K1314" s="5">
        <v>1400</v>
      </c>
      <c r="L1314" s="5"/>
      <c r="M1314" s="5"/>
    </row>
    <row r="1315" spans="1:13" ht="45" x14ac:dyDescent="0.25">
      <c r="A1315" s="5" t="s">
        <v>1711</v>
      </c>
      <c r="B1315" s="5"/>
      <c r="C1315" s="5" t="s">
        <v>1705</v>
      </c>
      <c r="D1315" s="5"/>
      <c r="E1315" s="5" t="s">
        <v>1688</v>
      </c>
      <c r="F1315" s="5"/>
      <c r="G1315" s="5" t="s">
        <v>42</v>
      </c>
      <c r="H1315" s="5" t="s">
        <v>1353</v>
      </c>
      <c r="I1315" s="5">
        <v>52</v>
      </c>
      <c r="J1315" s="5">
        <v>52</v>
      </c>
      <c r="K1315" s="5">
        <v>5</v>
      </c>
      <c r="L1315" s="5"/>
      <c r="M1315" s="5"/>
    </row>
    <row r="1316" spans="1:13" ht="45" x14ac:dyDescent="0.25">
      <c r="A1316" s="5" t="s">
        <v>1711</v>
      </c>
      <c r="B1316" s="5"/>
      <c r="C1316" s="5" t="s">
        <v>2644</v>
      </c>
      <c r="D1316" s="5"/>
      <c r="E1316" s="5" t="s">
        <v>1688</v>
      </c>
      <c r="F1316" s="5" t="s">
        <v>607</v>
      </c>
      <c r="G1316" s="5" t="s">
        <v>274</v>
      </c>
      <c r="H1316" s="5" t="s">
        <v>1060</v>
      </c>
      <c r="I1316" s="5">
        <v>43050</v>
      </c>
      <c r="J1316" s="5">
        <v>43050</v>
      </c>
      <c r="K1316" s="5">
        <v>3013</v>
      </c>
      <c r="L1316" s="5">
        <v>4</v>
      </c>
      <c r="M1316" s="5" t="s">
        <v>1712</v>
      </c>
    </row>
    <row r="1317" spans="1:13" ht="43.15" customHeight="1" x14ac:dyDescent="0.25">
      <c r="A1317" s="136" t="s">
        <v>1711</v>
      </c>
      <c r="B1317" s="136"/>
      <c r="C1317" s="6" t="s">
        <v>1713</v>
      </c>
      <c r="D1317" s="7"/>
      <c r="E1317" s="136" t="s">
        <v>1688</v>
      </c>
      <c r="F1317" s="136" t="s">
        <v>443</v>
      </c>
      <c r="G1317" s="5" t="s">
        <v>274</v>
      </c>
      <c r="H1317" s="5" t="s">
        <v>218</v>
      </c>
      <c r="I1317" s="5">
        <v>20000</v>
      </c>
      <c r="J1317" s="5">
        <v>20000</v>
      </c>
      <c r="K1317" s="136">
        <v>1680</v>
      </c>
      <c r="L1317" s="136"/>
      <c r="M1317" s="136" t="s">
        <v>1714</v>
      </c>
    </row>
    <row r="1318" spans="1:13" x14ac:dyDescent="0.25">
      <c r="A1318" s="138"/>
      <c r="B1318" s="138"/>
      <c r="C1318" s="6" t="s">
        <v>1713</v>
      </c>
      <c r="D1318" s="9"/>
      <c r="E1318" s="138"/>
      <c r="F1318" s="138"/>
      <c r="G1318" s="5" t="s">
        <v>274</v>
      </c>
      <c r="H1318" s="5" t="s">
        <v>291</v>
      </c>
      <c r="I1318" s="5">
        <v>4000</v>
      </c>
      <c r="J1318" s="5">
        <v>4000</v>
      </c>
      <c r="K1318" s="137"/>
      <c r="L1318" s="137"/>
      <c r="M1318" s="137"/>
    </row>
    <row r="1319" spans="1:13" x14ac:dyDescent="0.25">
      <c r="A1319" s="138"/>
      <c r="B1319" s="138"/>
      <c r="C1319" s="6" t="s">
        <v>1713</v>
      </c>
      <c r="D1319" s="9"/>
      <c r="E1319" s="138"/>
      <c r="F1319" s="138"/>
      <c r="G1319" s="5" t="s">
        <v>42</v>
      </c>
      <c r="H1319" s="5" t="s">
        <v>1715</v>
      </c>
      <c r="I1319" s="5">
        <v>236</v>
      </c>
      <c r="J1319" s="5">
        <v>236</v>
      </c>
      <c r="K1319" s="5">
        <v>23</v>
      </c>
      <c r="L1319" s="5">
        <v>4</v>
      </c>
      <c r="M1319" s="5"/>
    </row>
    <row r="1320" spans="1:13" x14ac:dyDescent="0.25">
      <c r="A1320" s="138"/>
      <c r="B1320" s="138"/>
      <c r="C1320" s="6" t="s">
        <v>1713</v>
      </c>
      <c r="D1320" s="9"/>
      <c r="E1320" s="138"/>
      <c r="F1320" s="138"/>
      <c r="G1320" s="5" t="s">
        <v>51</v>
      </c>
      <c r="H1320" s="5" t="s">
        <v>1716</v>
      </c>
      <c r="I1320" s="5">
        <v>25000</v>
      </c>
      <c r="J1320" s="5">
        <v>25000</v>
      </c>
      <c r="K1320" s="5">
        <v>125</v>
      </c>
      <c r="L1320" s="5"/>
      <c r="M1320" s="5"/>
    </row>
    <row r="1321" spans="1:13" x14ac:dyDescent="0.25">
      <c r="A1321" s="137"/>
      <c r="B1321" s="137"/>
      <c r="C1321" s="6" t="s">
        <v>1713</v>
      </c>
      <c r="D1321" s="8"/>
      <c r="E1321" s="137"/>
      <c r="F1321" s="137"/>
      <c r="G1321" s="5" t="s">
        <v>42</v>
      </c>
      <c r="H1321" s="5" t="s">
        <v>1717</v>
      </c>
      <c r="I1321" s="62">
        <v>48</v>
      </c>
      <c r="J1321" s="62">
        <v>48</v>
      </c>
      <c r="K1321" s="5"/>
      <c r="L1321" s="5"/>
      <c r="M1321" s="5" t="s">
        <v>1718</v>
      </c>
    </row>
    <row r="1322" spans="1:13" x14ac:dyDescent="0.25">
      <c r="A1322" s="5" t="s">
        <v>1711</v>
      </c>
      <c r="B1322" s="5"/>
      <c r="C1322" s="32" t="s">
        <v>1719</v>
      </c>
      <c r="D1322" s="54"/>
      <c r="E1322" s="5"/>
      <c r="F1322" s="5" t="s">
        <v>1720</v>
      </c>
      <c r="G1322" s="5" t="s">
        <v>274</v>
      </c>
      <c r="H1322" s="5" t="s">
        <v>663</v>
      </c>
      <c r="I1322" s="5">
        <v>10000</v>
      </c>
      <c r="J1322" s="5">
        <v>10000</v>
      </c>
      <c r="K1322" s="5">
        <v>500</v>
      </c>
      <c r="L1322" s="5"/>
      <c r="M1322" s="5"/>
    </row>
    <row r="1323" spans="1:13" ht="43.15" customHeight="1" x14ac:dyDescent="0.25">
      <c r="A1323" s="136" t="s">
        <v>1721</v>
      </c>
      <c r="B1323" s="136"/>
      <c r="C1323" s="6" t="s">
        <v>342</v>
      </c>
      <c r="D1323" s="7"/>
      <c r="E1323" s="136" t="s">
        <v>1688</v>
      </c>
      <c r="F1323" s="136" t="s">
        <v>1694</v>
      </c>
      <c r="G1323" s="5" t="s">
        <v>274</v>
      </c>
      <c r="H1323" s="5" t="s">
        <v>415</v>
      </c>
      <c r="I1323" s="5">
        <v>14000</v>
      </c>
      <c r="J1323" s="5">
        <v>14000</v>
      </c>
      <c r="K1323" s="136">
        <v>1212</v>
      </c>
      <c r="L1323" s="136">
        <v>4</v>
      </c>
      <c r="M1323" s="5"/>
    </row>
    <row r="1324" spans="1:13" x14ac:dyDescent="0.25">
      <c r="A1324" s="137"/>
      <c r="B1324" s="137"/>
      <c r="C1324" s="6" t="s">
        <v>342</v>
      </c>
      <c r="D1324" s="8"/>
      <c r="E1324" s="137"/>
      <c r="F1324" s="137"/>
      <c r="G1324" s="5" t="s">
        <v>42</v>
      </c>
      <c r="H1324" s="5" t="s">
        <v>1722</v>
      </c>
      <c r="I1324" s="5">
        <v>3320</v>
      </c>
      <c r="J1324" s="5">
        <v>3320</v>
      </c>
      <c r="K1324" s="137"/>
      <c r="L1324" s="137"/>
      <c r="M1324" s="5"/>
    </row>
    <row r="1325" spans="1:13" ht="45" x14ac:dyDescent="0.25">
      <c r="A1325" s="5" t="s">
        <v>1721</v>
      </c>
      <c r="B1325" s="5"/>
      <c r="C1325" s="5" t="s">
        <v>983</v>
      </c>
      <c r="D1325" s="5"/>
      <c r="E1325" s="5" t="s">
        <v>1688</v>
      </c>
      <c r="F1325" s="5" t="s">
        <v>1694</v>
      </c>
      <c r="G1325" s="5" t="s">
        <v>274</v>
      </c>
      <c r="H1325" s="5" t="s">
        <v>218</v>
      </c>
      <c r="I1325" s="5">
        <v>16000</v>
      </c>
      <c r="J1325" s="5">
        <v>16000</v>
      </c>
      <c r="K1325" s="5">
        <v>1120</v>
      </c>
      <c r="L1325" s="5"/>
      <c r="M1325" s="5"/>
    </row>
    <row r="1326" spans="1:13" ht="43.15" customHeight="1" x14ac:dyDescent="0.25">
      <c r="A1326" s="136" t="s">
        <v>1721</v>
      </c>
      <c r="B1326" s="136"/>
      <c r="C1326" s="6" t="s">
        <v>1127</v>
      </c>
      <c r="D1326" s="7"/>
      <c r="E1326" s="136" t="s">
        <v>1688</v>
      </c>
      <c r="F1326" s="136" t="s">
        <v>1723</v>
      </c>
      <c r="G1326" s="5" t="s">
        <v>274</v>
      </c>
      <c r="H1326" s="5" t="s">
        <v>1724</v>
      </c>
      <c r="I1326" s="5">
        <v>90000</v>
      </c>
      <c r="J1326" s="5">
        <v>90000</v>
      </c>
      <c r="K1326" s="136">
        <v>6684</v>
      </c>
      <c r="L1326" s="136">
        <v>1</v>
      </c>
      <c r="M1326" s="5"/>
    </row>
    <row r="1327" spans="1:13" x14ac:dyDescent="0.25">
      <c r="A1327" s="138"/>
      <c r="B1327" s="138"/>
      <c r="C1327" s="6" t="s">
        <v>1127</v>
      </c>
      <c r="D1327" s="9"/>
      <c r="E1327" s="138"/>
      <c r="F1327" s="138"/>
      <c r="G1327" s="5" t="s">
        <v>42</v>
      </c>
      <c r="H1327" s="5" t="s">
        <v>1725</v>
      </c>
      <c r="I1327" s="5">
        <v>3488</v>
      </c>
      <c r="J1327" s="5">
        <v>3488</v>
      </c>
      <c r="K1327" s="138"/>
      <c r="L1327" s="138"/>
      <c r="M1327" s="5"/>
    </row>
    <row r="1328" spans="1:13" x14ac:dyDescent="0.25">
      <c r="A1328" s="138"/>
      <c r="B1328" s="138"/>
      <c r="C1328" s="6" t="s">
        <v>1127</v>
      </c>
      <c r="D1328" s="9"/>
      <c r="E1328" s="138"/>
      <c r="F1328" s="138"/>
      <c r="G1328" s="5" t="s">
        <v>42</v>
      </c>
      <c r="H1328" s="5" t="s">
        <v>949</v>
      </c>
      <c r="I1328" s="5">
        <v>2000</v>
      </c>
      <c r="J1328" s="5">
        <v>2000</v>
      </c>
      <c r="K1328" s="137"/>
      <c r="L1328" s="137"/>
      <c r="M1328" s="5"/>
    </row>
    <row r="1329" spans="1:13" x14ac:dyDescent="0.25">
      <c r="A1329" s="137"/>
      <c r="B1329" s="137"/>
      <c r="C1329" s="6" t="s">
        <v>1127</v>
      </c>
      <c r="D1329" s="8"/>
      <c r="E1329" s="137"/>
      <c r="F1329" s="137"/>
      <c r="G1329" s="5" t="s">
        <v>51</v>
      </c>
      <c r="H1329" s="5" t="s">
        <v>1726</v>
      </c>
      <c r="I1329" s="5">
        <v>7500</v>
      </c>
      <c r="J1329" s="5">
        <v>7500</v>
      </c>
      <c r="K1329" s="5">
        <v>37</v>
      </c>
      <c r="L1329" s="5">
        <v>4</v>
      </c>
      <c r="M1329" s="5"/>
    </row>
    <row r="1330" spans="1:13" ht="45" x14ac:dyDescent="0.25">
      <c r="A1330" s="5" t="s">
        <v>1721</v>
      </c>
      <c r="B1330" s="5"/>
      <c r="C1330" s="5" t="s">
        <v>1727</v>
      </c>
      <c r="D1330" s="5"/>
      <c r="E1330" s="5" t="s">
        <v>1728</v>
      </c>
      <c r="F1330" s="5" t="s">
        <v>1729</v>
      </c>
      <c r="G1330" s="5" t="s">
        <v>274</v>
      </c>
      <c r="H1330" s="5" t="s">
        <v>225</v>
      </c>
      <c r="I1330" s="5">
        <v>2100</v>
      </c>
      <c r="J1330" s="5">
        <v>2100</v>
      </c>
      <c r="K1330" s="5">
        <v>145</v>
      </c>
      <c r="L1330" s="5"/>
      <c r="M1330" s="5"/>
    </row>
    <row r="1331" spans="1:13" ht="43.15" customHeight="1" x14ac:dyDescent="0.25">
      <c r="A1331" s="136" t="s">
        <v>1730</v>
      </c>
      <c r="B1331" s="136"/>
      <c r="C1331" s="6" t="s">
        <v>1731</v>
      </c>
      <c r="D1331" s="7"/>
      <c r="E1331" s="136" t="s">
        <v>1728</v>
      </c>
      <c r="F1331" s="136"/>
      <c r="G1331" s="5" t="s">
        <v>274</v>
      </c>
      <c r="H1331" s="5" t="s">
        <v>143</v>
      </c>
      <c r="I1331" s="5">
        <v>200</v>
      </c>
      <c r="J1331" s="5">
        <v>200</v>
      </c>
      <c r="K1331" s="136">
        <v>16</v>
      </c>
      <c r="L1331" s="136">
        <v>4</v>
      </c>
      <c r="M1331" s="5"/>
    </row>
    <row r="1332" spans="1:13" x14ac:dyDescent="0.25">
      <c r="A1332" s="137"/>
      <c r="B1332" s="137"/>
      <c r="C1332" s="6" t="s">
        <v>1731</v>
      </c>
      <c r="D1332" s="8"/>
      <c r="E1332" s="137"/>
      <c r="F1332" s="137"/>
      <c r="G1332" s="5" t="s">
        <v>42</v>
      </c>
      <c r="H1332" s="5" t="s">
        <v>1666</v>
      </c>
      <c r="I1332" s="5">
        <v>38</v>
      </c>
      <c r="J1332" s="5">
        <v>38</v>
      </c>
      <c r="K1332" s="137"/>
      <c r="L1332" s="137"/>
      <c r="M1332" s="5"/>
    </row>
    <row r="1333" spans="1:13" ht="43.15" customHeight="1" x14ac:dyDescent="0.25">
      <c r="A1333" s="136" t="s">
        <v>1730</v>
      </c>
      <c r="B1333" s="136"/>
      <c r="C1333" s="6" t="s">
        <v>1732</v>
      </c>
      <c r="D1333" s="7"/>
      <c r="E1333" s="136" t="s">
        <v>1728</v>
      </c>
      <c r="F1333" s="136" t="s">
        <v>640</v>
      </c>
      <c r="G1333" s="5" t="s">
        <v>274</v>
      </c>
      <c r="H1333" s="5" t="s">
        <v>293</v>
      </c>
      <c r="I1333" s="5">
        <v>6015</v>
      </c>
      <c r="J1333" s="5">
        <v>6015</v>
      </c>
      <c r="K1333" s="136">
        <v>871</v>
      </c>
      <c r="L1333" s="136">
        <v>4</v>
      </c>
      <c r="M1333" s="5"/>
    </row>
    <row r="1334" spans="1:13" x14ac:dyDescent="0.25">
      <c r="A1334" s="137"/>
      <c r="B1334" s="137"/>
      <c r="C1334" s="6" t="s">
        <v>1732</v>
      </c>
      <c r="D1334" s="8"/>
      <c r="E1334" s="137"/>
      <c r="F1334" s="137"/>
      <c r="G1334" s="5" t="s">
        <v>274</v>
      </c>
      <c r="H1334" s="5" t="s">
        <v>293</v>
      </c>
      <c r="I1334" s="5">
        <v>6300</v>
      </c>
      <c r="J1334" s="5">
        <v>6300</v>
      </c>
      <c r="K1334" s="137"/>
      <c r="L1334" s="137"/>
      <c r="M1334" s="5"/>
    </row>
    <row r="1335" spans="1:13" ht="45" x14ac:dyDescent="0.25">
      <c r="A1335" s="5" t="s">
        <v>1730</v>
      </c>
      <c r="B1335" s="5"/>
      <c r="C1335" s="5" t="s">
        <v>774</v>
      </c>
      <c r="D1335" s="5"/>
      <c r="E1335" s="5" t="s">
        <v>1728</v>
      </c>
      <c r="F1335" s="5" t="s">
        <v>640</v>
      </c>
      <c r="G1335" s="5" t="s">
        <v>274</v>
      </c>
      <c r="H1335" s="5" t="s">
        <v>488</v>
      </c>
      <c r="I1335" s="5">
        <v>66000</v>
      </c>
      <c r="J1335" s="5">
        <v>66000</v>
      </c>
      <c r="K1335" s="5">
        <v>4620</v>
      </c>
      <c r="L1335" s="5"/>
      <c r="M1335" s="5"/>
    </row>
    <row r="1336" spans="1:13" ht="43.15" customHeight="1" x14ac:dyDescent="0.25">
      <c r="A1336" s="136" t="s">
        <v>1730</v>
      </c>
      <c r="B1336" s="136"/>
      <c r="C1336" s="53" t="s">
        <v>1733</v>
      </c>
      <c r="D1336" s="7"/>
      <c r="E1336" s="136" t="s">
        <v>1728</v>
      </c>
      <c r="F1336" s="136" t="s">
        <v>640</v>
      </c>
      <c r="G1336" s="5" t="s">
        <v>42</v>
      </c>
      <c r="H1336" s="5" t="s">
        <v>1734</v>
      </c>
      <c r="I1336" s="5">
        <v>5440</v>
      </c>
      <c r="J1336" s="5">
        <v>5440</v>
      </c>
      <c r="K1336" s="136">
        <v>2310</v>
      </c>
      <c r="L1336" s="136"/>
      <c r="M1336" s="5"/>
    </row>
    <row r="1337" spans="1:13" x14ac:dyDescent="0.25">
      <c r="A1337" s="138"/>
      <c r="B1337" s="138"/>
      <c r="C1337" s="53" t="s">
        <v>1733</v>
      </c>
      <c r="D1337" s="9"/>
      <c r="E1337" s="138"/>
      <c r="F1337" s="138"/>
      <c r="G1337" s="5" t="s">
        <v>17</v>
      </c>
      <c r="H1337" s="5" t="s">
        <v>1735</v>
      </c>
      <c r="I1337" s="5">
        <v>25560</v>
      </c>
      <c r="J1337" s="5">
        <v>25560</v>
      </c>
      <c r="K1337" s="137"/>
      <c r="L1337" s="137"/>
      <c r="M1337" s="5"/>
    </row>
    <row r="1338" spans="1:13" x14ac:dyDescent="0.25">
      <c r="A1338" s="137"/>
      <c r="B1338" s="137"/>
      <c r="C1338" s="53" t="s">
        <v>1733</v>
      </c>
      <c r="D1338" s="8"/>
      <c r="E1338" s="137"/>
      <c r="F1338" s="137"/>
      <c r="G1338" s="5" t="s">
        <v>51</v>
      </c>
      <c r="H1338" s="5" t="s">
        <v>1736</v>
      </c>
      <c r="I1338" s="5">
        <v>9125</v>
      </c>
      <c r="J1338" s="5">
        <v>9125</v>
      </c>
      <c r="K1338" s="5">
        <v>45</v>
      </c>
      <c r="L1338" s="5">
        <v>4</v>
      </c>
      <c r="M1338" s="5"/>
    </row>
    <row r="1339" spans="1:13" ht="43.15" customHeight="1" x14ac:dyDescent="0.25">
      <c r="A1339" s="136" t="s">
        <v>1737</v>
      </c>
      <c r="B1339" s="136" t="s">
        <v>1738</v>
      </c>
      <c r="C1339" s="6" t="s">
        <v>1739</v>
      </c>
      <c r="D1339" s="7"/>
      <c r="E1339" s="136" t="s">
        <v>1728</v>
      </c>
      <c r="F1339" s="136" t="s">
        <v>1740</v>
      </c>
      <c r="G1339" s="5" t="s">
        <v>274</v>
      </c>
      <c r="H1339" s="5" t="s">
        <v>1741</v>
      </c>
      <c r="I1339" s="5">
        <v>128000</v>
      </c>
      <c r="J1339" s="5">
        <v>128000</v>
      </c>
      <c r="K1339" s="136">
        <v>9520</v>
      </c>
      <c r="L1339" s="136"/>
      <c r="M1339" s="5"/>
    </row>
    <row r="1340" spans="1:13" x14ac:dyDescent="0.25">
      <c r="A1340" s="137"/>
      <c r="B1340" s="137"/>
      <c r="C1340" s="6" t="s">
        <v>1739</v>
      </c>
      <c r="D1340" s="8"/>
      <c r="E1340" s="137"/>
      <c r="F1340" s="137"/>
      <c r="G1340" s="5" t="s">
        <v>274</v>
      </c>
      <c r="H1340" s="5" t="s">
        <v>72</v>
      </c>
      <c r="I1340" s="5">
        <v>8000</v>
      </c>
      <c r="J1340" s="5">
        <v>8000</v>
      </c>
      <c r="K1340" s="137"/>
      <c r="L1340" s="137"/>
      <c r="M1340" s="5"/>
    </row>
    <row r="1341" spans="1:13" ht="43.15" customHeight="1" x14ac:dyDescent="0.25">
      <c r="A1341" s="136" t="s">
        <v>1737</v>
      </c>
      <c r="B1341" s="136" t="s">
        <v>1738</v>
      </c>
      <c r="C1341" s="6" t="s">
        <v>1739</v>
      </c>
      <c r="D1341" s="7"/>
      <c r="E1341" s="136" t="s">
        <v>1728</v>
      </c>
      <c r="F1341" s="136" t="s">
        <v>640</v>
      </c>
      <c r="G1341" s="5" t="s">
        <v>274</v>
      </c>
      <c r="H1341" s="5" t="s">
        <v>671</v>
      </c>
      <c r="I1341" s="5">
        <v>68000</v>
      </c>
      <c r="J1341" s="5">
        <v>68000</v>
      </c>
      <c r="K1341" s="136">
        <v>5099</v>
      </c>
      <c r="L1341" s="136">
        <v>2</v>
      </c>
      <c r="M1341" s="5"/>
    </row>
    <row r="1342" spans="1:13" x14ac:dyDescent="0.25">
      <c r="A1342" s="138"/>
      <c r="B1342" s="138"/>
      <c r="C1342" s="6" t="s">
        <v>1739</v>
      </c>
      <c r="D1342" s="9"/>
      <c r="E1342" s="138"/>
      <c r="F1342" s="138"/>
      <c r="G1342" s="5" t="s">
        <v>274</v>
      </c>
      <c r="H1342" s="5" t="s">
        <v>1742</v>
      </c>
      <c r="I1342" s="5">
        <v>4000</v>
      </c>
      <c r="J1342" s="5">
        <v>4000</v>
      </c>
      <c r="K1342" s="138"/>
      <c r="L1342" s="138"/>
      <c r="M1342" s="5"/>
    </row>
    <row r="1343" spans="1:13" x14ac:dyDescent="0.25">
      <c r="A1343" s="138"/>
      <c r="B1343" s="138"/>
      <c r="C1343" s="6" t="s">
        <v>1739</v>
      </c>
      <c r="D1343" s="9"/>
      <c r="E1343" s="138"/>
      <c r="F1343" s="138"/>
      <c r="G1343" s="5" t="s">
        <v>42</v>
      </c>
      <c r="H1343" s="5" t="s">
        <v>1743</v>
      </c>
      <c r="I1343" s="5">
        <v>848</v>
      </c>
      <c r="J1343" s="5">
        <v>848</v>
      </c>
      <c r="K1343" s="137"/>
      <c r="L1343" s="137"/>
      <c r="M1343" s="5"/>
    </row>
    <row r="1344" spans="1:13" x14ac:dyDescent="0.25">
      <c r="A1344" s="137"/>
      <c r="B1344" s="137"/>
      <c r="C1344" s="6" t="s">
        <v>1739</v>
      </c>
      <c r="D1344" s="8"/>
      <c r="E1344" s="137"/>
      <c r="F1344" s="137"/>
      <c r="G1344" s="5" t="s">
        <v>51</v>
      </c>
      <c r="H1344" s="5" t="s">
        <v>1744</v>
      </c>
      <c r="I1344" s="5">
        <v>7765</v>
      </c>
      <c r="J1344" s="5">
        <v>7765</v>
      </c>
      <c r="K1344" s="5">
        <v>38</v>
      </c>
      <c r="L1344" s="5">
        <v>7</v>
      </c>
      <c r="M1344" s="5"/>
    </row>
    <row r="1345" spans="1:13" ht="45" x14ac:dyDescent="0.25">
      <c r="A1345" s="5" t="s">
        <v>1737</v>
      </c>
      <c r="B1345" s="5"/>
      <c r="C1345" s="5" t="s">
        <v>1567</v>
      </c>
      <c r="D1345" s="5"/>
      <c r="E1345" s="5" t="s">
        <v>1728</v>
      </c>
      <c r="F1345" s="5" t="s">
        <v>1745</v>
      </c>
      <c r="G1345" s="5" t="s">
        <v>274</v>
      </c>
      <c r="H1345" s="5" t="s">
        <v>496</v>
      </c>
      <c r="I1345" s="5">
        <v>49920</v>
      </c>
      <c r="J1345" s="5">
        <v>49920</v>
      </c>
      <c r="K1345" s="5">
        <v>3494</v>
      </c>
      <c r="L1345" s="5">
        <v>3</v>
      </c>
      <c r="M1345" s="5" t="s">
        <v>1746</v>
      </c>
    </row>
    <row r="1346" spans="1:13" ht="45" x14ac:dyDescent="0.25">
      <c r="A1346" s="5" t="s">
        <v>1747</v>
      </c>
      <c r="B1346" s="5"/>
      <c r="C1346" s="5" t="s">
        <v>1406</v>
      </c>
      <c r="D1346" s="5"/>
      <c r="E1346" s="5" t="s">
        <v>1728</v>
      </c>
      <c r="F1346" s="5" t="s">
        <v>1745</v>
      </c>
      <c r="G1346" s="5" t="s">
        <v>274</v>
      </c>
      <c r="H1346" s="5" t="s">
        <v>94</v>
      </c>
      <c r="I1346" s="5">
        <v>15280</v>
      </c>
      <c r="J1346" s="5">
        <v>15280</v>
      </c>
      <c r="K1346" s="5">
        <v>1209</v>
      </c>
      <c r="L1346" s="5">
        <v>5</v>
      </c>
      <c r="M1346" s="5"/>
    </row>
    <row r="1347" spans="1:13" ht="45" x14ac:dyDescent="0.25">
      <c r="A1347" s="5" t="s">
        <v>1747</v>
      </c>
      <c r="B1347" s="5"/>
      <c r="C1347" s="5" t="s">
        <v>774</v>
      </c>
      <c r="D1347" s="5"/>
      <c r="E1347" s="5" t="s">
        <v>1728</v>
      </c>
      <c r="F1347" s="5" t="s">
        <v>640</v>
      </c>
      <c r="G1347" s="5" t="s">
        <v>274</v>
      </c>
      <c r="H1347" s="5" t="s">
        <v>291</v>
      </c>
      <c r="I1347" s="5">
        <v>4000</v>
      </c>
      <c r="J1347" s="5">
        <v>4000</v>
      </c>
      <c r="K1347" s="5">
        <v>280</v>
      </c>
      <c r="L1347" s="5"/>
      <c r="M1347" s="5"/>
    </row>
    <row r="1348" spans="1:13" ht="45" x14ac:dyDescent="0.25">
      <c r="A1348" s="5" t="s">
        <v>1747</v>
      </c>
      <c r="B1348" s="5"/>
      <c r="C1348" s="5" t="s">
        <v>1658</v>
      </c>
      <c r="D1348" s="5"/>
      <c r="E1348" s="5" t="s">
        <v>1728</v>
      </c>
      <c r="F1348" s="5" t="s">
        <v>1748</v>
      </c>
      <c r="G1348" s="5" t="s">
        <v>274</v>
      </c>
      <c r="H1348" s="5" t="s">
        <v>1749</v>
      </c>
      <c r="I1348" s="5">
        <v>500</v>
      </c>
      <c r="J1348" s="5">
        <v>500</v>
      </c>
      <c r="K1348" s="5">
        <v>35</v>
      </c>
      <c r="L1348" s="5"/>
      <c r="M1348" s="5" t="s">
        <v>1750</v>
      </c>
    </row>
    <row r="1349" spans="1:13" ht="43.15" customHeight="1" x14ac:dyDescent="0.25">
      <c r="A1349" s="136" t="s">
        <v>1747</v>
      </c>
      <c r="B1349" s="136"/>
      <c r="C1349" s="6" t="s">
        <v>1751</v>
      </c>
      <c r="D1349" s="7"/>
      <c r="E1349" s="136" t="s">
        <v>1728</v>
      </c>
      <c r="F1349" s="136"/>
      <c r="G1349" s="5" t="s">
        <v>274</v>
      </c>
      <c r="H1349" s="5" t="s">
        <v>831</v>
      </c>
      <c r="I1349" s="5">
        <v>41000</v>
      </c>
      <c r="J1349" s="5">
        <v>41000</v>
      </c>
      <c r="K1349" s="136">
        <v>3150</v>
      </c>
      <c r="L1349" s="136">
        <v>3150</v>
      </c>
      <c r="M1349" s="136"/>
    </row>
    <row r="1350" spans="1:13" x14ac:dyDescent="0.25">
      <c r="A1350" s="137"/>
      <c r="B1350" s="137"/>
      <c r="C1350" s="6" t="s">
        <v>1751</v>
      </c>
      <c r="D1350" s="8"/>
      <c r="E1350" s="137"/>
      <c r="F1350" s="137"/>
      <c r="G1350" s="5" t="s">
        <v>274</v>
      </c>
      <c r="H1350" s="5" t="s">
        <v>291</v>
      </c>
      <c r="I1350" s="5">
        <v>4000</v>
      </c>
      <c r="J1350" s="5">
        <v>4000</v>
      </c>
      <c r="K1350" s="137"/>
      <c r="L1350" s="137"/>
      <c r="M1350" s="137"/>
    </row>
    <row r="1351" spans="1:13" ht="43.15" customHeight="1" x14ac:dyDescent="0.25">
      <c r="A1351" s="136" t="s">
        <v>1752</v>
      </c>
      <c r="B1351" s="136"/>
      <c r="C1351" s="6" t="s">
        <v>653</v>
      </c>
      <c r="D1351" s="7"/>
      <c r="E1351" s="136" t="s">
        <v>1728</v>
      </c>
      <c r="F1351" s="136" t="s">
        <v>443</v>
      </c>
      <c r="G1351" s="5" t="s">
        <v>274</v>
      </c>
      <c r="H1351" s="5" t="s">
        <v>590</v>
      </c>
      <c r="I1351" s="5">
        <v>34000</v>
      </c>
      <c r="J1351" s="5">
        <v>34000</v>
      </c>
      <c r="K1351" s="136">
        <v>7664</v>
      </c>
      <c r="L1351" s="136">
        <v>4</v>
      </c>
      <c r="M1351" s="5"/>
    </row>
    <row r="1352" spans="1:13" x14ac:dyDescent="0.25">
      <c r="A1352" s="137"/>
      <c r="B1352" s="137"/>
      <c r="C1352" s="6" t="s">
        <v>653</v>
      </c>
      <c r="D1352" s="8"/>
      <c r="E1352" s="137"/>
      <c r="F1352" s="137"/>
      <c r="G1352" s="5" t="s">
        <v>42</v>
      </c>
      <c r="H1352" s="5" t="s">
        <v>1753</v>
      </c>
      <c r="I1352" s="5">
        <v>75494</v>
      </c>
      <c r="J1352" s="5">
        <v>75494</v>
      </c>
      <c r="K1352" s="137"/>
      <c r="L1352" s="137"/>
      <c r="M1352" s="5"/>
    </row>
    <row r="1353" spans="1:13" ht="43.15" customHeight="1" x14ac:dyDescent="0.25">
      <c r="A1353" s="136" t="s">
        <v>1752</v>
      </c>
      <c r="B1353" s="136"/>
      <c r="C1353" s="15" t="s">
        <v>231</v>
      </c>
      <c r="D1353" s="68"/>
      <c r="E1353" s="136" t="s">
        <v>1728</v>
      </c>
      <c r="F1353" s="136" t="s">
        <v>1754</v>
      </c>
      <c r="G1353" s="5" t="s">
        <v>42</v>
      </c>
      <c r="H1353" s="5" t="s">
        <v>225</v>
      </c>
      <c r="I1353" s="11"/>
      <c r="J1353" s="11"/>
      <c r="K1353" s="11"/>
      <c r="L1353" s="5"/>
      <c r="M1353" s="5" t="s">
        <v>1755</v>
      </c>
    </row>
    <row r="1354" spans="1:13" ht="30" x14ac:dyDescent="0.25">
      <c r="A1354" s="138"/>
      <c r="B1354" s="138"/>
      <c r="C1354" s="15" t="s">
        <v>231</v>
      </c>
      <c r="D1354" s="69"/>
      <c r="E1354" s="138"/>
      <c r="F1354" s="138"/>
      <c r="G1354" s="5" t="s">
        <v>42</v>
      </c>
      <c r="H1354" s="5" t="s">
        <v>225</v>
      </c>
      <c r="I1354" s="10"/>
      <c r="J1354" s="11"/>
      <c r="K1354" s="11"/>
      <c r="L1354" s="5"/>
      <c r="M1354" s="5" t="s">
        <v>1756</v>
      </c>
    </row>
    <row r="1355" spans="1:13" ht="30" x14ac:dyDescent="0.25">
      <c r="A1355" s="137"/>
      <c r="B1355" s="137"/>
      <c r="C1355" s="15" t="s">
        <v>231</v>
      </c>
      <c r="D1355" s="70"/>
      <c r="E1355" s="137"/>
      <c r="F1355" s="137"/>
      <c r="G1355" s="5" t="s">
        <v>42</v>
      </c>
      <c r="H1355" s="5" t="s">
        <v>225</v>
      </c>
      <c r="I1355" s="11"/>
      <c r="J1355" s="11"/>
      <c r="K1355" s="11"/>
      <c r="L1355" s="5"/>
      <c r="M1355" s="5" t="s">
        <v>2645</v>
      </c>
    </row>
    <row r="1356" spans="1:13" ht="45" x14ac:dyDescent="0.25">
      <c r="A1356" s="5" t="s">
        <v>1757</v>
      </c>
      <c r="B1356" s="5"/>
      <c r="C1356" s="5" t="s">
        <v>2640</v>
      </c>
      <c r="D1356" s="5"/>
      <c r="E1356" s="5" t="s">
        <v>1728</v>
      </c>
      <c r="F1356" s="5" t="s">
        <v>1690</v>
      </c>
      <c r="G1356" s="5" t="s">
        <v>274</v>
      </c>
      <c r="H1356" s="5" t="s">
        <v>291</v>
      </c>
      <c r="I1356" s="5">
        <v>4000</v>
      </c>
      <c r="J1356" s="5">
        <v>4000</v>
      </c>
      <c r="K1356" s="5">
        <v>280</v>
      </c>
      <c r="L1356" s="5"/>
      <c r="M1356" s="5"/>
    </row>
    <row r="1357" spans="1:13" ht="43.15" customHeight="1" x14ac:dyDescent="0.25">
      <c r="A1357" s="136" t="s">
        <v>1757</v>
      </c>
      <c r="B1357" s="136"/>
      <c r="C1357" s="6" t="s">
        <v>1344</v>
      </c>
      <c r="D1357" s="7"/>
      <c r="E1357" s="136" t="s">
        <v>1728</v>
      </c>
      <c r="F1357" s="136" t="s">
        <v>363</v>
      </c>
      <c r="G1357" s="5" t="s">
        <v>274</v>
      </c>
      <c r="H1357" s="5" t="s">
        <v>925</v>
      </c>
      <c r="I1357" s="5">
        <v>50000</v>
      </c>
      <c r="J1357" s="5">
        <v>50000</v>
      </c>
      <c r="K1357" s="136">
        <v>6455</v>
      </c>
      <c r="L1357" s="136">
        <v>5</v>
      </c>
      <c r="M1357" s="5"/>
    </row>
    <row r="1358" spans="1:13" x14ac:dyDescent="0.25">
      <c r="A1358" s="138"/>
      <c r="B1358" s="138"/>
      <c r="C1358" s="6" t="s">
        <v>1344</v>
      </c>
      <c r="D1358" s="9"/>
      <c r="E1358" s="138"/>
      <c r="F1358" s="138"/>
      <c r="G1358" s="5" t="s">
        <v>274</v>
      </c>
      <c r="H1358" s="5" t="s">
        <v>94</v>
      </c>
      <c r="I1358" s="5">
        <v>20000</v>
      </c>
      <c r="J1358" s="5">
        <v>20000</v>
      </c>
      <c r="K1358" s="138"/>
      <c r="L1358" s="138"/>
      <c r="M1358" s="5"/>
    </row>
    <row r="1359" spans="1:13" x14ac:dyDescent="0.25">
      <c r="A1359" s="137"/>
      <c r="B1359" s="137"/>
      <c r="C1359" s="6" t="s">
        <v>1344</v>
      </c>
      <c r="D1359" s="8"/>
      <c r="E1359" s="137"/>
      <c r="F1359" s="137"/>
      <c r="G1359" s="5" t="s">
        <v>42</v>
      </c>
      <c r="H1359" s="5" t="s">
        <v>1758</v>
      </c>
      <c r="I1359" s="5">
        <v>2224</v>
      </c>
      <c r="J1359" s="5">
        <v>2224</v>
      </c>
      <c r="K1359" s="137"/>
      <c r="L1359" s="137"/>
      <c r="M1359" s="5"/>
    </row>
    <row r="1360" spans="1:13" ht="43.15" customHeight="1" x14ac:dyDescent="0.25">
      <c r="A1360" s="136" t="s">
        <v>1759</v>
      </c>
      <c r="B1360" s="136"/>
      <c r="C1360" s="6" t="s">
        <v>556</v>
      </c>
      <c r="D1360" s="7"/>
      <c r="E1360" s="136" t="s">
        <v>1728</v>
      </c>
      <c r="F1360" s="136"/>
      <c r="G1360" s="5" t="s">
        <v>42</v>
      </c>
      <c r="H1360" s="5" t="s">
        <v>1760</v>
      </c>
      <c r="I1360" s="62">
        <f>213*8</f>
        <v>1704</v>
      </c>
      <c r="J1360" s="62">
        <v>1704</v>
      </c>
      <c r="K1360" s="5"/>
      <c r="L1360" s="5"/>
      <c r="M1360" s="5" t="s">
        <v>1761</v>
      </c>
    </row>
    <row r="1361" spans="1:13" x14ac:dyDescent="0.25">
      <c r="A1361" s="137"/>
      <c r="B1361" s="137"/>
      <c r="C1361" s="6" t="s">
        <v>556</v>
      </c>
      <c r="D1361" s="8"/>
      <c r="E1361" s="137"/>
      <c r="F1361" s="137"/>
      <c r="G1361" s="5" t="s">
        <v>274</v>
      </c>
      <c r="H1361" s="5" t="s">
        <v>916</v>
      </c>
      <c r="I1361" s="5">
        <v>2000</v>
      </c>
      <c r="J1361" s="5">
        <v>2000</v>
      </c>
      <c r="K1361" s="5">
        <v>140</v>
      </c>
      <c r="L1361" s="5"/>
      <c r="M1361" s="5"/>
    </row>
    <row r="1362" spans="1:13" ht="43.15" customHeight="1" x14ac:dyDescent="0.25">
      <c r="A1362" s="136" t="s">
        <v>1762</v>
      </c>
      <c r="B1362" s="136"/>
      <c r="C1362" s="6" t="s">
        <v>62</v>
      </c>
      <c r="D1362" s="7"/>
      <c r="E1362" s="136" t="s">
        <v>1728</v>
      </c>
      <c r="F1362" s="136"/>
      <c r="G1362" s="5" t="s">
        <v>274</v>
      </c>
      <c r="H1362" s="5" t="s">
        <v>242</v>
      </c>
      <c r="I1362" s="5">
        <v>12600</v>
      </c>
      <c r="J1362" s="5">
        <v>12600</v>
      </c>
      <c r="K1362" s="136">
        <v>935</v>
      </c>
      <c r="L1362" s="136">
        <v>2</v>
      </c>
      <c r="M1362" s="5"/>
    </row>
    <row r="1363" spans="1:13" x14ac:dyDescent="0.25">
      <c r="A1363" s="138"/>
      <c r="B1363" s="138"/>
      <c r="C1363" s="6" t="s">
        <v>62</v>
      </c>
      <c r="D1363" s="9"/>
      <c r="E1363" s="138"/>
      <c r="F1363" s="138"/>
      <c r="G1363" s="5" t="s">
        <v>42</v>
      </c>
      <c r="H1363" s="5" t="s">
        <v>1170</v>
      </c>
      <c r="I1363" s="5">
        <v>360</v>
      </c>
      <c r="J1363" s="5">
        <v>360</v>
      </c>
      <c r="K1363" s="138"/>
      <c r="L1363" s="138"/>
      <c r="M1363" s="5"/>
    </row>
    <row r="1364" spans="1:13" x14ac:dyDescent="0.25">
      <c r="A1364" s="137"/>
      <c r="B1364" s="137"/>
      <c r="C1364" s="6" t="s">
        <v>62</v>
      </c>
      <c r="D1364" s="8"/>
      <c r="E1364" s="137"/>
      <c r="F1364" s="137"/>
      <c r="G1364" s="5" t="s">
        <v>274</v>
      </c>
      <c r="H1364" s="5" t="s">
        <v>523</v>
      </c>
      <c r="I1364" s="5">
        <v>400</v>
      </c>
      <c r="J1364" s="5">
        <v>400</v>
      </c>
      <c r="K1364" s="137"/>
      <c r="L1364" s="137"/>
      <c r="M1364" s="5"/>
    </row>
    <row r="1365" spans="1:13" ht="43.15" customHeight="1" x14ac:dyDescent="0.25">
      <c r="A1365" s="136" t="s">
        <v>1762</v>
      </c>
      <c r="B1365" s="136"/>
      <c r="C1365" s="6" t="s">
        <v>1763</v>
      </c>
      <c r="D1365" s="7"/>
      <c r="E1365" s="136" t="s">
        <v>1728</v>
      </c>
      <c r="F1365" s="136" t="s">
        <v>1764</v>
      </c>
      <c r="G1365" s="5" t="s">
        <v>274</v>
      </c>
      <c r="H1365" s="5" t="s">
        <v>1765</v>
      </c>
      <c r="I1365" s="5">
        <v>1600</v>
      </c>
      <c r="J1365" s="5">
        <v>1600</v>
      </c>
      <c r="K1365" s="136">
        <v>132</v>
      </c>
      <c r="L1365" s="136">
        <v>1</v>
      </c>
      <c r="M1365" s="5"/>
    </row>
    <row r="1366" spans="1:13" x14ac:dyDescent="0.25">
      <c r="A1366" s="137"/>
      <c r="B1366" s="137"/>
      <c r="C1366" s="6" t="s">
        <v>1763</v>
      </c>
      <c r="D1366" s="8"/>
      <c r="E1366" s="137"/>
      <c r="F1366" s="137"/>
      <c r="G1366" s="5" t="s">
        <v>42</v>
      </c>
      <c r="H1366" s="5" t="s">
        <v>701</v>
      </c>
      <c r="I1366" s="5">
        <v>288</v>
      </c>
      <c r="J1366" s="5">
        <v>288</v>
      </c>
      <c r="K1366" s="137"/>
      <c r="L1366" s="137"/>
      <c r="M1366" s="5"/>
    </row>
    <row r="1367" spans="1:13" ht="43.15" customHeight="1" x14ac:dyDescent="0.25">
      <c r="A1367" s="136" t="s">
        <v>1766</v>
      </c>
      <c r="B1367" s="136"/>
      <c r="C1367" s="6" t="s">
        <v>556</v>
      </c>
      <c r="D1367" s="7"/>
      <c r="E1367" s="136" t="s">
        <v>1728</v>
      </c>
      <c r="F1367" s="136" t="s">
        <v>955</v>
      </c>
      <c r="G1367" s="5" t="s">
        <v>42</v>
      </c>
      <c r="H1367" s="5" t="s">
        <v>95</v>
      </c>
      <c r="I1367" s="62">
        <f>180*8</f>
        <v>1440</v>
      </c>
      <c r="J1367" s="62">
        <v>1440</v>
      </c>
      <c r="K1367" s="5"/>
      <c r="L1367" s="5"/>
      <c r="M1367" s="5" t="s">
        <v>1767</v>
      </c>
    </row>
    <row r="1368" spans="1:13" ht="30" x14ac:dyDescent="0.25">
      <c r="A1368" s="138"/>
      <c r="B1368" s="138"/>
      <c r="C1368" s="6" t="s">
        <v>556</v>
      </c>
      <c r="D1368" s="9"/>
      <c r="E1368" s="138"/>
      <c r="F1368" s="138"/>
      <c r="G1368" s="5" t="s">
        <v>42</v>
      </c>
      <c r="H1368" s="5" t="s">
        <v>1768</v>
      </c>
      <c r="I1368" s="5"/>
      <c r="J1368" s="5"/>
      <c r="K1368" s="5"/>
      <c r="L1368" s="5"/>
      <c r="M1368" s="5" t="s">
        <v>2646</v>
      </c>
    </row>
    <row r="1369" spans="1:13" x14ac:dyDescent="0.25">
      <c r="A1369" s="138"/>
      <c r="B1369" s="138"/>
      <c r="C1369" s="6" t="s">
        <v>556</v>
      </c>
      <c r="D1369" s="9"/>
      <c r="E1369" s="138"/>
      <c r="F1369" s="138"/>
      <c r="G1369" s="5" t="s">
        <v>42</v>
      </c>
      <c r="H1369" s="5" t="s">
        <v>225</v>
      </c>
      <c r="I1369" s="5"/>
      <c r="J1369" s="5"/>
      <c r="K1369" s="5"/>
      <c r="L1369" s="5"/>
      <c r="M1369" s="5" t="s">
        <v>1769</v>
      </c>
    </row>
    <row r="1370" spans="1:13" x14ac:dyDescent="0.25">
      <c r="A1370" s="138"/>
      <c r="B1370" s="138"/>
      <c r="C1370" s="6" t="s">
        <v>556</v>
      </c>
      <c r="D1370" s="9"/>
      <c r="E1370" s="138"/>
      <c r="F1370" s="138"/>
      <c r="G1370" s="5" t="s">
        <v>42</v>
      </c>
      <c r="H1370" s="5" t="s">
        <v>225</v>
      </c>
      <c r="I1370" s="5"/>
      <c r="J1370" s="5"/>
      <c r="K1370" s="5"/>
      <c r="L1370" s="5"/>
      <c r="M1370" s="5" t="s">
        <v>1770</v>
      </c>
    </row>
    <row r="1371" spans="1:13" x14ac:dyDescent="0.25">
      <c r="A1371" s="138"/>
      <c r="B1371" s="138"/>
      <c r="C1371" s="6" t="s">
        <v>556</v>
      </c>
      <c r="D1371" s="9"/>
      <c r="E1371" s="138"/>
      <c r="F1371" s="138"/>
      <c r="G1371" s="12" t="s">
        <v>42</v>
      </c>
      <c r="H1371" s="5" t="s">
        <v>291</v>
      </c>
      <c r="I1371" s="5"/>
      <c r="J1371" s="5"/>
      <c r="K1371" s="5"/>
      <c r="L1371" s="5"/>
      <c r="M1371" s="5" t="s">
        <v>1771</v>
      </c>
    </row>
    <row r="1372" spans="1:13" ht="45" x14ac:dyDescent="0.25">
      <c r="A1372" s="137"/>
      <c r="B1372" s="137"/>
      <c r="C1372" s="6" t="s">
        <v>556</v>
      </c>
      <c r="D1372" s="8"/>
      <c r="E1372" s="137"/>
      <c r="F1372" s="137"/>
      <c r="G1372" s="5" t="s">
        <v>42</v>
      </c>
      <c r="H1372" s="5" t="s">
        <v>291</v>
      </c>
      <c r="I1372" s="62">
        <f>150*8</f>
        <v>1200</v>
      </c>
      <c r="J1372" s="5"/>
      <c r="K1372" s="5"/>
      <c r="L1372" s="5"/>
      <c r="M1372" s="5" t="s">
        <v>1772</v>
      </c>
    </row>
    <row r="1373" spans="1:13" ht="43.15" customHeight="1" x14ac:dyDescent="0.25">
      <c r="A1373" s="136" t="s">
        <v>1773</v>
      </c>
      <c r="B1373" s="136"/>
      <c r="C1373" s="6" t="s">
        <v>556</v>
      </c>
      <c r="D1373" s="7"/>
      <c r="E1373" s="136" t="s">
        <v>1728</v>
      </c>
      <c r="F1373" s="136" t="s">
        <v>955</v>
      </c>
      <c r="G1373" s="5" t="s">
        <v>42</v>
      </c>
      <c r="H1373" s="5" t="s">
        <v>949</v>
      </c>
      <c r="I1373" s="5">
        <v>2000</v>
      </c>
      <c r="J1373" s="5">
        <v>2000</v>
      </c>
      <c r="K1373" s="136">
        <v>895</v>
      </c>
      <c r="L1373" s="136">
        <v>6</v>
      </c>
      <c r="M1373" s="5"/>
    </row>
    <row r="1374" spans="1:13" x14ac:dyDescent="0.25">
      <c r="A1374" s="138"/>
      <c r="B1374" s="138"/>
      <c r="C1374" s="6" t="s">
        <v>556</v>
      </c>
      <c r="D1374" s="9"/>
      <c r="E1374" s="138"/>
      <c r="F1374" s="138"/>
      <c r="G1374" s="5" t="s">
        <v>42</v>
      </c>
      <c r="H1374" s="5" t="s">
        <v>1774</v>
      </c>
      <c r="I1374" s="5">
        <v>128</v>
      </c>
      <c r="J1374" s="5">
        <v>128</v>
      </c>
      <c r="K1374" s="138"/>
      <c r="L1374" s="138"/>
      <c r="M1374" s="5"/>
    </row>
    <row r="1375" spans="1:13" x14ac:dyDescent="0.25">
      <c r="A1375" s="138"/>
      <c r="B1375" s="138"/>
      <c r="C1375" s="6" t="s">
        <v>556</v>
      </c>
      <c r="D1375" s="9"/>
      <c r="E1375" s="138"/>
      <c r="F1375" s="138"/>
      <c r="G1375" s="5" t="s">
        <v>42</v>
      </c>
      <c r="H1375" s="5" t="s">
        <v>1775</v>
      </c>
      <c r="I1375" s="5">
        <v>1896</v>
      </c>
      <c r="J1375" s="5">
        <v>1896</v>
      </c>
      <c r="K1375" s="138"/>
      <c r="L1375" s="138"/>
      <c r="M1375" s="5"/>
    </row>
    <row r="1376" spans="1:13" x14ac:dyDescent="0.25">
      <c r="A1376" s="138"/>
      <c r="B1376" s="138"/>
      <c r="C1376" s="6" t="s">
        <v>556</v>
      </c>
      <c r="D1376" s="9"/>
      <c r="E1376" s="138"/>
      <c r="F1376" s="138"/>
      <c r="G1376" s="5" t="s">
        <v>274</v>
      </c>
      <c r="H1376" s="5" t="s">
        <v>72</v>
      </c>
      <c r="I1376" s="5">
        <v>8800</v>
      </c>
      <c r="J1376" s="5">
        <v>8800</v>
      </c>
      <c r="K1376" s="137"/>
      <c r="L1376" s="137"/>
      <c r="M1376" s="5"/>
    </row>
    <row r="1377" spans="1:13" x14ac:dyDescent="0.25">
      <c r="A1377" s="137"/>
      <c r="B1377" s="137"/>
      <c r="C1377" s="6" t="s">
        <v>556</v>
      </c>
      <c r="D1377" s="8"/>
      <c r="E1377" s="137"/>
      <c r="F1377" s="137"/>
      <c r="G1377" s="5" t="s">
        <v>51</v>
      </c>
      <c r="H1377" s="5" t="s">
        <v>1776</v>
      </c>
      <c r="I1377" s="5">
        <v>9332</v>
      </c>
      <c r="J1377" s="5">
        <v>9332</v>
      </c>
      <c r="K1377" s="5">
        <v>46</v>
      </c>
      <c r="L1377" s="5">
        <v>6</v>
      </c>
      <c r="M1377" s="5"/>
    </row>
    <row r="1378" spans="1:13" ht="30" x14ac:dyDescent="0.25">
      <c r="A1378" s="136" t="s">
        <v>1777</v>
      </c>
      <c r="B1378" s="136" t="s">
        <v>844</v>
      </c>
      <c r="C1378" s="6" t="s">
        <v>1778</v>
      </c>
      <c r="D1378" s="7"/>
      <c r="E1378" s="136" t="s">
        <v>1728</v>
      </c>
      <c r="F1378" s="136"/>
      <c r="G1378" s="5" t="s">
        <v>274</v>
      </c>
      <c r="H1378" s="5" t="s">
        <v>109</v>
      </c>
      <c r="I1378" s="5">
        <v>500</v>
      </c>
      <c r="J1378" s="5">
        <v>500</v>
      </c>
      <c r="K1378" s="5"/>
      <c r="L1378" s="5"/>
      <c r="M1378" s="5" t="s">
        <v>1779</v>
      </c>
    </row>
    <row r="1379" spans="1:13" ht="75" x14ac:dyDescent="0.25">
      <c r="A1379" s="137"/>
      <c r="B1379" s="137"/>
      <c r="C1379" s="6" t="s">
        <v>1778</v>
      </c>
      <c r="D1379" s="8"/>
      <c r="E1379" s="137"/>
      <c r="F1379" s="137"/>
      <c r="G1379" s="5" t="s">
        <v>42</v>
      </c>
      <c r="H1379" s="5" t="s">
        <v>768</v>
      </c>
      <c r="I1379" s="62">
        <f>30*8</f>
        <v>240</v>
      </c>
      <c r="J1379" s="62">
        <v>240</v>
      </c>
      <c r="K1379" s="5"/>
      <c r="L1379" s="5"/>
      <c r="M1379" s="5" t="s">
        <v>1780</v>
      </c>
    </row>
    <row r="1380" spans="1:13" ht="45" x14ac:dyDescent="0.25">
      <c r="A1380" s="5" t="s">
        <v>1781</v>
      </c>
      <c r="B1380" s="5" t="s">
        <v>642</v>
      </c>
      <c r="C1380" s="5" t="s">
        <v>871</v>
      </c>
      <c r="D1380" s="5"/>
      <c r="E1380" s="5" t="s">
        <v>1782</v>
      </c>
      <c r="F1380" s="19" t="s">
        <v>1783</v>
      </c>
      <c r="G1380" s="5" t="s">
        <v>274</v>
      </c>
      <c r="H1380" s="5" t="s">
        <v>590</v>
      </c>
      <c r="I1380" s="5">
        <v>30000</v>
      </c>
      <c r="J1380" s="5">
        <v>30000</v>
      </c>
      <c r="K1380" s="5">
        <v>2100</v>
      </c>
      <c r="L1380" s="5"/>
      <c r="M1380" s="5" t="s">
        <v>1784</v>
      </c>
    </row>
    <row r="1381" spans="1:13" ht="43.15" customHeight="1" x14ac:dyDescent="0.25">
      <c r="A1381" s="136" t="s">
        <v>1781</v>
      </c>
      <c r="B1381" s="136" t="s">
        <v>132</v>
      </c>
      <c r="C1381" s="6" t="s">
        <v>1785</v>
      </c>
      <c r="D1381" s="7"/>
      <c r="E1381" s="136" t="s">
        <v>1782</v>
      </c>
      <c r="F1381" s="136" t="s">
        <v>1786</v>
      </c>
      <c r="G1381" s="5" t="s">
        <v>274</v>
      </c>
      <c r="H1381" s="5" t="s">
        <v>415</v>
      </c>
      <c r="I1381" s="5">
        <v>12500</v>
      </c>
      <c r="J1381" s="5">
        <v>12500</v>
      </c>
      <c r="K1381" s="136">
        <v>1211</v>
      </c>
      <c r="L1381" s="136"/>
      <c r="M1381" s="5"/>
    </row>
    <row r="1382" spans="1:13" x14ac:dyDescent="0.25">
      <c r="A1382" s="138"/>
      <c r="B1382" s="138"/>
      <c r="C1382" s="6" t="s">
        <v>1785</v>
      </c>
      <c r="D1382" s="9"/>
      <c r="E1382" s="138"/>
      <c r="F1382" s="138"/>
      <c r="G1382" s="5" t="s">
        <v>274</v>
      </c>
      <c r="H1382" s="5" t="s">
        <v>291</v>
      </c>
      <c r="I1382" s="5">
        <v>4000</v>
      </c>
      <c r="J1382" s="5">
        <v>4000</v>
      </c>
      <c r="K1382" s="138"/>
      <c r="L1382" s="138"/>
      <c r="M1382" s="5"/>
    </row>
    <row r="1383" spans="1:13" x14ac:dyDescent="0.25">
      <c r="A1383" s="137"/>
      <c r="B1383" s="137"/>
      <c r="C1383" s="6" t="s">
        <v>1785</v>
      </c>
      <c r="D1383" s="8"/>
      <c r="E1383" s="137"/>
      <c r="F1383" s="137"/>
      <c r="G1383" s="5" t="s">
        <v>42</v>
      </c>
      <c r="H1383" s="5" t="s">
        <v>978</v>
      </c>
      <c r="I1383" s="5">
        <v>800</v>
      </c>
      <c r="J1383" s="5">
        <v>800</v>
      </c>
      <c r="K1383" s="137"/>
      <c r="L1383" s="137"/>
      <c r="M1383" s="5"/>
    </row>
    <row r="1384" spans="1:13" ht="43.15" customHeight="1" x14ac:dyDescent="0.25">
      <c r="A1384" s="136" t="s">
        <v>1787</v>
      </c>
      <c r="B1384" s="136" t="s">
        <v>1788</v>
      </c>
      <c r="C1384" s="6" t="s">
        <v>311</v>
      </c>
      <c r="D1384" s="7"/>
      <c r="E1384" s="136" t="s">
        <v>1782</v>
      </c>
      <c r="F1384" s="136" t="s">
        <v>973</v>
      </c>
      <c r="G1384" s="5" t="s">
        <v>274</v>
      </c>
      <c r="H1384" s="5" t="s">
        <v>962</v>
      </c>
      <c r="I1384" s="5">
        <v>140000</v>
      </c>
      <c r="J1384" s="5">
        <v>140000</v>
      </c>
      <c r="K1384" s="136">
        <v>9600</v>
      </c>
      <c r="L1384" s="136"/>
      <c r="M1384" s="136" t="s">
        <v>1789</v>
      </c>
    </row>
    <row r="1385" spans="1:13" x14ac:dyDescent="0.25">
      <c r="A1385" s="137"/>
      <c r="B1385" s="137"/>
      <c r="C1385" s="6" t="s">
        <v>311</v>
      </c>
      <c r="D1385" s="8"/>
      <c r="E1385" s="137"/>
      <c r="F1385" s="137"/>
      <c r="G1385" s="5" t="s">
        <v>42</v>
      </c>
      <c r="H1385" s="5" t="s">
        <v>978</v>
      </c>
      <c r="I1385" s="5">
        <v>800</v>
      </c>
      <c r="J1385" s="5">
        <v>800</v>
      </c>
      <c r="K1385" s="137"/>
      <c r="L1385" s="137"/>
      <c r="M1385" s="137"/>
    </row>
    <row r="1386" spans="1:13" ht="43.15" customHeight="1" x14ac:dyDescent="0.25">
      <c r="A1386" s="136" t="s">
        <v>1790</v>
      </c>
      <c r="B1386" s="136"/>
      <c r="C1386" s="6" t="s">
        <v>1791</v>
      </c>
      <c r="D1386" s="7"/>
      <c r="E1386" s="136" t="s">
        <v>1782</v>
      </c>
      <c r="F1386" s="136"/>
      <c r="G1386" s="5" t="s">
        <v>274</v>
      </c>
      <c r="H1386" s="5" t="s">
        <v>364</v>
      </c>
      <c r="I1386" s="5">
        <v>28000</v>
      </c>
      <c r="J1386" s="5">
        <v>28000</v>
      </c>
      <c r="K1386" s="136">
        <v>2135</v>
      </c>
      <c r="L1386" s="136"/>
      <c r="M1386" s="136" t="s">
        <v>1792</v>
      </c>
    </row>
    <row r="1387" spans="1:13" x14ac:dyDescent="0.25">
      <c r="A1387" s="138"/>
      <c r="B1387" s="138"/>
      <c r="C1387" s="6" t="s">
        <v>1791</v>
      </c>
      <c r="D1387" s="9"/>
      <c r="E1387" s="138"/>
      <c r="F1387" s="138"/>
      <c r="G1387" s="5" t="s">
        <v>42</v>
      </c>
      <c r="H1387" s="5" t="s">
        <v>236</v>
      </c>
      <c r="I1387" s="5">
        <v>1020</v>
      </c>
      <c r="J1387" s="5">
        <v>1020</v>
      </c>
      <c r="K1387" s="138"/>
      <c r="L1387" s="138"/>
      <c r="M1387" s="138"/>
    </row>
    <row r="1388" spans="1:13" x14ac:dyDescent="0.25">
      <c r="A1388" s="138"/>
      <c r="B1388" s="138"/>
      <c r="C1388" s="6" t="s">
        <v>1791</v>
      </c>
      <c r="D1388" s="9"/>
      <c r="E1388" s="138"/>
      <c r="F1388" s="138"/>
      <c r="G1388" s="5" t="s">
        <v>274</v>
      </c>
      <c r="H1388" s="5" t="s">
        <v>1793</v>
      </c>
      <c r="I1388" s="5">
        <v>1460</v>
      </c>
      <c r="J1388" s="5">
        <v>1460</v>
      </c>
      <c r="K1388" s="137"/>
      <c r="L1388" s="137"/>
      <c r="M1388" s="137"/>
    </row>
    <row r="1389" spans="1:13" ht="30" x14ac:dyDescent="0.25">
      <c r="A1389" s="138"/>
      <c r="B1389" s="138"/>
      <c r="C1389" s="6" t="s">
        <v>1791</v>
      </c>
      <c r="D1389" s="9"/>
      <c r="E1389" s="138"/>
      <c r="F1389" s="138"/>
      <c r="G1389" s="5" t="s">
        <v>42</v>
      </c>
      <c r="H1389" s="5"/>
      <c r="I1389" s="11"/>
      <c r="J1389" s="11"/>
      <c r="K1389" s="5"/>
      <c r="L1389" s="5"/>
      <c r="M1389" s="5" t="s">
        <v>1794</v>
      </c>
    </row>
    <row r="1390" spans="1:13" x14ac:dyDescent="0.25">
      <c r="A1390" s="137"/>
      <c r="B1390" s="137"/>
      <c r="C1390" s="6" t="s">
        <v>1791</v>
      </c>
      <c r="D1390" s="8"/>
      <c r="E1390" s="137"/>
      <c r="F1390" s="137"/>
      <c r="G1390" s="5" t="s">
        <v>51</v>
      </c>
      <c r="H1390" s="5" t="s">
        <v>1795</v>
      </c>
      <c r="I1390" s="5">
        <v>8970</v>
      </c>
      <c r="J1390" s="5">
        <v>8970</v>
      </c>
      <c r="K1390" s="5">
        <v>44</v>
      </c>
      <c r="L1390" s="5">
        <v>7</v>
      </c>
      <c r="M1390" s="5"/>
    </row>
    <row r="1391" spans="1:13" ht="45" x14ac:dyDescent="0.25">
      <c r="A1391" s="5" t="s">
        <v>1790</v>
      </c>
      <c r="B1391" s="5"/>
      <c r="C1391" s="5" t="s">
        <v>1796</v>
      </c>
      <c r="D1391" s="5"/>
      <c r="E1391" s="5" t="s">
        <v>1782</v>
      </c>
      <c r="F1391" s="5"/>
      <c r="G1391" s="5" t="s">
        <v>274</v>
      </c>
      <c r="H1391" s="5" t="s">
        <v>916</v>
      </c>
      <c r="I1391" s="5">
        <v>2000</v>
      </c>
      <c r="J1391" s="5">
        <v>2000</v>
      </c>
      <c r="K1391" s="5">
        <v>140</v>
      </c>
      <c r="L1391" s="5"/>
      <c r="M1391" s="5"/>
    </row>
    <row r="1392" spans="1:13" ht="43.15" customHeight="1" x14ac:dyDescent="0.25">
      <c r="A1392" s="136" t="s">
        <v>1797</v>
      </c>
      <c r="B1392" s="136"/>
      <c r="C1392" s="6" t="s">
        <v>571</v>
      </c>
      <c r="D1392" s="7"/>
      <c r="E1392" s="136" t="s">
        <v>1782</v>
      </c>
      <c r="F1392" s="136" t="s">
        <v>942</v>
      </c>
      <c r="G1392" s="5" t="s">
        <v>274</v>
      </c>
      <c r="H1392" s="5" t="s">
        <v>293</v>
      </c>
      <c r="I1392" s="5">
        <v>6000</v>
      </c>
      <c r="J1392" s="5">
        <v>6000</v>
      </c>
      <c r="K1392" s="136">
        <v>518</v>
      </c>
      <c r="L1392" s="136"/>
      <c r="M1392" s="5"/>
    </row>
    <row r="1393" spans="1:13" x14ac:dyDescent="0.25">
      <c r="A1393" s="138"/>
      <c r="B1393" s="138"/>
      <c r="C1393" s="6" t="s">
        <v>571</v>
      </c>
      <c r="D1393" s="9"/>
      <c r="E1393" s="138"/>
      <c r="F1393" s="138"/>
      <c r="G1393" s="5" t="s">
        <v>274</v>
      </c>
      <c r="H1393" s="5" t="s">
        <v>1798</v>
      </c>
      <c r="I1393" s="5">
        <v>1000</v>
      </c>
      <c r="J1393" s="5">
        <v>1000</v>
      </c>
      <c r="K1393" s="138"/>
      <c r="L1393" s="138"/>
      <c r="M1393" s="5"/>
    </row>
    <row r="1394" spans="1:13" x14ac:dyDescent="0.25">
      <c r="A1394" s="138"/>
      <c r="B1394" s="138"/>
      <c r="C1394" s="6" t="s">
        <v>571</v>
      </c>
      <c r="D1394" s="9"/>
      <c r="E1394" s="138"/>
      <c r="F1394" s="138"/>
      <c r="G1394" s="5" t="s">
        <v>42</v>
      </c>
      <c r="H1394" s="5" t="s">
        <v>309</v>
      </c>
      <c r="I1394" s="5">
        <v>400</v>
      </c>
      <c r="J1394" s="5">
        <v>400</v>
      </c>
      <c r="K1394" s="137"/>
      <c r="L1394" s="137"/>
      <c r="M1394" s="5"/>
    </row>
    <row r="1395" spans="1:13" x14ac:dyDescent="0.25">
      <c r="A1395" s="137"/>
      <c r="B1395" s="137"/>
      <c r="C1395" s="6" t="s">
        <v>571</v>
      </c>
      <c r="D1395" s="8"/>
      <c r="E1395" s="137"/>
      <c r="F1395" s="137"/>
      <c r="G1395" s="5" t="s">
        <v>42</v>
      </c>
      <c r="H1395" s="5" t="s">
        <v>309</v>
      </c>
      <c r="I1395" s="62">
        <v>400</v>
      </c>
      <c r="J1395" s="62">
        <v>400</v>
      </c>
      <c r="K1395" s="5"/>
      <c r="L1395" s="5"/>
      <c r="M1395" s="5" t="s">
        <v>1799</v>
      </c>
    </row>
    <row r="1396" spans="1:13" ht="43.15" customHeight="1" x14ac:dyDescent="0.25">
      <c r="A1396" s="136" t="s">
        <v>1797</v>
      </c>
      <c r="B1396" s="136"/>
      <c r="C1396" s="6" t="s">
        <v>1800</v>
      </c>
      <c r="D1396" s="7"/>
      <c r="E1396" s="136" t="s">
        <v>1782</v>
      </c>
      <c r="F1396" s="136"/>
      <c r="G1396" s="5" t="s">
        <v>274</v>
      </c>
      <c r="H1396" s="5" t="s">
        <v>1141</v>
      </c>
      <c r="I1396" s="5">
        <v>90000</v>
      </c>
      <c r="J1396" s="5">
        <v>90000</v>
      </c>
      <c r="K1396" s="136">
        <v>7420</v>
      </c>
      <c r="L1396" s="136"/>
      <c r="M1396" s="5"/>
    </row>
    <row r="1397" spans="1:13" x14ac:dyDescent="0.25">
      <c r="A1397" s="137"/>
      <c r="B1397" s="137"/>
      <c r="C1397" s="6" t="s">
        <v>1800</v>
      </c>
      <c r="D1397" s="8"/>
      <c r="E1397" s="137"/>
      <c r="F1397" s="137"/>
      <c r="G1397" s="5" t="s">
        <v>274</v>
      </c>
      <c r="H1397" s="5" t="s">
        <v>218</v>
      </c>
      <c r="I1397" s="5">
        <v>16000</v>
      </c>
      <c r="J1397" s="5">
        <v>16000</v>
      </c>
      <c r="K1397" s="137"/>
      <c r="L1397" s="137"/>
      <c r="M1397" s="5"/>
    </row>
    <row r="1398" spans="1:13" ht="45" x14ac:dyDescent="0.25">
      <c r="A1398" s="5" t="s">
        <v>1797</v>
      </c>
      <c r="B1398" s="5"/>
      <c r="C1398" s="5" t="s">
        <v>1801</v>
      </c>
      <c r="D1398" s="5"/>
      <c r="E1398" s="5" t="s">
        <v>1728</v>
      </c>
      <c r="F1398" s="5" t="s">
        <v>1802</v>
      </c>
      <c r="G1398" s="5" t="s">
        <v>274</v>
      </c>
      <c r="H1398" s="5" t="s">
        <v>1803</v>
      </c>
      <c r="I1398" s="5">
        <v>4300</v>
      </c>
      <c r="J1398" s="5">
        <v>4300</v>
      </c>
      <c r="K1398" s="5">
        <v>301</v>
      </c>
      <c r="L1398" s="5"/>
      <c r="M1398" s="5"/>
    </row>
    <row r="1399" spans="1:13" ht="43.15" customHeight="1" x14ac:dyDescent="0.25">
      <c r="A1399" s="136" t="s">
        <v>1797</v>
      </c>
      <c r="B1399" s="136" t="s">
        <v>1738</v>
      </c>
      <c r="C1399" s="6" t="s">
        <v>1739</v>
      </c>
      <c r="D1399" s="7"/>
      <c r="E1399" s="136" t="s">
        <v>1782</v>
      </c>
      <c r="F1399" s="136" t="s">
        <v>1754</v>
      </c>
      <c r="G1399" s="5" t="s">
        <v>23</v>
      </c>
      <c r="H1399" s="5" t="s">
        <v>1804</v>
      </c>
      <c r="I1399" s="5">
        <v>1350</v>
      </c>
      <c r="J1399" s="5">
        <v>1350</v>
      </c>
      <c r="K1399" s="136">
        <v>230</v>
      </c>
      <c r="L1399" s="136">
        <v>4</v>
      </c>
      <c r="M1399" s="5"/>
    </row>
    <row r="1400" spans="1:13" x14ac:dyDescent="0.25">
      <c r="A1400" s="137"/>
      <c r="B1400" s="137"/>
      <c r="C1400" s="6" t="s">
        <v>1739</v>
      </c>
      <c r="D1400" s="8"/>
      <c r="E1400" s="137"/>
      <c r="F1400" s="137"/>
      <c r="G1400" s="5" t="s">
        <v>42</v>
      </c>
      <c r="H1400" s="5" t="s">
        <v>308</v>
      </c>
      <c r="I1400" s="5">
        <v>1800</v>
      </c>
      <c r="J1400" s="5">
        <v>1800</v>
      </c>
      <c r="K1400" s="137"/>
      <c r="L1400" s="137"/>
      <c r="M1400" s="5"/>
    </row>
    <row r="1401" spans="1:13" ht="45" x14ac:dyDescent="0.25">
      <c r="A1401" s="5" t="s">
        <v>1805</v>
      </c>
      <c r="B1401" s="5"/>
      <c r="C1401" s="53" t="s">
        <v>1733</v>
      </c>
      <c r="D1401" s="5"/>
      <c r="E1401" s="5" t="s">
        <v>1782</v>
      </c>
      <c r="F1401" s="5" t="s">
        <v>1754</v>
      </c>
      <c r="G1401" s="5" t="s">
        <v>23</v>
      </c>
      <c r="H1401" s="5" t="s">
        <v>1102</v>
      </c>
      <c r="I1401" s="5">
        <v>300</v>
      </c>
      <c r="J1401" s="5">
        <v>300</v>
      </c>
      <c r="K1401" s="5">
        <v>26</v>
      </c>
      <c r="L1401" s="5"/>
      <c r="M1401" s="5"/>
    </row>
    <row r="1402" spans="1:13" ht="45" x14ac:dyDescent="0.25">
      <c r="A1402" s="5" t="s">
        <v>1805</v>
      </c>
      <c r="B1402" s="5"/>
      <c r="C1402" s="5" t="s">
        <v>556</v>
      </c>
      <c r="D1402" s="5"/>
      <c r="E1402" s="5" t="s">
        <v>1782</v>
      </c>
      <c r="F1402" s="5" t="s">
        <v>1806</v>
      </c>
      <c r="G1402" s="5" t="s">
        <v>274</v>
      </c>
      <c r="H1402" s="5" t="s">
        <v>215</v>
      </c>
      <c r="I1402" s="5">
        <v>39600</v>
      </c>
      <c r="J1402" s="5">
        <v>39600</v>
      </c>
      <c r="K1402" s="5">
        <v>2772</v>
      </c>
      <c r="L1402" s="5"/>
      <c r="M1402" s="5"/>
    </row>
    <row r="1403" spans="1:13" ht="45" x14ac:dyDescent="0.25">
      <c r="A1403" s="5" t="s">
        <v>1805</v>
      </c>
      <c r="B1403" s="5"/>
      <c r="C1403" s="5" t="s">
        <v>1807</v>
      </c>
      <c r="D1403" s="5"/>
      <c r="E1403" s="5" t="s">
        <v>1782</v>
      </c>
      <c r="F1403" s="5"/>
      <c r="G1403" s="5" t="s">
        <v>274</v>
      </c>
      <c r="H1403" s="5" t="s">
        <v>553</v>
      </c>
      <c r="I1403" s="5">
        <v>800</v>
      </c>
      <c r="J1403" s="5">
        <v>800</v>
      </c>
      <c r="K1403" s="5">
        <v>56</v>
      </c>
      <c r="L1403" s="5"/>
      <c r="M1403" s="5"/>
    </row>
    <row r="1404" spans="1:13" ht="45" x14ac:dyDescent="0.25">
      <c r="A1404" s="5" t="s">
        <v>1805</v>
      </c>
      <c r="B1404" s="5" t="s">
        <v>642</v>
      </c>
      <c r="C1404" s="5" t="s">
        <v>1808</v>
      </c>
      <c r="D1404" s="5"/>
      <c r="E1404" s="5" t="s">
        <v>1782</v>
      </c>
      <c r="F1404" s="5"/>
      <c r="G1404" s="5" t="s">
        <v>42</v>
      </c>
      <c r="H1404" s="5" t="s">
        <v>1616</v>
      </c>
      <c r="I1404" s="5">
        <v>280</v>
      </c>
      <c r="J1404" s="5">
        <v>280</v>
      </c>
      <c r="K1404" s="5">
        <v>19</v>
      </c>
      <c r="L1404" s="5">
        <v>5</v>
      </c>
      <c r="M1404" s="5"/>
    </row>
    <row r="1405" spans="1:13" x14ac:dyDescent="0.25">
      <c r="A1405" s="136" t="s">
        <v>1805</v>
      </c>
      <c r="B1405" s="136"/>
      <c r="C1405" s="6" t="s">
        <v>1809</v>
      </c>
      <c r="D1405" s="7"/>
      <c r="E1405" s="181"/>
      <c r="F1405" s="136"/>
      <c r="G1405" s="5" t="s">
        <v>274</v>
      </c>
      <c r="H1405" s="5" t="s">
        <v>808</v>
      </c>
      <c r="I1405" s="6">
        <v>350</v>
      </c>
      <c r="J1405" s="136">
        <v>382</v>
      </c>
      <c r="K1405" s="136">
        <v>26</v>
      </c>
      <c r="L1405" s="136">
        <v>7</v>
      </c>
      <c r="M1405" s="5"/>
    </row>
    <row r="1406" spans="1:13" x14ac:dyDescent="0.25">
      <c r="A1406" s="137"/>
      <c r="B1406" s="137"/>
      <c r="C1406" s="6" t="s">
        <v>1809</v>
      </c>
      <c r="D1406" s="8"/>
      <c r="E1406" s="182"/>
      <c r="F1406" s="137"/>
      <c r="G1406" s="5" t="s">
        <v>42</v>
      </c>
      <c r="H1406" s="5" t="s">
        <v>1666</v>
      </c>
      <c r="I1406" s="63">
        <v>32</v>
      </c>
      <c r="J1406" s="137"/>
      <c r="K1406" s="137"/>
      <c r="L1406" s="137"/>
      <c r="M1406" s="5"/>
    </row>
    <row r="1407" spans="1:13" ht="72" customHeight="1" x14ac:dyDescent="0.25">
      <c r="A1407" s="136" t="s">
        <v>1810</v>
      </c>
      <c r="B1407" s="136" t="s">
        <v>1645</v>
      </c>
      <c r="C1407" s="6" t="s">
        <v>1283</v>
      </c>
      <c r="D1407" s="7"/>
      <c r="E1407" s="136" t="s">
        <v>1782</v>
      </c>
      <c r="F1407" s="136" t="s">
        <v>621</v>
      </c>
      <c r="G1407" s="5" t="s">
        <v>274</v>
      </c>
      <c r="H1407" s="5" t="s">
        <v>328</v>
      </c>
      <c r="I1407" s="5">
        <v>30000</v>
      </c>
      <c r="J1407" s="5">
        <v>30000</v>
      </c>
      <c r="K1407" s="5"/>
      <c r="L1407" s="5"/>
      <c r="M1407" s="136" t="s">
        <v>1811</v>
      </c>
    </row>
    <row r="1408" spans="1:13" x14ac:dyDescent="0.25">
      <c r="A1408" s="138"/>
      <c r="B1408" s="138"/>
      <c r="C1408" s="6" t="s">
        <v>1283</v>
      </c>
      <c r="D1408" s="9"/>
      <c r="E1408" s="138"/>
      <c r="F1408" s="138"/>
      <c r="G1408" s="5" t="s">
        <v>274</v>
      </c>
      <c r="H1408" s="5" t="s">
        <v>31</v>
      </c>
      <c r="I1408" s="5">
        <v>44000</v>
      </c>
      <c r="J1408" s="5">
        <v>44000</v>
      </c>
      <c r="K1408" s="5"/>
      <c r="L1408" s="5"/>
      <c r="M1408" s="137"/>
    </row>
    <row r="1409" spans="1:13" ht="30" x14ac:dyDescent="0.25">
      <c r="A1409" s="137"/>
      <c r="B1409" s="137"/>
      <c r="C1409" s="6" t="s">
        <v>1283</v>
      </c>
      <c r="D1409" s="8"/>
      <c r="E1409" s="137"/>
      <c r="F1409" s="137"/>
      <c r="G1409" s="5" t="s">
        <v>274</v>
      </c>
      <c r="H1409" s="5" t="s">
        <v>291</v>
      </c>
      <c r="I1409" s="5">
        <v>4000</v>
      </c>
      <c r="J1409" s="5">
        <v>4000</v>
      </c>
      <c r="K1409" s="5"/>
      <c r="L1409" s="5"/>
      <c r="M1409" s="5" t="s">
        <v>1812</v>
      </c>
    </row>
    <row r="1410" spans="1:13" ht="72" customHeight="1" x14ac:dyDescent="0.25">
      <c r="A1410" s="136" t="s">
        <v>1810</v>
      </c>
      <c r="B1410" s="136" t="s">
        <v>1645</v>
      </c>
      <c r="C1410" s="6" t="s">
        <v>1283</v>
      </c>
      <c r="D1410" s="7"/>
      <c r="E1410" s="136" t="s">
        <v>1782</v>
      </c>
      <c r="F1410" s="136" t="s">
        <v>1813</v>
      </c>
      <c r="G1410" s="5" t="s">
        <v>274</v>
      </c>
      <c r="H1410" s="5" t="s">
        <v>218</v>
      </c>
      <c r="I1410" s="5">
        <v>20000</v>
      </c>
      <c r="J1410" s="5">
        <v>20000</v>
      </c>
      <c r="K1410" s="5"/>
      <c r="L1410" s="5"/>
      <c r="M1410" s="136" t="s">
        <v>1814</v>
      </c>
    </row>
    <row r="1411" spans="1:13" x14ac:dyDescent="0.25">
      <c r="A1411" s="137"/>
      <c r="B1411" s="137"/>
      <c r="C1411" s="6" t="s">
        <v>1283</v>
      </c>
      <c r="D1411" s="8"/>
      <c r="E1411" s="137"/>
      <c r="F1411" s="137"/>
      <c r="G1411" s="5" t="s">
        <v>274</v>
      </c>
      <c r="H1411" s="5" t="s">
        <v>831</v>
      </c>
      <c r="I1411" s="5">
        <v>40000</v>
      </c>
      <c r="J1411" s="5">
        <v>40000</v>
      </c>
      <c r="K1411" s="5"/>
      <c r="L1411" s="5"/>
      <c r="M1411" s="137"/>
    </row>
    <row r="1412" spans="1:13" ht="43.15" customHeight="1" x14ac:dyDescent="0.25">
      <c r="A1412" s="136" t="s">
        <v>1810</v>
      </c>
      <c r="B1412" s="136"/>
      <c r="C1412" s="6" t="s">
        <v>1815</v>
      </c>
      <c r="D1412" s="7"/>
      <c r="E1412" s="136" t="s">
        <v>1782</v>
      </c>
      <c r="F1412" s="136" t="s">
        <v>1259</v>
      </c>
      <c r="G1412" s="5" t="s">
        <v>274</v>
      </c>
      <c r="H1412" s="5" t="s">
        <v>1510</v>
      </c>
      <c r="I1412" s="5">
        <v>88000</v>
      </c>
      <c r="J1412" s="5">
        <v>88000</v>
      </c>
      <c r="K1412" s="136">
        <v>6340</v>
      </c>
      <c r="L1412" s="136">
        <v>7</v>
      </c>
      <c r="M1412" s="136" t="s">
        <v>1816</v>
      </c>
    </row>
    <row r="1413" spans="1:13" x14ac:dyDescent="0.25">
      <c r="A1413" s="137"/>
      <c r="B1413" s="137"/>
      <c r="C1413" s="6" t="s">
        <v>1815</v>
      </c>
      <c r="D1413" s="8"/>
      <c r="E1413" s="137"/>
      <c r="F1413" s="137"/>
      <c r="G1413" s="5" t="s">
        <v>274</v>
      </c>
      <c r="H1413" s="5" t="s">
        <v>1817</v>
      </c>
      <c r="I1413" s="5">
        <v>2584</v>
      </c>
      <c r="J1413" s="5">
        <v>2584</v>
      </c>
      <c r="K1413" s="137"/>
      <c r="L1413" s="137"/>
      <c r="M1413" s="137"/>
    </row>
    <row r="1414" spans="1:13" ht="45" x14ac:dyDescent="0.25">
      <c r="A1414" s="5" t="s">
        <v>1818</v>
      </c>
      <c r="B1414" s="5"/>
      <c r="C1414" s="5" t="s">
        <v>1819</v>
      </c>
      <c r="D1414" s="5"/>
      <c r="E1414" s="5" t="s">
        <v>1782</v>
      </c>
      <c r="F1414" s="5" t="s">
        <v>1745</v>
      </c>
      <c r="G1414" s="5" t="s">
        <v>274</v>
      </c>
      <c r="H1414" s="5" t="s">
        <v>218</v>
      </c>
      <c r="I1414" s="5">
        <v>15973</v>
      </c>
      <c r="J1414" s="5">
        <v>15973</v>
      </c>
      <c r="K1414" s="5">
        <v>1118</v>
      </c>
      <c r="L1414" s="5">
        <v>1</v>
      </c>
      <c r="M1414" s="5"/>
    </row>
    <row r="1415" spans="1:13" ht="28.9" customHeight="1" x14ac:dyDescent="0.25">
      <c r="A1415" s="136" t="s">
        <v>1818</v>
      </c>
      <c r="B1415" s="136"/>
      <c r="C1415" s="121" t="s">
        <v>2693</v>
      </c>
      <c r="D1415" s="7"/>
      <c r="E1415" s="136" t="s">
        <v>324</v>
      </c>
      <c r="F1415" s="136" t="s">
        <v>1335</v>
      </c>
      <c r="G1415" s="6" t="s">
        <v>51</v>
      </c>
      <c r="H1415" s="5" t="s">
        <v>1820</v>
      </c>
      <c r="I1415" s="5">
        <v>26100</v>
      </c>
      <c r="J1415" s="5">
        <v>26100</v>
      </c>
      <c r="K1415" s="136">
        <v>254</v>
      </c>
      <c r="L1415" s="136">
        <v>4</v>
      </c>
      <c r="M1415" s="5"/>
    </row>
    <row r="1416" spans="1:13" x14ac:dyDescent="0.25">
      <c r="A1416" s="137"/>
      <c r="B1416" s="137"/>
      <c r="C1416" s="121" t="s">
        <v>2693</v>
      </c>
      <c r="D1416" s="8"/>
      <c r="E1416" s="137"/>
      <c r="F1416" s="137"/>
      <c r="G1416" s="6" t="s">
        <v>51</v>
      </c>
      <c r="H1416" s="5" t="s">
        <v>1821</v>
      </c>
      <c r="I1416" s="5">
        <v>24802</v>
      </c>
      <c r="J1416" s="5">
        <v>24802</v>
      </c>
      <c r="K1416" s="137"/>
      <c r="L1416" s="137"/>
      <c r="M1416" s="5"/>
    </row>
    <row r="1417" spans="1:13" ht="45" x14ac:dyDescent="0.25">
      <c r="A1417" s="5" t="s">
        <v>1818</v>
      </c>
      <c r="B1417" s="5"/>
      <c r="C1417" s="5" t="s">
        <v>1822</v>
      </c>
      <c r="D1417" s="54"/>
      <c r="E1417" s="5" t="s">
        <v>1823</v>
      </c>
      <c r="F1417" s="5"/>
      <c r="G1417" s="5" t="s">
        <v>42</v>
      </c>
      <c r="H1417" s="5" t="s">
        <v>842</v>
      </c>
      <c r="I1417" s="5">
        <v>1260</v>
      </c>
      <c r="J1417" s="5">
        <v>1260</v>
      </c>
      <c r="K1417" s="5">
        <v>89</v>
      </c>
      <c r="L1417" s="5">
        <v>5</v>
      </c>
      <c r="M1417" s="5"/>
    </row>
    <row r="1418" spans="1:13" ht="43.15" customHeight="1" x14ac:dyDescent="0.25">
      <c r="A1418" s="136" t="s">
        <v>1818</v>
      </c>
      <c r="B1418" s="136" t="s">
        <v>642</v>
      </c>
      <c r="C1418" s="129" t="s">
        <v>2676</v>
      </c>
      <c r="D1418" s="7"/>
      <c r="E1418" s="136" t="s">
        <v>1823</v>
      </c>
      <c r="F1418" s="136"/>
      <c r="G1418" s="5" t="s">
        <v>274</v>
      </c>
      <c r="H1418" s="5" t="s">
        <v>291</v>
      </c>
      <c r="I1418" s="5">
        <v>4000</v>
      </c>
      <c r="J1418" s="5">
        <v>4000</v>
      </c>
      <c r="K1418" s="136">
        <v>464</v>
      </c>
      <c r="L1418" s="136"/>
      <c r="M1418" s="5"/>
    </row>
    <row r="1419" spans="1:13" x14ac:dyDescent="0.25">
      <c r="A1419" s="138"/>
      <c r="B1419" s="138"/>
      <c r="C1419" s="129" t="s">
        <v>2676</v>
      </c>
      <c r="D1419" s="9"/>
      <c r="E1419" s="138"/>
      <c r="F1419" s="138"/>
      <c r="G1419" s="5" t="s">
        <v>274</v>
      </c>
      <c r="H1419" s="5" t="s">
        <v>384</v>
      </c>
      <c r="I1419" s="5">
        <v>2500</v>
      </c>
      <c r="J1419" s="5">
        <v>2500</v>
      </c>
      <c r="K1419" s="138"/>
      <c r="L1419" s="138"/>
      <c r="M1419" s="5"/>
    </row>
    <row r="1420" spans="1:13" x14ac:dyDescent="0.25">
      <c r="A1420" s="137"/>
      <c r="B1420" s="137"/>
      <c r="C1420" s="129" t="s">
        <v>2676</v>
      </c>
      <c r="D1420" s="8"/>
      <c r="E1420" s="137"/>
      <c r="F1420" s="137"/>
      <c r="G1420" s="5" t="s">
        <v>42</v>
      </c>
      <c r="H1420" s="71" t="s">
        <v>1774</v>
      </c>
      <c r="I1420" s="5">
        <v>128</v>
      </c>
      <c r="J1420" s="5">
        <v>128</v>
      </c>
      <c r="K1420" s="137"/>
      <c r="L1420" s="137"/>
      <c r="M1420" s="5"/>
    </row>
    <row r="1421" spans="1:13" ht="45" x14ac:dyDescent="0.25">
      <c r="A1421" s="5" t="s">
        <v>1824</v>
      </c>
      <c r="B1421" s="5"/>
      <c r="C1421" s="5" t="s">
        <v>1825</v>
      </c>
      <c r="D1421" s="5"/>
      <c r="E1421" s="5" t="s">
        <v>1823</v>
      </c>
      <c r="F1421" s="5"/>
      <c r="G1421" s="5" t="s">
        <v>274</v>
      </c>
      <c r="H1421" s="5" t="s">
        <v>536</v>
      </c>
      <c r="I1421" s="5">
        <v>300</v>
      </c>
      <c r="J1421" s="5">
        <v>300</v>
      </c>
      <c r="K1421" s="5">
        <v>21</v>
      </c>
      <c r="L1421" s="5"/>
      <c r="M1421" s="5"/>
    </row>
    <row r="1422" spans="1:13" ht="43.15" customHeight="1" x14ac:dyDescent="0.25">
      <c r="A1422" s="136" t="s">
        <v>1824</v>
      </c>
      <c r="B1422" s="136"/>
      <c r="C1422" s="6" t="s">
        <v>1800</v>
      </c>
      <c r="D1422" s="7"/>
      <c r="E1422" s="136" t="s">
        <v>1823</v>
      </c>
      <c r="F1422" s="136"/>
      <c r="G1422" s="5" t="s">
        <v>42</v>
      </c>
      <c r="H1422" s="5" t="s">
        <v>1826</v>
      </c>
      <c r="I1422" s="62">
        <f>19354*8</f>
        <v>154832</v>
      </c>
      <c r="J1422" s="62">
        <v>154832</v>
      </c>
      <c r="K1422" s="5">
        <v>10838</v>
      </c>
      <c r="L1422" s="5">
        <v>3</v>
      </c>
      <c r="M1422" s="5"/>
    </row>
    <row r="1423" spans="1:13" x14ac:dyDescent="0.25">
      <c r="A1423" s="137"/>
      <c r="B1423" s="137"/>
      <c r="C1423" s="6" t="s">
        <v>1800</v>
      </c>
      <c r="D1423" s="8"/>
      <c r="E1423" s="137"/>
      <c r="F1423" s="137"/>
      <c r="G1423" s="5" t="s">
        <v>274</v>
      </c>
      <c r="H1423" s="5" t="s">
        <v>293</v>
      </c>
      <c r="I1423" s="5"/>
      <c r="J1423" s="5"/>
      <c r="K1423" s="5"/>
      <c r="L1423" s="5"/>
      <c r="M1423" s="5" t="s">
        <v>1827</v>
      </c>
    </row>
    <row r="1424" spans="1:13" ht="45" x14ac:dyDescent="0.25">
      <c r="A1424" s="5" t="s">
        <v>1824</v>
      </c>
      <c r="B1424" s="5"/>
      <c r="C1424" s="5" t="s">
        <v>1343</v>
      </c>
      <c r="D1424" s="5"/>
      <c r="E1424" s="5" t="s">
        <v>1823</v>
      </c>
      <c r="F1424" s="5" t="s">
        <v>1335</v>
      </c>
      <c r="G1424" s="5" t="s">
        <v>274</v>
      </c>
      <c r="H1424" s="5" t="s">
        <v>72</v>
      </c>
      <c r="I1424" s="5">
        <v>8200</v>
      </c>
      <c r="J1424" s="5">
        <v>8200</v>
      </c>
      <c r="K1424" s="5">
        <v>574</v>
      </c>
      <c r="L1424" s="5"/>
      <c r="M1424" s="5"/>
    </row>
    <row r="1425" spans="1:13" x14ac:dyDescent="0.25">
      <c r="A1425" s="5" t="s">
        <v>1824</v>
      </c>
      <c r="B1425" s="5" t="s">
        <v>642</v>
      </c>
      <c r="C1425" s="5" t="s">
        <v>1828</v>
      </c>
      <c r="D1425" s="5"/>
      <c r="E1425" s="5"/>
      <c r="F1425" s="5"/>
      <c r="G1425" s="5" t="s">
        <v>274</v>
      </c>
      <c r="H1425" s="5" t="s">
        <v>328</v>
      </c>
      <c r="I1425" s="5">
        <v>24000</v>
      </c>
      <c r="J1425" s="5">
        <v>24000</v>
      </c>
      <c r="K1425" s="5">
        <v>1680</v>
      </c>
      <c r="L1425" s="5"/>
      <c r="M1425" s="5"/>
    </row>
    <row r="1426" spans="1:13" ht="43.15" customHeight="1" x14ac:dyDescent="0.25">
      <c r="A1426" s="136" t="s">
        <v>1829</v>
      </c>
      <c r="B1426" s="136" t="s">
        <v>642</v>
      </c>
      <c r="C1426" s="6" t="s">
        <v>1830</v>
      </c>
      <c r="D1426" s="7"/>
      <c r="E1426" s="136" t="s">
        <v>1823</v>
      </c>
      <c r="F1426" s="136" t="s">
        <v>169</v>
      </c>
      <c r="G1426" s="5" t="s">
        <v>274</v>
      </c>
      <c r="H1426" s="5" t="s">
        <v>291</v>
      </c>
      <c r="I1426" s="5">
        <v>4000</v>
      </c>
      <c r="J1426" s="5">
        <v>4000</v>
      </c>
      <c r="K1426" s="136">
        <v>3668</v>
      </c>
      <c r="L1426" s="136">
        <v>1</v>
      </c>
      <c r="M1426" s="5"/>
    </row>
    <row r="1427" spans="1:13" x14ac:dyDescent="0.25">
      <c r="A1427" s="138"/>
      <c r="B1427" s="138"/>
      <c r="C1427" s="6" t="s">
        <v>1830</v>
      </c>
      <c r="D1427" s="9"/>
      <c r="E1427" s="138"/>
      <c r="F1427" s="138"/>
      <c r="G1427" s="5" t="s">
        <v>42</v>
      </c>
      <c r="H1427" s="5" t="s">
        <v>1831</v>
      </c>
      <c r="I1427" s="5">
        <v>8146</v>
      </c>
      <c r="J1427" s="5">
        <v>8146</v>
      </c>
      <c r="K1427" s="138"/>
      <c r="L1427" s="138"/>
      <c r="M1427" s="5"/>
    </row>
    <row r="1428" spans="1:13" x14ac:dyDescent="0.25">
      <c r="A1428" s="138"/>
      <c r="B1428" s="138"/>
      <c r="C1428" s="6" t="s">
        <v>1830</v>
      </c>
      <c r="D1428" s="9"/>
      <c r="E1428" s="138"/>
      <c r="F1428" s="138"/>
      <c r="G1428" s="5" t="s">
        <v>42</v>
      </c>
      <c r="H1428" s="5" t="s">
        <v>1832</v>
      </c>
      <c r="I1428" s="5">
        <v>3856</v>
      </c>
      <c r="J1428" s="5">
        <v>3856</v>
      </c>
      <c r="K1428" s="138"/>
      <c r="L1428" s="138"/>
      <c r="M1428" s="5"/>
    </row>
    <row r="1429" spans="1:13" x14ac:dyDescent="0.25">
      <c r="A1429" s="138"/>
      <c r="B1429" s="138"/>
      <c r="C1429" s="6" t="s">
        <v>1830</v>
      </c>
      <c r="D1429" s="9"/>
      <c r="E1429" s="138"/>
      <c r="F1429" s="138"/>
      <c r="G1429" s="5" t="s">
        <v>274</v>
      </c>
      <c r="H1429" s="5" t="s">
        <v>523</v>
      </c>
      <c r="I1429" s="5">
        <v>400</v>
      </c>
      <c r="J1429" s="5">
        <v>400</v>
      </c>
      <c r="K1429" s="137"/>
      <c r="L1429" s="137"/>
      <c r="M1429" s="5"/>
    </row>
    <row r="1430" spans="1:13" x14ac:dyDescent="0.25">
      <c r="A1430" s="137"/>
      <c r="B1430" s="137"/>
      <c r="C1430" s="6" t="s">
        <v>1830</v>
      </c>
      <c r="D1430" s="8"/>
      <c r="E1430" s="137"/>
      <c r="F1430" s="137"/>
      <c r="G1430" s="5" t="s">
        <v>274</v>
      </c>
      <c r="H1430" s="5" t="s">
        <v>225</v>
      </c>
      <c r="I1430" s="5">
        <v>2000</v>
      </c>
      <c r="J1430" s="5">
        <v>2000</v>
      </c>
      <c r="K1430" s="5">
        <v>140</v>
      </c>
      <c r="L1430" s="5"/>
      <c r="M1430" s="5"/>
    </row>
    <row r="1431" spans="1:13" ht="43.15" customHeight="1" x14ac:dyDescent="0.25">
      <c r="A1431" s="136" t="s">
        <v>1833</v>
      </c>
      <c r="B1431" s="136" t="s">
        <v>642</v>
      </c>
      <c r="C1431" s="6" t="s">
        <v>137</v>
      </c>
      <c r="D1431" s="7"/>
      <c r="E1431" s="136" t="s">
        <v>1823</v>
      </c>
      <c r="F1431" s="136"/>
      <c r="G1431" s="5" t="s">
        <v>42</v>
      </c>
      <c r="H1431" s="5" t="s">
        <v>1834</v>
      </c>
      <c r="I1431" s="5">
        <v>25224</v>
      </c>
      <c r="J1431" s="5">
        <v>25224</v>
      </c>
      <c r="K1431" s="5">
        <v>1565</v>
      </c>
      <c r="L1431" s="5">
        <v>4</v>
      </c>
      <c r="M1431" s="5"/>
    </row>
    <row r="1432" spans="1:13" x14ac:dyDescent="0.25">
      <c r="A1432" s="137"/>
      <c r="B1432" s="137"/>
      <c r="C1432" s="6" t="s">
        <v>137</v>
      </c>
      <c r="D1432" s="8"/>
      <c r="E1432" s="137"/>
      <c r="F1432" s="137"/>
      <c r="G1432" s="5" t="s">
        <v>51</v>
      </c>
      <c r="H1432" s="5" t="s">
        <v>1835</v>
      </c>
      <c r="I1432" s="5">
        <v>29655</v>
      </c>
      <c r="J1432" s="5">
        <v>29655</v>
      </c>
      <c r="K1432" s="5">
        <v>148</v>
      </c>
      <c r="L1432" s="5"/>
      <c r="M1432" s="5"/>
    </row>
    <row r="1433" spans="1:13" x14ac:dyDescent="0.25">
      <c r="A1433" s="136" t="s">
        <v>1833</v>
      </c>
      <c r="B1433" s="136"/>
      <c r="C1433" s="6" t="s">
        <v>1836</v>
      </c>
      <c r="D1433" s="7"/>
      <c r="E1433" s="136"/>
      <c r="F1433" s="136"/>
      <c r="G1433" s="5" t="s">
        <v>274</v>
      </c>
      <c r="H1433" s="5" t="s">
        <v>225</v>
      </c>
      <c r="I1433" s="5">
        <v>2200</v>
      </c>
      <c r="J1433" s="5">
        <v>2200</v>
      </c>
      <c r="K1433" s="5"/>
      <c r="L1433" s="5"/>
      <c r="M1433" s="5"/>
    </row>
    <row r="1434" spans="1:13" x14ac:dyDescent="0.25">
      <c r="A1434" s="137"/>
      <c r="B1434" s="137"/>
      <c r="C1434" s="6" t="s">
        <v>1836</v>
      </c>
      <c r="D1434" s="8"/>
      <c r="E1434" s="137"/>
      <c r="F1434" s="137"/>
      <c r="G1434" s="5" t="s">
        <v>274</v>
      </c>
      <c r="H1434" s="5" t="s">
        <v>536</v>
      </c>
      <c r="I1434" s="5">
        <v>300</v>
      </c>
      <c r="J1434" s="5">
        <v>300</v>
      </c>
      <c r="K1434" s="5"/>
      <c r="L1434" s="5"/>
      <c r="M1434" s="5" t="s">
        <v>1837</v>
      </c>
    </row>
    <row r="1435" spans="1:13" ht="45" x14ac:dyDescent="0.25">
      <c r="A1435" s="5" t="s">
        <v>1838</v>
      </c>
      <c r="B1435" s="5"/>
      <c r="C1435" s="5" t="s">
        <v>571</v>
      </c>
      <c r="D1435" s="5"/>
      <c r="E1435" s="5" t="s">
        <v>1823</v>
      </c>
      <c r="F1435" s="5" t="s">
        <v>942</v>
      </c>
      <c r="G1435" s="5" t="s">
        <v>274</v>
      </c>
      <c r="H1435" s="5" t="s">
        <v>916</v>
      </c>
      <c r="I1435" s="5">
        <v>2000</v>
      </c>
      <c r="J1435" s="5">
        <v>2000</v>
      </c>
      <c r="K1435" s="5">
        <v>140</v>
      </c>
      <c r="L1435" s="5"/>
      <c r="M1435" s="5"/>
    </row>
    <row r="1436" spans="1:13" ht="43.15" customHeight="1" x14ac:dyDescent="0.25">
      <c r="A1436" s="136" t="s">
        <v>1839</v>
      </c>
      <c r="B1436" s="136" t="s">
        <v>642</v>
      </c>
      <c r="C1436" s="6" t="s">
        <v>1840</v>
      </c>
      <c r="D1436" s="7"/>
      <c r="E1436" s="136" t="s">
        <v>1823</v>
      </c>
      <c r="F1436" s="136" t="s">
        <v>1841</v>
      </c>
      <c r="G1436" s="5" t="s">
        <v>274</v>
      </c>
      <c r="H1436" s="5" t="s">
        <v>415</v>
      </c>
      <c r="I1436" s="5">
        <v>14000</v>
      </c>
      <c r="J1436" s="5">
        <v>14000</v>
      </c>
      <c r="K1436" s="136">
        <v>1610</v>
      </c>
      <c r="L1436" s="136">
        <v>2</v>
      </c>
      <c r="M1436" s="5"/>
    </row>
    <row r="1437" spans="1:13" x14ac:dyDescent="0.25">
      <c r="A1437" s="138"/>
      <c r="B1437" s="138"/>
      <c r="C1437" s="6" t="s">
        <v>1840</v>
      </c>
      <c r="D1437" s="9"/>
      <c r="E1437" s="138"/>
      <c r="F1437" s="138"/>
      <c r="G1437" s="5" t="s">
        <v>274</v>
      </c>
      <c r="H1437" s="5" t="s">
        <v>291</v>
      </c>
      <c r="I1437" s="5">
        <v>4500</v>
      </c>
      <c r="J1437" s="5">
        <v>4500</v>
      </c>
      <c r="K1437" s="138"/>
      <c r="L1437" s="138"/>
      <c r="M1437" s="5"/>
    </row>
    <row r="1438" spans="1:13" x14ac:dyDescent="0.25">
      <c r="A1438" s="138"/>
      <c r="B1438" s="138"/>
      <c r="C1438" s="6" t="s">
        <v>1840</v>
      </c>
      <c r="D1438" s="9"/>
      <c r="E1438" s="138"/>
      <c r="F1438" s="138"/>
      <c r="G1438" s="5" t="s">
        <v>42</v>
      </c>
      <c r="H1438" s="5" t="s">
        <v>309</v>
      </c>
      <c r="I1438" s="5">
        <v>400</v>
      </c>
      <c r="J1438" s="5">
        <v>400</v>
      </c>
      <c r="K1438" s="138"/>
      <c r="L1438" s="138"/>
      <c r="M1438" s="5"/>
    </row>
    <row r="1439" spans="1:13" x14ac:dyDescent="0.25">
      <c r="A1439" s="138"/>
      <c r="B1439" s="138"/>
      <c r="C1439" s="6" t="s">
        <v>1840</v>
      </c>
      <c r="D1439" s="9"/>
      <c r="E1439" s="138"/>
      <c r="F1439" s="138"/>
      <c r="G1439" s="5" t="s">
        <v>42</v>
      </c>
      <c r="H1439" s="5" t="s">
        <v>1842</v>
      </c>
      <c r="I1439" s="62">
        <f>258*8</f>
        <v>2064</v>
      </c>
      <c r="J1439" s="62">
        <v>2064</v>
      </c>
      <c r="K1439" s="138"/>
      <c r="L1439" s="138"/>
      <c r="M1439" s="5" t="s">
        <v>1843</v>
      </c>
    </row>
    <row r="1440" spans="1:13" x14ac:dyDescent="0.25">
      <c r="A1440" s="138"/>
      <c r="B1440" s="138"/>
      <c r="C1440" s="6" t="s">
        <v>1840</v>
      </c>
      <c r="D1440" s="9"/>
      <c r="E1440" s="138"/>
      <c r="F1440" s="138"/>
      <c r="G1440" s="5" t="s">
        <v>42</v>
      </c>
      <c r="H1440" s="5" t="s">
        <v>1635</v>
      </c>
      <c r="I1440" s="5">
        <v>1344</v>
      </c>
      <c r="J1440" s="5">
        <v>1344</v>
      </c>
      <c r="K1440" s="138"/>
      <c r="L1440" s="138"/>
      <c r="M1440" s="5" t="s">
        <v>1844</v>
      </c>
    </row>
    <row r="1441" spans="1:13" x14ac:dyDescent="0.25">
      <c r="A1441" s="138"/>
      <c r="B1441" s="138"/>
      <c r="C1441" s="6" t="s">
        <v>1840</v>
      </c>
      <c r="D1441" s="9"/>
      <c r="E1441" s="138"/>
      <c r="F1441" s="138"/>
      <c r="G1441" s="5" t="s">
        <v>42</v>
      </c>
      <c r="H1441" s="5" t="s">
        <v>1845</v>
      </c>
      <c r="I1441" s="5">
        <v>2560</v>
      </c>
      <c r="J1441" s="5">
        <v>2560</v>
      </c>
      <c r="K1441" s="138"/>
      <c r="L1441" s="138"/>
      <c r="M1441" s="5"/>
    </row>
    <row r="1442" spans="1:13" x14ac:dyDescent="0.25">
      <c r="A1442" s="137"/>
      <c r="B1442" s="137"/>
      <c r="C1442" s="6" t="s">
        <v>1840</v>
      </c>
      <c r="D1442" s="8"/>
      <c r="E1442" s="137"/>
      <c r="F1442" s="137"/>
      <c r="G1442" s="5" t="s">
        <v>45</v>
      </c>
      <c r="H1442" s="5" t="s">
        <v>995</v>
      </c>
      <c r="I1442" s="5">
        <v>200</v>
      </c>
      <c r="J1442" s="5">
        <v>200</v>
      </c>
      <c r="K1442" s="137"/>
      <c r="L1442" s="137"/>
      <c r="M1442" s="5"/>
    </row>
    <row r="1443" spans="1:13" ht="45" x14ac:dyDescent="0.25">
      <c r="A1443" s="5" t="s">
        <v>1839</v>
      </c>
      <c r="B1443" s="5" t="s">
        <v>1846</v>
      </c>
      <c r="C1443" s="5" t="s">
        <v>1283</v>
      </c>
      <c r="D1443" s="5"/>
      <c r="E1443" s="5" t="s">
        <v>1823</v>
      </c>
      <c r="F1443" s="5" t="s">
        <v>1813</v>
      </c>
      <c r="G1443" s="5" t="s">
        <v>274</v>
      </c>
      <c r="H1443" s="5" t="s">
        <v>1431</v>
      </c>
      <c r="I1443" s="5">
        <v>4800</v>
      </c>
      <c r="J1443" s="5">
        <v>4800</v>
      </c>
      <c r="K1443" s="5"/>
      <c r="L1443" s="5"/>
      <c r="M1443" s="5" t="s">
        <v>1847</v>
      </c>
    </row>
    <row r="1444" spans="1:13" ht="45" x14ac:dyDescent="0.25">
      <c r="A1444" s="5" t="s">
        <v>1848</v>
      </c>
      <c r="B1444" s="5" t="s">
        <v>642</v>
      </c>
      <c r="C1444" s="5" t="s">
        <v>1406</v>
      </c>
      <c r="D1444" s="5"/>
      <c r="E1444" s="5" t="s">
        <v>1823</v>
      </c>
      <c r="F1444" s="5" t="s">
        <v>1745</v>
      </c>
      <c r="G1444" s="5" t="s">
        <v>274</v>
      </c>
      <c r="H1444" s="5" t="s">
        <v>218</v>
      </c>
      <c r="I1444" s="5">
        <v>15820</v>
      </c>
      <c r="J1444" s="5">
        <v>15820</v>
      </c>
      <c r="K1444" s="5">
        <v>1105</v>
      </c>
      <c r="L1444" s="5">
        <v>4</v>
      </c>
      <c r="M1444" s="5"/>
    </row>
    <row r="1445" spans="1:13" ht="43.15" customHeight="1" x14ac:dyDescent="0.25">
      <c r="A1445" s="136" t="s">
        <v>1848</v>
      </c>
      <c r="B1445" s="136" t="s">
        <v>642</v>
      </c>
      <c r="C1445" s="6" t="s">
        <v>1567</v>
      </c>
      <c r="D1445" s="7"/>
      <c r="E1445" s="136" t="s">
        <v>1823</v>
      </c>
      <c r="F1445" s="136" t="s">
        <v>1745</v>
      </c>
      <c r="G1445" s="5" t="s">
        <v>274</v>
      </c>
      <c r="H1445" s="5" t="s">
        <v>907</v>
      </c>
      <c r="I1445" s="5">
        <v>33280</v>
      </c>
      <c r="J1445" s="5">
        <v>33280</v>
      </c>
      <c r="K1445" s="5">
        <v>2329</v>
      </c>
      <c r="L1445" s="5">
        <v>6</v>
      </c>
      <c r="M1445" s="5"/>
    </row>
    <row r="1446" spans="1:13" x14ac:dyDescent="0.25">
      <c r="A1446" s="137"/>
      <c r="B1446" s="137"/>
      <c r="C1446" s="6" t="s">
        <v>1567</v>
      </c>
      <c r="D1446" s="8"/>
      <c r="E1446" s="137"/>
      <c r="F1446" s="137"/>
      <c r="G1446" s="5" t="s">
        <v>274</v>
      </c>
      <c r="H1446" s="5" t="s">
        <v>242</v>
      </c>
      <c r="I1446" s="5">
        <v>12000</v>
      </c>
      <c r="J1446" s="5">
        <v>12000</v>
      </c>
      <c r="K1446" s="5">
        <v>840</v>
      </c>
      <c r="L1446" s="5"/>
      <c r="M1446" s="5" t="s">
        <v>1849</v>
      </c>
    </row>
    <row r="1447" spans="1:13" ht="45" x14ac:dyDescent="0.25">
      <c r="A1447" s="5" t="s">
        <v>1848</v>
      </c>
      <c r="B1447" s="5"/>
      <c r="C1447" s="5" t="s">
        <v>1850</v>
      </c>
      <c r="D1447" s="5"/>
      <c r="E1447" s="5" t="s">
        <v>1823</v>
      </c>
      <c r="F1447" s="5" t="s">
        <v>443</v>
      </c>
      <c r="G1447" s="5" t="s">
        <v>274</v>
      </c>
      <c r="H1447" s="5" t="s">
        <v>72</v>
      </c>
      <c r="I1447" s="5">
        <v>8000</v>
      </c>
      <c r="J1447" s="5">
        <v>8000</v>
      </c>
      <c r="K1447" s="5">
        <v>560</v>
      </c>
      <c r="L1447" s="5"/>
      <c r="M1447" s="5"/>
    </row>
    <row r="1448" spans="1:13" ht="45" x14ac:dyDescent="0.25">
      <c r="A1448" s="5" t="s">
        <v>1848</v>
      </c>
      <c r="B1448" s="5" t="s">
        <v>642</v>
      </c>
      <c r="C1448" s="5" t="s">
        <v>1851</v>
      </c>
      <c r="D1448" s="5"/>
      <c r="E1448" s="5" t="s">
        <v>1852</v>
      </c>
      <c r="F1448" s="5" t="s">
        <v>211</v>
      </c>
      <c r="G1448" s="5" t="s">
        <v>274</v>
      </c>
      <c r="H1448" s="5" t="s">
        <v>555</v>
      </c>
      <c r="I1448" s="5">
        <v>52000</v>
      </c>
      <c r="J1448" s="5">
        <v>52000</v>
      </c>
      <c r="K1448" s="5">
        <v>3640</v>
      </c>
      <c r="L1448" s="5"/>
      <c r="M1448" s="5" t="s">
        <v>1853</v>
      </c>
    </row>
    <row r="1449" spans="1:13" ht="45" x14ac:dyDescent="0.25">
      <c r="A1449" s="5" t="s">
        <v>1854</v>
      </c>
      <c r="B1449" s="5" t="s">
        <v>642</v>
      </c>
      <c r="C1449" s="5" t="s">
        <v>1851</v>
      </c>
      <c r="D1449" s="5"/>
      <c r="E1449" s="5" t="s">
        <v>1852</v>
      </c>
      <c r="F1449" s="5" t="s">
        <v>211</v>
      </c>
      <c r="G1449" s="5" t="s">
        <v>274</v>
      </c>
      <c r="H1449" s="5" t="s">
        <v>1549</v>
      </c>
      <c r="I1449" s="11"/>
      <c r="J1449" s="5">
        <v>96000</v>
      </c>
      <c r="K1449" s="5"/>
      <c r="L1449" s="5"/>
      <c r="M1449" s="5" t="s">
        <v>1855</v>
      </c>
    </row>
    <row r="1450" spans="1:13" ht="45" x14ac:dyDescent="0.25">
      <c r="A1450" s="5" t="s">
        <v>1854</v>
      </c>
      <c r="B1450" s="5"/>
      <c r="C1450" s="5" t="s">
        <v>690</v>
      </c>
      <c r="D1450" s="5"/>
      <c r="E1450" s="5" t="s">
        <v>1852</v>
      </c>
      <c r="F1450" s="5" t="s">
        <v>332</v>
      </c>
      <c r="G1450" s="5" t="s">
        <v>274</v>
      </c>
      <c r="H1450" s="5" t="s">
        <v>831</v>
      </c>
      <c r="I1450" s="5">
        <v>80000</v>
      </c>
      <c r="J1450" s="5">
        <v>80000</v>
      </c>
      <c r="K1450" s="5">
        <v>5600</v>
      </c>
      <c r="L1450" s="5"/>
      <c r="M1450" s="5"/>
    </row>
    <row r="1451" spans="1:13" ht="45" x14ac:dyDescent="0.25">
      <c r="A1451" s="5" t="s">
        <v>1854</v>
      </c>
      <c r="B1451" s="5" t="s">
        <v>1856</v>
      </c>
      <c r="C1451" s="5" t="s">
        <v>2621</v>
      </c>
      <c r="D1451" s="5"/>
      <c r="E1451" s="5" t="s">
        <v>1852</v>
      </c>
      <c r="F1451" s="5"/>
      <c r="G1451" s="5" t="s">
        <v>274</v>
      </c>
      <c r="H1451" s="5" t="s">
        <v>1857</v>
      </c>
      <c r="I1451" s="5">
        <v>120</v>
      </c>
      <c r="J1451" s="5">
        <v>120</v>
      </c>
      <c r="K1451" s="5"/>
      <c r="L1451" s="5"/>
      <c r="M1451" s="5" t="s">
        <v>1858</v>
      </c>
    </row>
    <row r="1452" spans="1:13" ht="45" x14ac:dyDescent="0.25">
      <c r="A1452" s="5" t="s">
        <v>1854</v>
      </c>
      <c r="B1452" s="5" t="s">
        <v>844</v>
      </c>
      <c r="C1452" s="5" t="s">
        <v>1859</v>
      </c>
      <c r="D1452" s="5"/>
      <c r="E1452" s="5" t="s">
        <v>1852</v>
      </c>
      <c r="F1452" s="5" t="s">
        <v>1860</v>
      </c>
      <c r="G1452" s="5" t="s">
        <v>274</v>
      </c>
      <c r="H1452" s="5" t="s">
        <v>1861</v>
      </c>
      <c r="I1452" s="5">
        <v>120000</v>
      </c>
      <c r="J1452" s="5">
        <v>120000</v>
      </c>
      <c r="K1452" s="5">
        <v>8400</v>
      </c>
      <c r="L1452" s="5"/>
      <c r="M1452" s="5"/>
    </row>
    <row r="1453" spans="1:13" ht="45" x14ac:dyDescent="0.25">
      <c r="A1453" s="5" t="s">
        <v>1862</v>
      </c>
      <c r="B1453" s="5" t="s">
        <v>844</v>
      </c>
      <c r="C1453" s="5" t="s">
        <v>1859</v>
      </c>
      <c r="D1453" s="5"/>
      <c r="E1453" s="5" t="s">
        <v>1852</v>
      </c>
      <c r="F1453" s="5" t="s">
        <v>1860</v>
      </c>
      <c r="G1453" s="5" t="s">
        <v>274</v>
      </c>
      <c r="H1453" s="5" t="s">
        <v>94</v>
      </c>
      <c r="I1453" s="5">
        <v>20800</v>
      </c>
      <c r="J1453" s="5">
        <v>20800</v>
      </c>
      <c r="K1453" s="5">
        <v>1456</v>
      </c>
      <c r="L1453" s="5"/>
      <c r="M1453" s="5"/>
    </row>
    <row r="1454" spans="1:13" ht="45" x14ac:dyDescent="0.25">
      <c r="A1454" s="5" t="s">
        <v>1862</v>
      </c>
      <c r="B1454" s="5" t="s">
        <v>642</v>
      </c>
      <c r="C1454" s="5" t="s">
        <v>1863</v>
      </c>
      <c r="D1454" s="54"/>
      <c r="E1454" s="5" t="s">
        <v>1852</v>
      </c>
      <c r="F1454" s="5" t="s">
        <v>1259</v>
      </c>
      <c r="G1454" s="5" t="s">
        <v>274</v>
      </c>
      <c r="H1454" s="5" t="s">
        <v>916</v>
      </c>
      <c r="I1454" s="5">
        <v>2000</v>
      </c>
      <c r="J1454" s="5">
        <v>2000</v>
      </c>
      <c r="K1454" s="5">
        <v>140</v>
      </c>
      <c r="L1454" s="5"/>
      <c r="M1454" s="5"/>
    </row>
    <row r="1455" spans="1:13" ht="43.15" customHeight="1" x14ac:dyDescent="0.25">
      <c r="A1455" s="136" t="s">
        <v>1862</v>
      </c>
      <c r="B1455" s="136" t="s">
        <v>642</v>
      </c>
      <c r="C1455" s="6" t="s">
        <v>137</v>
      </c>
      <c r="D1455" s="7"/>
      <c r="E1455" s="136" t="s">
        <v>1852</v>
      </c>
      <c r="F1455" s="136" t="s">
        <v>621</v>
      </c>
      <c r="G1455" s="5" t="s">
        <v>274</v>
      </c>
      <c r="H1455" s="5" t="s">
        <v>218</v>
      </c>
      <c r="I1455" s="5">
        <v>16000</v>
      </c>
      <c r="J1455" s="5">
        <v>16000</v>
      </c>
      <c r="K1455" s="5"/>
      <c r="L1455" s="5"/>
      <c r="M1455" s="5"/>
    </row>
    <row r="1456" spans="1:13" x14ac:dyDescent="0.25">
      <c r="A1456" s="137"/>
      <c r="B1456" s="137"/>
      <c r="C1456" s="6" t="s">
        <v>137</v>
      </c>
      <c r="D1456" s="8"/>
      <c r="E1456" s="137"/>
      <c r="F1456" s="137"/>
      <c r="G1456" s="5" t="s">
        <v>42</v>
      </c>
      <c r="H1456" s="5" t="s">
        <v>1864</v>
      </c>
      <c r="I1456" s="5">
        <v>16392</v>
      </c>
      <c r="J1456" s="5">
        <v>16392</v>
      </c>
      <c r="K1456" s="5">
        <v>2267</v>
      </c>
      <c r="L1456" s="5">
        <v>3</v>
      </c>
      <c r="M1456" s="5"/>
    </row>
    <row r="1457" spans="1:13" x14ac:dyDescent="0.25">
      <c r="A1457" s="5" t="s">
        <v>1862</v>
      </c>
      <c r="B1457" s="5" t="s">
        <v>642</v>
      </c>
      <c r="C1457" s="5" t="s">
        <v>1865</v>
      </c>
      <c r="D1457" s="5"/>
      <c r="E1457" s="5"/>
      <c r="F1457" s="5"/>
      <c r="G1457" s="5" t="s">
        <v>42</v>
      </c>
      <c r="H1457" s="5" t="s">
        <v>1666</v>
      </c>
      <c r="I1457" s="5">
        <v>32</v>
      </c>
      <c r="J1457" s="5">
        <v>32</v>
      </c>
      <c r="K1457" s="5">
        <v>2</v>
      </c>
      <c r="L1457" s="5">
        <v>2</v>
      </c>
      <c r="M1457" s="5"/>
    </row>
    <row r="1458" spans="1:13" ht="45" x14ac:dyDescent="0.25">
      <c r="A1458" s="5" t="s">
        <v>1866</v>
      </c>
      <c r="B1458" s="5" t="s">
        <v>132</v>
      </c>
      <c r="C1458" s="5" t="s">
        <v>1867</v>
      </c>
      <c r="D1458" s="5"/>
      <c r="E1458" s="5" t="s">
        <v>1852</v>
      </c>
      <c r="F1458" s="5"/>
      <c r="G1458" s="5" t="s">
        <v>274</v>
      </c>
      <c r="H1458" s="5" t="s">
        <v>536</v>
      </c>
      <c r="I1458" s="5">
        <v>300</v>
      </c>
      <c r="J1458" s="5">
        <v>300</v>
      </c>
      <c r="K1458" s="5">
        <v>21</v>
      </c>
      <c r="L1458" s="5"/>
      <c r="M1458" s="5"/>
    </row>
    <row r="1459" spans="1:13" ht="43.15" customHeight="1" x14ac:dyDescent="0.25">
      <c r="A1459" s="136" t="s">
        <v>1866</v>
      </c>
      <c r="B1459" s="136"/>
      <c r="C1459" s="6" t="s">
        <v>1608</v>
      </c>
      <c r="D1459" s="7"/>
      <c r="E1459" s="136" t="s">
        <v>1852</v>
      </c>
      <c r="F1459" s="136" t="s">
        <v>898</v>
      </c>
      <c r="G1459" s="5" t="s">
        <v>274</v>
      </c>
      <c r="H1459" s="5" t="s">
        <v>709</v>
      </c>
      <c r="I1459" s="5">
        <v>13520</v>
      </c>
      <c r="J1459" s="5">
        <v>13520</v>
      </c>
      <c r="K1459" s="136">
        <v>5336</v>
      </c>
      <c r="L1459" s="136"/>
      <c r="M1459" s="136" t="s">
        <v>1868</v>
      </c>
    </row>
    <row r="1460" spans="1:13" x14ac:dyDescent="0.25">
      <c r="A1460" s="138"/>
      <c r="B1460" s="138"/>
      <c r="C1460" s="6" t="s">
        <v>1608</v>
      </c>
      <c r="D1460" s="9"/>
      <c r="E1460" s="138"/>
      <c r="F1460" s="138"/>
      <c r="G1460" s="5" t="s">
        <v>274</v>
      </c>
      <c r="H1460" s="5" t="s">
        <v>496</v>
      </c>
      <c r="I1460" s="5">
        <v>60000</v>
      </c>
      <c r="J1460" s="5">
        <v>60000</v>
      </c>
      <c r="K1460" s="138"/>
      <c r="L1460" s="138"/>
      <c r="M1460" s="138"/>
    </row>
    <row r="1461" spans="1:13" x14ac:dyDescent="0.25">
      <c r="A1461" s="138"/>
      <c r="B1461" s="138"/>
      <c r="C1461" s="6" t="s">
        <v>1608</v>
      </c>
      <c r="D1461" s="9"/>
      <c r="E1461" s="138"/>
      <c r="F1461" s="138"/>
      <c r="G1461" s="5" t="s">
        <v>42</v>
      </c>
      <c r="H1461" s="5" t="s">
        <v>1869</v>
      </c>
      <c r="I1461" s="5">
        <v>1120</v>
      </c>
      <c r="J1461" s="5">
        <v>1120</v>
      </c>
      <c r="K1461" s="138"/>
      <c r="L1461" s="138"/>
      <c r="M1461" s="138"/>
    </row>
    <row r="1462" spans="1:13" x14ac:dyDescent="0.25">
      <c r="A1462" s="137"/>
      <c r="B1462" s="137"/>
      <c r="C1462" s="6" t="s">
        <v>1608</v>
      </c>
      <c r="D1462" s="8"/>
      <c r="E1462" s="137"/>
      <c r="F1462" s="137"/>
      <c r="G1462" s="5" t="s">
        <v>274</v>
      </c>
      <c r="H1462" s="5" t="s">
        <v>1870</v>
      </c>
      <c r="I1462" s="5">
        <v>2150</v>
      </c>
      <c r="J1462" s="5">
        <v>2150</v>
      </c>
      <c r="K1462" s="137"/>
      <c r="L1462" s="137"/>
      <c r="M1462" s="137"/>
    </row>
    <row r="1463" spans="1:13" ht="45" x14ac:dyDescent="0.25">
      <c r="A1463" s="5" t="s">
        <v>1866</v>
      </c>
      <c r="B1463" s="5"/>
      <c r="C1463" s="5" t="s">
        <v>1608</v>
      </c>
      <c r="D1463" s="5"/>
      <c r="E1463" s="5" t="s">
        <v>1852</v>
      </c>
      <c r="F1463" s="5"/>
      <c r="G1463" s="5" t="s">
        <v>274</v>
      </c>
      <c r="H1463" s="5" t="s">
        <v>364</v>
      </c>
      <c r="I1463" s="5">
        <v>23000</v>
      </c>
      <c r="J1463" s="5">
        <v>23000</v>
      </c>
      <c r="K1463" s="5">
        <v>1610</v>
      </c>
      <c r="L1463" s="5"/>
      <c r="M1463" s="5"/>
    </row>
    <row r="1464" spans="1:13" ht="43.15" customHeight="1" x14ac:dyDescent="0.25">
      <c r="A1464" s="136" t="s">
        <v>1871</v>
      </c>
      <c r="B1464" s="136" t="s">
        <v>1788</v>
      </c>
      <c r="C1464" s="6" t="s">
        <v>2622</v>
      </c>
      <c r="D1464" s="56"/>
      <c r="E1464" s="136" t="s">
        <v>1852</v>
      </c>
      <c r="F1464" s="136" t="s">
        <v>2659</v>
      </c>
      <c r="G1464" s="5" t="s">
        <v>274</v>
      </c>
      <c r="H1464" s="5" t="s">
        <v>1294</v>
      </c>
      <c r="I1464" s="5">
        <v>60000</v>
      </c>
      <c r="J1464" s="5">
        <v>60000</v>
      </c>
      <c r="K1464" s="5">
        <v>4200</v>
      </c>
      <c r="L1464" s="5"/>
      <c r="M1464" s="5"/>
    </row>
    <row r="1465" spans="1:13" ht="45" x14ac:dyDescent="0.25">
      <c r="A1465" s="137"/>
      <c r="B1465" s="137"/>
      <c r="C1465" s="6" t="s">
        <v>2622</v>
      </c>
      <c r="D1465" s="58"/>
      <c r="E1465" s="137"/>
      <c r="F1465" s="137"/>
      <c r="G1465" s="5" t="s">
        <v>42</v>
      </c>
      <c r="H1465" s="5" t="s">
        <v>1872</v>
      </c>
      <c r="I1465" s="11"/>
      <c r="J1465" s="11">
        <f>898*8</f>
        <v>7184</v>
      </c>
      <c r="K1465" s="5"/>
      <c r="L1465" s="5"/>
      <c r="M1465" s="5" t="s">
        <v>1873</v>
      </c>
    </row>
    <row r="1466" spans="1:13" ht="45" x14ac:dyDescent="0.25">
      <c r="A1466" s="5" t="s">
        <v>1871</v>
      </c>
      <c r="B1466" s="5"/>
      <c r="C1466" s="5" t="s">
        <v>1874</v>
      </c>
      <c r="D1466" s="5"/>
      <c r="E1466" s="5" t="s">
        <v>1852</v>
      </c>
      <c r="F1466" s="5" t="s">
        <v>2659</v>
      </c>
      <c r="G1466" s="5" t="s">
        <v>274</v>
      </c>
      <c r="H1466" s="5" t="s">
        <v>364</v>
      </c>
      <c r="I1466" s="5">
        <v>28000</v>
      </c>
      <c r="J1466" s="5">
        <v>28000</v>
      </c>
      <c r="K1466" s="5">
        <v>1960</v>
      </c>
      <c r="L1466" s="5"/>
      <c r="M1466" s="5"/>
    </row>
    <row r="1467" spans="1:13" ht="43.15" customHeight="1" x14ac:dyDescent="0.25">
      <c r="A1467" s="139" t="s">
        <v>1871</v>
      </c>
      <c r="B1467" s="139" t="s">
        <v>642</v>
      </c>
      <c r="C1467" s="53" t="s">
        <v>2625</v>
      </c>
      <c r="D1467" s="5"/>
      <c r="E1467" s="139" t="s">
        <v>1852</v>
      </c>
      <c r="F1467" s="139" t="s">
        <v>2659</v>
      </c>
      <c r="G1467" s="5" t="s">
        <v>274</v>
      </c>
      <c r="H1467" s="5" t="s">
        <v>496</v>
      </c>
      <c r="I1467" s="5">
        <v>48000</v>
      </c>
      <c r="J1467" s="5">
        <v>48000</v>
      </c>
      <c r="K1467" s="139">
        <v>3903</v>
      </c>
      <c r="L1467" s="139">
        <v>7</v>
      </c>
      <c r="M1467" s="5"/>
    </row>
    <row r="1468" spans="1:13" x14ac:dyDescent="0.25">
      <c r="A1468" s="139"/>
      <c r="B1468" s="139"/>
      <c r="C1468" s="53" t="s">
        <v>2625</v>
      </c>
      <c r="D1468" s="5"/>
      <c r="E1468" s="139"/>
      <c r="F1468" s="139"/>
      <c r="G1468" s="5" t="s">
        <v>42</v>
      </c>
      <c r="H1468" s="5" t="s">
        <v>1875</v>
      </c>
      <c r="I1468" s="5">
        <v>5920</v>
      </c>
      <c r="J1468" s="5">
        <v>5920</v>
      </c>
      <c r="K1468" s="139"/>
      <c r="L1468" s="139"/>
      <c r="M1468" s="5"/>
    </row>
    <row r="1469" spans="1:13" x14ac:dyDescent="0.25">
      <c r="A1469" s="139"/>
      <c r="B1469" s="139"/>
      <c r="C1469" s="53" t="s">
        <v>2625</v>
      </c>
      <c r="D1469" s="5"/>
      <c r="E1469" s="139"/>
      <c r="F1469" s="139"/>
      <c r="G1469" s="5" t="s">
        <v>42</v>
      </c>
      <c r="H1469" s="5" t="s">
        <v>345</v>
      </c>
      <c r="I1469" s="5">
        <v>688</v>
      </c>
      <c r="J1469" s="5">
        <v>688</v>
      </c>
      <c r="K1469" s="139"/>
      <c r="L1469" s="139"/>
      <c r="M1469" s="5"/>
    </row>
    <row r="1470" spans="1:13" x14ac:dyDescent="0.25">
      <c r="A1470" s="139"/>
      <c r="B1470" s="139"/>
      <c r="C1470" s="53" t="s">
        <v>2625</v>
      </c>
      <c r="D1470" s="5"/>
      <c r="E1470" s="139"/>
      <c r="F1470" s="139"/>
      <c r="G1470" s="5" t="s">
        <v>42</v>
      </c>
      <c r="H1470" s="5" t="s">
        <v>1876</v>
      </c>
      <c r="I1470" s="5">
        <v>1160</v>
      </c>
      <c r="J1470" s="5">
        <v>1160</v>
      </c>
      <c r="K1470" s="139"/>
      <c r="L1470" s="139"/>
      <c r="M1470" s="5"/>
    </row>
    <row r="1471" spans="1:13" ht="43.15" customHeight="1" x14ac:dyDescent="0.25">
      <c r="A1471" s="136" t="s">
        <v>1877</v>
      </c>
      <c r="B1471" s="136"/>
      <c r="C1471" s="6" t="s">
        <v>1878</v>
      </c>
      <c r="D1471" s="7"/>
      <c r="E1471" s="136" t="s">
        <v>1852</v>
      </c>
      <c r="F1471" s="136" t="s">
        <v>1522</v>
      </c>
      <c r="G1471" s="5" t="s">
        <v>274</v>
      </c>
      <c r="H1471" s="5" t="s">
        <v>225</v>
      </c>
      <c r="I1471" s="5">
        <v>2000</v>
      </c>
      <c r="J1471" s="5">
        <v>2000</v>
      </c>
      <c r="K1471" s="136">
        <v>154</v>
      </c>
      <c r="L1471" s="136"/>
      <c r="M1471" s="5"/>
    </row>
    <row r="1472" spans="1:13" x14ac:dyDescent="0.25">
      <c r="A1472" s="137"/>
      <c r="B1472" s="137"/>
      <c r="C1472" s="6" t="s">
        <v>1878</v>
      </c>
      <c r="D1472" s="8"/>
      <c r="E1472" s="137"/>
      <c r="F1472" s="137"/>
      <c r="G1472" s="5" t="s">
        <v>274</v>
      </c>
      <c r="H1472" s="5" t="s">
        <v>1372</v>
      </c>
      <c r="I1472" s="5">
        <v>2000</v>
      </c>
      <c r="J1472" s="5">
        <v>2000</v>
      </c>
      <c r="K1472" s="137"/>
      <c r="L1472" s="137"/>
      <c r="M1472" s="5"/>
    </row>
    <row r="1473" spans="1:13" ht="43.15" customHeight="1" x14ac:dyDescent="0.25">
      <c r="A1473" s="136" t="s">
        <v>1877</v>
      </c>
      <c r="B1473" s="136"/>
      <c r="C1473" s="53" t="s">
        <v>1879</v>
      </c>
      <c r="D1473" s="7"/>
      <c r="E1473" s="136" t="s">
        <v>1852</v>
      </c>
      <c r="F1473" s="136" t="s">
        <v>1522</v>
      </c>
      <c r="G1473" s="5" t="s">
        <v>274</v>
      </c>
      <c r="H1473" s="5" t="s">
        <v>225</v>
      </c>
      <c r="I1473" s="5">
        <v>2100</v>
      </c>
      <c r="J1473" s="5">
        <v>2100</v>
      </c>
      <c r="K1473" s="139">
        <v>166</v>
      </c>
      <c r="L1473" s="136">
        <v>6</v>
      </c>
      <c r="M1473" s="5"/>
    </row>
    <row r="1474" spans="1:13" x14ac:dyDescent="0.25">
      <c r="A1474" s="138"/>
      <c r="B1474" s="138"/>
      <c r="C1474" s="53" t="s">
        <v>1879</v>
      </c>
      <c r="D1474" s="9"/>
      <c r="E1474" s="138"/>
      <c r="F1474" s="138"/>
      <c r="G1474" s="5" t="s">
        <v>274</v>
      </c>
      <c r="H1474" s="5" t="s">
        <v>1186</v>
      </c>
      <c r="I1474" s="5">
        <v>100</v>
      </c>
      <c r="J1474" s="5">
        <v>100</v>
      </c>
      <c r="K1474" s="139"/>
      <c r="L1474" s="138"/>
      <c r="M1474" s="5"/>
    </row>
    <row r="1475" spans="1:13" x14ac:dyDescent="0.25">
      <c r="A1475" s="137"/>
      <c r="B1475" s="137"/>
      <c r="C1475" s="53" t="s">
        <v>1879</v>
      </c>
      <c r="D1475" s="8"/>
      <c r="E1475" s="137"/>
      <c r="F1475" s="137"/>
      <c r="G1475" s="5" t="s">
        <v>42</v>
      </c>
      <c r="H1475" s="5" t="s">
        <v>1880</v>
      </c>
      <c r="I1475" s="5">
        <v>180</v>
      </c>
      <c r="J1475" s="5">
        <v>180</v>
      </c>
      <c r="K1475" s="139"/>
      <c r="L1475" s="137"/>
      <c r="M1475" s="5"/>
    </row>
    <row r="1476" spans="1:13" ht="45" x14ac:dyDescent="0.25">
      <c r="A1476" s="5" t="s">
        <v>1877</v>
      </c>
      <c r="B1476" s="5"/>
      <c r="C1476" s="5" t="s">
        <v>1881</v>
      </c>
      <c r="D1476" s="5"/>
      <c r="E1476" s="5" t="s">
        <v>1852</v>
      </c>
      <c r="F1476" s="5"/>
      <c r="G1476" s="5" t="s">
        <v>42</v>
      </c>
      <c r="H1476" s="5" t="s">
        <v>388</v>
      </c>
      <c r="I1476" s="5">
        <v>100</v>
      </c>
      <c r="J1476" s="5">
        <v>100</v>
      </c>
      <c r="K1476" s="5">
        <v>7</v>
      </c>
      <c r="L1476" s="5"/>
      <c r="M1476" s="5"/>
    </row>
    <row r="1477" spans="1:13" ht="45" x14ac:dyDescent="0.25">
      <c r="A1477" s="5" t="s">
        <v>1877</v>
      </c>
      <c r="B1477" s="5" t="s">
        <v>1572</v>
      </c>
      <c r="C1477" s="5" t="s">
        <v>864</v>
      </c>
      <c r="D1477" s="5"/>
      <c r="E1477" s="5" t="s">
        <v>1852</v>
      </c>
      <c r="F1477" s="5"/>
      <c r="G1477" s="5" t="s">
        <v>274</v>
      </c>
      <c r="H1477" s="5" t="s">
        <v>218</v>
      </c>
      <c r="I1477" s="5">
        <v>16000</v>
      </c>
      <c r="J1477" s="5">
        <v>16000</v>
      </c>
      <c r="K1477" s="5">
        <v>1120</v>
      </c>
      <c r="L1477" s="5"/>
      <c r="M1477" s="5"/>
    </row>
    <row r="1478" spans="1:13" ht="45" x14ac:dyDescent="0.25">
      <c r="A1478" s="5" t="s">
        <v>1882</v>
      </c>
      <c r="B1478" s="5" t="s">
        <v>1856</v>
      </c>
      <c r="C1478" s="5" t="s">
        <v>1883</v>
      </c>
      <c r="D1478" s="5"/>
      <c r="E1478" s="5" t="s">
        <v>1884</v>
      </c>
      <c r="F1478" s="5"/>
      <c r="G1478" s="5" t="s">
        <v>274</v>
      </c>
      <c r="H1478" s="5" t="s">
        <v>1885</v>
      </c>
      <c r="I1478" s="5">
        <v>1100</v>
      </c>
      <c r="J1478" s="5">
        <v>1100</v>
      </c>
      <c r="K1478" s="5">
        <v>42</v>
      </c>
      <c r="L1478" s="5"/>
      <c r="M1478" s="5" t="s">
        <v>1886</v>
      </c>
    </row>
    <row r="1479" spans="1:13" ht="45" x14ac:dyDescent="0.25">
      <c r="A1479" s="5" t="s">
        <v>1882</v>
      </c>
      <c r="B1479" s="5"/>
      <c r="C1479" s="5" t="s">
        <v>1887</v>
      </c>
      <c r="D1479" s="5"/>
      <c r="E1479" s="5" t="s">
        <v>1884</v>
      </c>
      <c r="F1479" s="5"/>
      <c r="G1479" s="5" t="s">
        <v>274</v>
      </c>
      <c r="H1479" s="5" t="s">
        <v>119</v>
      </c>
      <c r="I1479" s="5">
        <v>450</v>
      </c>
      <c r="J1479" s="5">
        <v>450</v>
      </c>
      <c r="K1479" s="5">
        <v>31</v>
      </c>
      <c r="L1479" s="5">
        <v>4</v>
      </c>
      <c r="M1479" s="19" t="s">
        <v>1888</v>
      </c>
    </row>
    <row r="1480" spans="1:13" ht="43.15" customHeight="1" x14ac:dyDescent="0.25">
      <c r="A1480" s="136" t="s">
        <v>1882</v>
      </c>
      <c r="B1480" s="136"/>
      <c r="C1480" s="6" t="s">
        <v>1567</v>
      </c>
      <c r="D1480" s="7"/>
      <c r="E1480" s="136" t="s">
        <v>1884</v>
      </c>
      <c r="F1480" s="136" t="s">
        <v>987</v>
      </c>
      <c r="G1480" s="5" t="s">
        <v>274</v>
      </c>
      <c r="H1480" s="5" t="s">
        <v>415</v>
      </c>
      <c r="I1480" s="5">
        <v>14560</v>
      </c>
      <c r="J1480" s="5">
        <v>14560</v>
      </c>
      <c r="K1480" s="136">
        <v>924</v>
      </c>
      <c r="L1480" s="136"/>
      <c r="M1480" s="136" t="s">
        <v>1889</v>
      </c>
    </row>
    <row r="1481" spans="1:13" x14ac:dyDescent="0.25">
      <c r="A1481" s="137"/>
      <c r="B1481" s="137"/>
      <c r="C1481" s="6" t="s">
        <v>1567</v>
      </c>
      <c r="D1481" s="8"/>
      <c r="E1481" s="137"/>
      <c r="F1481" s="137"/>
      <c r="G1481" s="5" t="s">
        <v>42</v>
      </c>
      <c r="H1481" s="5" t="s">
        <v>862</v>
      </c>
      <c r="I1481" s="5">
        <v>640</v>
      </c>
      <c r="J1481" s="5">
        <v>640</v>
      </c>
      <c r="K1481" s="137"/>
      <c r="L1481" s="137"/>
      <c r="M1481" s="137"/>
    </row>
    <row r="1482" spans="1:13" ht="45" x14ac:dyDescent="0.25">
      <c r="A1482" s="5" t="s">
        <v>1890</v>
      </c>
      <c r="B1482" s="5"/>
      <c r="C1482" s="5" t="s">
        <v>1891</v>
      </c>
      <c r="D1482" s="5"/>
      <c r="E1482" s="5" t="s">
        <v>1884</v>
      </c>
      <c r="F1482" s="5"/>
      <c r="G1482" s="5" t="s">
        <v>51</v>
      </c>
      <c r="H1482" s="5" t="s">
        <v>1726</v>
      </c>
      <c r="I1482" s="5">
        <v>7500</v>
      </c>
      <c r="J1482" s="5">
        <v>7500</v>
      </c>
      <c r="K1482" s="5">
        <v>35</v>
      </c>
      <c r="L1482" s="5">
        <v>4</v>
      </c>
      <c r="M1482" s="5"/>
    </row>
    <row r="1483" spans="1:13" ht="45" x14ac:dyDescent="0.25">
      <c r="A1483" s="5" t="s">
        <v>1890</v>
      </c>
      <c r="B1483" s="5"/>
      <c r="C1483" s="5" t="s">
        <v>1892</v>
      </c>
      <c r="D1483" s="5"/>
      <c r="E1483" s="5" t="s">
        <v>1884</v>
      </c>
      <c r="F1483" s="5"/>
      <c r="G1483" s="5" t="s">
        <v>274</v>
      </c>
      <c r="H1483" s="5" t="s">
        <v>1893</v>
      </c>
      <c r="I1483" s="10">
        <v>3734</v>
      </c>
      <c r="J1483" s="10">
        <v>3734</v>
      </c>
      <c r="K1483" s="5"/>
      <c r="L1483" s="5"/>
      <c r="M1483" s="5" t="s">
        <v>1894</v>
      </c>
    </row>
    <row r="1484" spans="1:13" ht="45" x14ac:dyDescent="0.25">
      <c r="A1484" s="5" t="s">
        <v>1890</v>
      </c>
      <c r="B1484" s="5"/>
      <c r="C1484" s="5" t="s">
        <v>1895</v>
      </c>
      <c r="D1484" s="5"/>
      <c r="E1484" s="5" t="s">
        <v>1884</v>
      </c>
      <c r="F1484" s="5" t="s">
        <v>1896</v>
      </c>
      <c r="G1484" s="5" t="s">
        <v>274</v>
      </c>
      <c r="H1484" s="5" t="s">
        <v>72</v>
      </c>
      <c r="I1484" s="5">
        <v>8000</v>
      </c>
      <c r="J1484" s="5">
        <v>8000</v>
      </c>
      <c r="K1484" s="5">
        <v>560</v>
      </c>
      <c r="L1484" s="5"/>
      <c r="M1484" s="5"/>
    </row>
    <row r="1485" spans="1:13" x14ac:dyDescent="0.25">
      <c r="A1485" s="136" t="s">
        <v>1890</v>
      </c>
      <c r="B1485" s="136"/>
      <c r="C1485" s="6" t="s">
        <v>1897</v>
      </c>
      <c r="D1485" s="7"/>
      <c r="E1485" s="136" t="s">
        <v>1884</v>
      </c>
      <c r="F1485" s="136" t="s">
        <v>1898</v>
      </c>
      <c r="G1485" s="5" t="s">
        <v>176</v>
      </c>
      <c r="H1485" s="5" t="s">
        <v>1899</v>
      </c>
      <c r="I1485" s="5">
        <v>2400</v>
      </c>
      <c r="J1485" s="5">
        <v>2400</v>
      </c>
      <c r="K1485" s="136">
        <v>197</v>
      </c>
      <c r="L1485" s="136">
        <v>4</v>
      </c>
      <c r="M1485" s="5" t="s">
        <v>1900</v>
      </c>
    </row>
    <row r="1486" spans="1:13" ht="30" x14ac:dyDescent="0.25">
      <c r="A1486" s="137"/>
      <c r="B1486" s="137"/>
      <c r="C1486" s="6" t="s">
        <v>1897</v>
      </c>
      <c r="D1486" s="8"/>
      <c r="E1486" s="137"/>
      <c r="F1486" s="137"/>
      <c r="G1486" s="5" t="s">
        <v>176</v>
      </c>
      <c r="H1486" s="5" t="s">
        <v>1901</v>
      </c>
      <c r="I1486" s="5">
        <v>421</v>
      </c>
      <c r="J1486" s="5">
        <v>421</v>
      </c>
      <c r="K1486" s="137"/>
      <c r="L1486" s="137"/>
      <c r="M1486" s="5"/>
    </row>
    <row r="1487" spans="1:13" ht="43.15" customHeight="1" x14ac:dyDescent="0.25">
      <c r="A1487" s="7" t="s">
        <v>1902</v>
      </c>
      <c r="B1487" s="5" t="s">
        <v>452</v>
      </c>
      <c r="C1487" s="6" t="s">
        <v>1903</v>
      </c>
      <c r="D1487" s="7"/>
      <c r="E1487" s="7" t="s">
        <v>1884</v>
      </c>
      <c r="F1487" s="7"/>
      <c r="G1487" s="7" t="s">
        <v>42</v>
      </c>
      <c r="H1487" s="7" t="s">
        <v>309</v>
      </c>
      <c r="I1487" s="72"/>
      <c r="J1487" s="72">
        <v>200</v>
      </c>
      <c r="K1487" s="7"/>
      <c r="L1487" s="7"/>
      <c r="M1487" s="7" t="s">
        <v>1904</v>
      </c>
    </row>
    <row r="1488" spans="1:13" ht="45" x14ac:dyDescent="0.25">
      <c r="A1488" s="5" t="s">
        <v>1902</v>
      </c>
      <c r="B1488" s="5"/>
      <c r="C1488" s="53" t="s">
        <v>425</v>
      </c>
      <c r="D1488" s="5"/>
      <c r="E1488" s="5" t="s">
        <v>1884</v>
      </c>
      <c r="F1488" s="5" t="s">
        <v>1905</v>
      </c>
      <c r="G1488" s="5" t="s">
        <v>42</v>
      </c>
      <c r="H1488" s="5" t="s">
        <v>842</v>
      </c>
      <c r="I1488" s="5">
        <v>1280</v>
      </c>
      <c r="J1488" s="5">
        <v>1280</v>
      </c>
      <c r="K1488" s="5">
        <v>89</v>
      </c>
      <c r="L1488" s="5">
        <v>6</v>
      </c>
      <c r="M1488" s="5"/>
    </row>
    <row r="1489" spans="1:13" ht="45" x14ac:dyDescent="0.25">
      <c r="A1489" s="5" t="s">
        <v>1902</v>
      </c>
      <c r="B1489" s="5"/>
      <c r="C1489" s="5" t="s">
        <v>1906</v>
      </c>
      <c r="D1489" s="5"/>
      <c r="E1489" s="5" t="s">
        <v>1907</v>
      </c>
      <c r="F1489" s="5" t="s">
        <v>1908</v>
      </c>
      <c r="G1489" s="5" t="s">
        <v>274</v>
      </c>
      <c r="H1489" s="5" t="s">
        <v>225</v>
      </c>
      <c r="I1489" s="5">
        <v>2100</v>
      </c>
      <c r="J1489" s="5">
        <v>2100</v>
      </c>
      <c r="K1489" s="5">
        <v>145</v>
      </c>
      <c r="L1489" s="5"/>
      <c r="M1489" s="5"/>
    </row>
    <row r="1490" spans="1:13" ht="43.15" customHeight="1" x14ac:dyDescent="0.25">
      <c r="A1490" s="5" t="s">
        <v>1902</v>
      </c>
      <c r="B1490" s="5"/>
      <c r="C1490" s="5" t="s">
        <v>1909</v>
      </c>
      <c r="D1490" s="5"/>
      <c r="E1490" s="5" t="s">
        <v>1907</v>
      </c>
      <c r="F1490" s="5"/>
      <c r="G1490" s="5" t="s">
        <v>42</v>
      </c>
      <c r="H1490" s="5" t="s">
        <v>1910</v>
      </c>
      <c r="I1490" s="5">
        <v>616</v>
      </c>
      <c r="J1490" s="5">
        <v>616</v>
      </c>
      <c r="K1490" s="5">
        <v>43</v>
      </c>
      <c r="L1490" s="5">
        <v>1</v>
      </c>
      <c r="M1490" s="5"/>
    </row>
    <row r="1491" spans="1:13" ht="43.15" customHeight="1" x14ac:dyDescent="0.25">
      <c r="A1491" s="139" t="s">
        <v>1911</v>
      </c>
      <c r="B1491" s="139"/>
      <c r="C1491" s="53" t="s">
        <v>1406</v>
      </c>
      <c r="D1491" s="5"/>
      <c r="E1491" s="139" t="s">
        <v>1907</v>
      </c>
      <c r="F1491" s="139" t="s">
        <v>1745</v>
      </c>
      <c r="G1491" s="5" t="s">
        <v>274</v>
      </c>
      <c r="H1491" s="5" t="s">
        <v>663</v>
      </c>
      <c r="I1491" s="5">
        <v>9255</v>
      </c>
      <c r="J1491" s="5">
        <v>9255</v>
      </c>
      <c r="K1491" s="139">
        <v>979</v>
      </c>
      <c r="L1491" s="139">
        <v>2</v>
      </c>
      <c r="M1491" s="5"/>
    </row>
    <row r="1492" spans="1:13" x14ac:dyDescent="0.25">
      <c r="A1492" s="139"/>
      <c r="B1492" s="139"/>
      <c r="C1492" s="53" t="s">
        <v>1406</v>
      </c>
      <c r="D1492" s="5"/>
      <c r="E1492" s="139"/>
      <c r="F1492" s="139"/>
      <c r="G1492" s="5" t="s">
        <v>42</v>
      </c>
      <c r="H1492" s="5" t="s">
        <v>1912</v>
      </c>
      <c r="I1492" s="5">
        <v>3245</v>
      </c>
      <c r="J1492" s="5">
        <v>3245</v>
      </c>
      <c r="K1492" s="139"/>
      <c r="L1492" s="139"/>
      <c r="M1492" s="5"/>
    </row>
    <row r="1493" spans="1:13" x14ac:dyDescent="0.25">
      <c r="A1493" s="139"/>
      <c r="B1493" s="139"/>
      <c r="C1493" s="53" t="s">
        <v>1406</v>
      </c>
      <c r="D1493" s="5"/>
      <c r="E1493" s="139"/>
      <c r="F1493" s="139"/>
      <c r="G1493" s="5" t="s">
        <v>42</v>
      </c>
      <c r="H1493" s="5" t="s">
        <v>880</v>
      </c>
      <c r="I1493" s="5">
        <v>1488</v>
      </c>
      <c r="J1493" s="5">
        <v>1488</v>
      </c>
      <c r="K1493" s="139"/>
      <c r="L1493" s="139"/>
      <c r="M1493" s="5"/>
    </row>
    <row r="1494" spans="1:13" ht="43.15" customHeight="1" x14ac:dyDescent="0.25">
      <c r="A1494" s="136" t="s">
        <v>1911</v>
      </c>
      <c r="B1494" s="136"/>
      <c r="C1494" s="6" t="s">
        <v>1913</v>
      </c>
      <c r="D1494" s="7"/>
      <c r="E1494" s="136" t="s">
        <v>1907</v>
      </c>
      <c r="F1494" s="136" t="s">
        <v>887</v>
      </c>
      <c r="G1494" s="5" t="s">
        <v>274</v>
      </c>
      <c r="H1494" s="5" t="s">
        <v>925</v>
      </c>
      <c r="I1494" s="5">
        <v>61600</v>
      </c>
      <c r="J1494" s="5">
        <v>61600</v>
      </c>
      <c r="K1494" s="136">
        <v>6496</v>
      </c>
      <c r="L1494" s="136"/>
      <c r="M1494" s="5"/>
    </row>
    <row r="1495" spans="1:13" x14ac:dyDescent="0.25">
      <c r="A1495" s="138"/>
      <c r="B1495" s="138"/>
      <c r="C1495" s="6" t="s">
        <v>1913</v>
      </c>
      <c r="D1495" s="9"/>
      <c r="E1495" s="138"/>
      <c r="F1495" s="138"/>
      <c r="G1495" s="5" t="s">
        <v>274</v>
      </c>
      <c r="H1495" s="5" t="s">
        <v>503</v>
      </c>
      <c r="I1495" s="5">
        <v>22000</v>
      </c>
      <c r="J1495" s="5">
        <v>22000</v>
      </c>
      <c r="K1495" s="138"/>
      <c r="L1495" s="138"/>
      <c r="M1495" s="5"/>
    </row>
    <row r="1496" spans="1:13" x14ac:dyDescent="0.25">
      <c r="A1496" s="138"/>
      <c r="B1496" s="138"/>
      <c r="C1496" s="6" t="s">
        <v>1913</v>
      </c>
      <c r="D1496" s="9"/>
      <c r="E1496" s="138"/>
      <c r="F1496" s="138"/>
      <c r="G1496" s="5" t="s">
        <v>42</v>
      </c>
      <c r="H1496" s="5" t="s">
        <v>1914</v>
      </c>
      <c r="I1496" s="5">
        <v>7160</v>
      </c>
      <c r="J1496" s="5">
        <v>7160</v>
      </c>
      <c r="K1496" s="138"/>
      <c r="L1496" s="138"/>
      <c r="M1496" s="5"/>
    </row>
    <row r="1497" spans="1:13" x14ac:dyDescent="0.25">
      <c r="A1497" s="137"/>
      <c r="B1497" s="137"/>
      <c r="C1497" s="6" t="s">
        <v>1913</v>
      </c>
      <c r="D1497" s="8"/>
      <c r="E1497" s="137"/>
      <c r="F1497" s="137"/>
      <c r="G1497" s="5" t="s">
        <v>274</v>
      </c>
      <c r="H1497" s="5" t="s">
        <v>225</v>
      </c>
      <c r="I1497" s="5">
        <v>2040</v>
      </c>
      <c r="J1497" s="5">
        <v>2040</v>
      </c>
      <c r="K1497" s="137"/>
      <c r="L1497" s="137"/>
      <c r="M1497" s="5"/>
    </row>
    <row r="1498" spans="1:13" ht="45" x14ac:dyDescent="0.25">
      <c r="A1498" s="5" t="s">
        <v>1911</v>
      </c>
      <c r="B1498" s="5"/>
      <c r="C1498" s="5" t="s">
        <v>871</v>
      </c>
      <c r="D1498" s="5"/>
      <c r="E1498" s="5" t="s">
        <v>1907</v>
      </c>
      <c r="F1498" s="5" t="s">
        <v>1915</v>
      </c>
      <c r="G1498" s="5" t="s">
        <v>274</v>
      </c>
      <c r="H1498" s="5" t="s">
        <v>1916</v>
      </c>
      <c r="I1498" s="5">
        <v>27000</v>
      </c>
      <c r="J1498" s="5">
        <v>27000</v>
      </c>
      <c r="K1498" s="5">
        <v>1890</v>
      </c>
      <c r="L1498" s="5"/>
      <c r="M1498" s="5"/>
    </row>
    <row r="1499" spans="1:13" x14ac:dyDescent="0.25">
      <c r="A1499" s="7" t="s">
        <v>1911</v>
      </c>
      <c r="B1499" s="7" t="s">
        <v>642</v>
      </c>
      <c r="C1499" s="6" t="s">
        <v>1567</v>
      </c>
      <c r="D1499" s="7"/>
      <c r="E1499" s="7"/>
      <c r="F1499" s="7" t="s">
        <v>1917</v>
      </c>
      <c r="G1499" s="7" t="s">
        <v>274</v>
      </c>
      <c r="H1499" s="7" t="s">
        <v>982</v>
      </c>
      <c r="I1499" s="7">
        <v>900</v>
      </c>
      <c r="J1499" s="7">
        <v>900</v>
      </c>
      <c r="K1499" s="7">
        <v>63</v>
      </c>
      <c r="L1499" s="5"/>
      <c r="M1499" s="5"/>
    </row>
    <row r="1500" spans="1:13" ht="43.15" customHeight="1" x14ac:dyDescent="0.25">
      <c r="A1500" s="136" t="s">
        <v>1918</v>
      </c>
      <c r="B1500" s="136" t="s">
        <v>1919</v>
      </c>
      <c r="C1500" s="6" t="s">
        <v>1920</v>
      </c>
      <c r="D1500" s="7"/>
      <c r="E1500" s="136" t="s">
        <v>1907</v>
      </c>
      <c r="F1500" s="136" t="s">
        <v>576</v>
      </c>
      <c r="G1500" s="5" t="s">
        <v>274</v>
      </c>
      <c r="H1500" s="5" t="s">
        <v>293</v>
      </c>
      <c r="I1500" s="5">
        <v>6000</v>
      </c>
      <c r="J1500" s="5">
        <v>6000</v>
      </c>
      <c r="K1500" s="5">
        <v>420</v>
      </c>
      <c r="L1500" s="5"/>
      <c r="M1500" s="5"/>
    </row>
    <row r="1501" spans="1:13" x14ac:dyDescent="0.25">
      <c r="A1501" s="137"/>
      <c r="B1501" s="137"/>
      <c r="C1501" s="6" t="s">
        <v>1920</v>
      </c>
      <c r="D1501" s="8"/>
      <c r="E1501" s="137"/>
      <c r="F1501" s="137"/>
      <c r="G1501" s="5" t="s">
        <v>51</v>
      </c>
      <c r="H1501" s="5" t="s">
        <v>1921</v>
      </c>
      <c r="I1501" s="5">
        <v>2177</v>
      </c>
      <c r="J1501" s="5">
        <v>2177</v>
      </c>
      <c r="K1501" s="5">
        <v>10</v>
      </c>
      <c r="L1501" s="5">
        <v>7</v>
      </c>
      <c r="M1501" s="5"/>
    </row>
    <row r="1502" spans="1:13" ht="43.15" customHeight="1" x14ac:dyDescent="0.25">
      <c r="A1502" s="136" t="s">
        <v>1918</v>
      </c>
      <c r="B1502" s="136" t="s">
        <v>1922</v>
      </c>
      <c r="C1502" s="32" t="s">
        <v>2626</v>
      </c>
      <c r="D1502" s="7"/>
      <c r="E1502" s="136" t="s">
        <v>1907</v>
      </c>
      <c r="F1502" s="136" t="s">
        <v>1923</v>
      </c>
      <c r="G1502" s="5" t="s">
        <v>274</v>
      </c>
      <c r="H1502" s="5" t="s">
        <v>72</v>
      </c>
      <c r="I1502" s="5">
        <v>8000</v>
      </c>
      <c r="J1502" s="5">
        <v>8000</v>
      </c>
      <c r="K1502" s="5">
        <v>560</v>
      </c>
      <c r="L1502" s="5"/>
      <c r="M1502" s="5"/>
    </row>
    <row r="1503" spans="1:13" ht="30" x14ac:dyDescent="0.25">
      <c r="A1503" s="137"/>
      <c r="B1503" s="137"/>
      <c r="C1503" s="32" t="s">
        <v>2626</v>
      </c>
      <c r="D1503" s="8"/>
      <c r="E1503" s="137"/>
      <c r="F1503" s="137"/>
      <c r="G1503" s="5" t="s">
        <v>42</v>
      </c>
      <c r="H1503" s="5"/>
      <c r="I1503" s="11"/>
      <c r="J1503" s="11"/>
      <c r="K1503" s="5"/>
      <c r="L1503" s="5"/>
      <c r="M1503" s="5" t="s">
        <v>1924</v>
      </c>
    </row>
    <row r="1504" spans="1:13" ht="45" x14ac:dyDescent="0.25">
      <c r="A1504" s="5" t="s">
        <v>1918</v>
      </c>
      <c r="B1504" s="5" t="s">
        <v>642</v>
      </c>
      <c r="C1504" s="5" t="s">
        <v>871</v>
      </c>
      <c r="D1504" s="5"/>
      <c r="E1504" s="5" t="s">
        <v>1907</v>
      </c>
      <c r="F1504" s="5" t="s">
        <v>1925</v>
      </c>
      <c r="G1504" s="5" t="s">
        <v>42</v>
      </c>
      <c r="H1504" s="5" t="s">
        <v>768</v>
      </c>
      <c r="I1504" s="5">
        <v>240</v>
      </c>
      <c r="J1504" s="5">
        <v>240</v>
      </c>
      <c r="K1504" s="5">
        <v>16</v>
      </c>
      <c r="L1504" s="5">
        <v>7</v>
      </c>
      <c r="M1504" s="5"/>
    </row>
    <row r="1505" spans="1:13" ht="45" x14ac:dyDescent="0.25">
      <c r="A1505" s="5" t="s">
        <v>1926</v>
      </c>
      <c r="B1505" s="5"/>
      <c r="C1505" s="5" t="s">
        <v>1927</v>
      </c>
      <c r="D1505" s="5"/>
      <c r="E1505" s="5" t="s">
        <v>1907</v>
      </c>
      <c r="F1505" s="5" t="s">
        <v>1928</v>
      </c>
      <c r="G1505" s="5" t="s">
        <v>274</v>
      </c>
      <c r="H1505" s="5" t="s">
        <v>143</v>
      </c>
      <c r="I1505" s="5">
        <v>200</v>
      </c>
      <c r="J1505" s="5">
        <v>200</v>
      </c>
      <c r="K1505" s="5">
        <v>14</v>
      </c>
      <c r="L1505" s="5"/>
      <c r="M1505" s="5"/>
    </row>
    <row r="1506" spans="1:13" ht="45" x14ac:dyDescent="0.25">
      <c r="A1506" s="5" t="s">
        <v>1926</v>
      </c>
      <c r="B1506" s="5"/>
      <c r="C1506" s="5" t="s">
        <v>1929</v>
      </c>
      <c r="D1506" s="5"/>
      <c r="E1506" s="5" t="s">
        <v>1907</v>
      </c>
      <c r="F1506" s="5"/>
      <c r="G1506" s="5" t="s">
        <v>274</v>
      </c>
      <c r="H1506" s="5" t="s">
        <v>1930</v>
      </c>
      <c r="I1506" s="5">
        <v>200</v>
      </c>
      <c r="J1506" s="5">
        <v>200</v>
      </c>
      <c r="K1506" s="5"/>
      <c r="L1506" s="5"/>
      <c r="M1506" s="5" t="s">
        <v>1931</v>
      </c>
    </row>
    <row r="1507" spans="1:13" ht="45" x14ac:dyDescent="0.25">
      <c r="A1507" s="5" t="s">
        <v>1926</v>
      </c>
      <c r="B1507" s="5"/>
      <c r="C1507" s="5" t="s">
        <v>1932</v>
      </c>
      <c r="D1507" s="5"/>
      <c r="E1507" s="5" t="s">
        <v>1907</v>
      </c>
      <c r="F1507" s="5"/>
      <c r="G1507" s="5" t="s">
        <v>274</v>
      </c>
      <c r="H1507" s="5" t="s">
        <v>521</v>
      </c>
      <c r="I1507" s="5">
        <v>600</v>
      </c>
      <c r="J1507" s="5">
        <v>600</v>
      </c>
      <c r="K1507" s="5">
        <v>42</v>
      </c>
      <c r="L1507" s="5"/>
      <c r="M1507" s="5"/>
    </row>
    <row r="1508" spans="1:13" ht="43.15" customHeight="1" x14ac:dyDescent="0.25">
      <c r="A1508" s="136" t="s">
        <v>1926</v>
      </c>
      <c r="B1508" s="136"/>
      <c r="C1508" s="6" t="s">
        <v>1933</v>
      </c>
      <c r="D1508" s="7"/>
      <c r="E1508" s="136" t="s">
        <v>1934</v>
      </c>
      <c r="F1508" s="136"/>
      <c r="G1508" s="6" t="s">
        <v>42</v>
      </c>
      <c r="H1508" s="5" t="s">
        <v>685</v>
      </c>
      <c r="I1508" s="6">
        <v>720</v>
      </c>
      <c r="J1508" s="136">
        <v>1020</v>
      </c>
      <c r="K1508" s="136">
        <v>51</v>
      </c>
      <c r="L1508" s="136">
        <v>4</v>
      </c>
      <c r="M1508" s="5"/>
    </row>
    <row r="1509" spans="1:13" x14ac:dyDescent="0.25">
      <c r="A1509" s="137"/>
      <c r="B1509" s="137"/>
      <c r="C1509" s="6" t="s">
        <v>1933</v>
      </c>
      <c r="D1509" s="8"/>
      <c r="E1509" s="137"/>
      <c r="F1509" s="137"/>
      <c r="G1509" s="63" t="s">
        <v>17</v>
      </c>
      <c r="H1509" s="5" t="s">
        <v>536</v>
      </c>
      <c r="I1509" s="63">
        <v>300</v>
      </c>
      <c r="J1509" s="137"/>
      <c r="K1509" s="137"/>
      <c r="L1509" s="137"/>
      <c r="M1509" s="5"/>
    </row>
    <row r="1510" spans="1:13" ht="45" x14ac:dyDescent="0.25">
      <c r="A1510" s="5" t="s">
        <v>1926</v>
      </c>
      <c r="B1510" s="5"/>
      <c r="C1510" s="32" t="s">
        <v>2626</v>
      </c>
      <c r="D1510" s="5"/>
      <c r="E1510" s="5" t="s">
        <v>1934</v>
      </c>
      <c r="F1510" s="5"/>
      <c r="G1510" s="5" t="s">
        <v>176</v>
      </c>
      <c r="H1510" s="5" t="s">
        <v>798</v>
      </c>
      <c r="I1510" s="5">
        <v>24</v>
      </c>
      <c r="J1510" s="5">
        <v>24</v>
      </c>
      <c r="K1510" s="5">
        <v>1</v>
      </c>
      <c r="L1510" s="5">
        <v>6</v>
      </c>
      <c r="M1510" s="5"/>
    </row>
    <row r="1511" spans="1:13" ht="43.15" customHeight="1" x14ac:dyDescent="0.25">
      <c r="A1511" s="136" t="s">
        <v>1935</v>
      </c>
      <c r="B1511" s="136" t="s">
        <v>642</v>
      </c>
      <c r="C1511" s="6" t="s">
        <v>653</v>
      </c>
      <c r="D1511" s="7"/>
      <c r="E1511" s="136" t="s">
        <v>1934</v>
      </c>
      <c r="F1511" s="136" t="s">
        <v>443</v>
      </c>
      <c r="G1511" s="5" t="s">
        <v>274</v>
      </c>
      <c r="H1511" s="5" t="s">
        <v>1936</v>
      </c>
      <c r="I1511" s="5">
        <v>1025</v>
      </c>
      <c r="J1511" s="5">
        <v>1025</v>
      </c>
      <c r="K1511" s="136">
        <v>50</v>
      </c>
      <c r="L1511" s="136">
        <v>6</v>
      </c>
      <c r="M1511" s="136" t="s">
        <v>1937</v>
      </c>
    </row>
    <row r="1512" spans="1:13" x14ac:dyDescent="0.25">
      <c r="A1512" s="138"/>
      <c r="B1512" s="138"/>
      <c r="C1512" s="6" t="s">
        <v>653</v>
      </c>
      <c r="D1512" s="9"/>
      <c r="E1512" s="138"/>
      <c r="F1512" s="138"/>
      <c r="G1512" s="5" t="s">
        <v>42</v>
      </c>
      <c r="H1512" s="5" t="s">
        <v>309</v>
      </c>
      <c r="I1512" s="5">
        <v>400</v>
      </c>
      <c r="J1512" s="5">
        <v>400</v>
      </c>
      <c r="K1512" s="137"/>
      <c r="L1512" s="137"/>
      <c r="M1512" s="137"/>
    </row>
    <row r="1513" spans="1:13" x14ac:dyDescent="0.25">
      <c r="A1513" s="137"/>
      <c r="B1513" s="137"/>
      <c r="C1513" s="6" t="s">
        <v>653</v>
      </c>
      <c r="D1513" s="8"/>
      <c r="E1513" s="137"/>
      <c r="F1513" s="137"/>
      <c r="G1513" s="5" t="s">
        <v>51</v>
      </c>
      <c r="H1513" s="5" t="s">
        <v>1938</v>
      </c>
      <c r="I1513" s="5">
        <v>1462</v>
      </c>
      <c r="J1513" s="5">
        <v>1462</v>
      </c>
      <c r="K1513" s="5">
        <v>7</v>
      </c>
      <c r="L1513" s="5">
        <v>2</v>
      </c>
      <c r="M1513" s="5"/>
    </row>
    <row r="1514" spans="1:13" ht="45" x14ac:dyDescent="0.25">
      <c r="A1514" s="5" t="s">
        <v>1935</v>
      </c>
      <c r="B1514" s="5" t="s">
        <v>642</v>
      </c>
      <c r="C1514" s="32" t="s">
        <v>1939</v>
      </c>
      <c r="D1514" s="5"/>
      <c r="E1514" s="5" t="s">
        <v>1934</v>
      </c>
      <c r="F1514" s="5" t="s">
        <v>576</v>
      </c>
      <c r="G1514" s="5" t="s">
        <v>274</v>
      </c>
      <c r="H1514" s="5" t="s">
        <v>663</v>
      </c>
      <c r="I1514" s="5">
        <v>10000</v>
      </c>
      <c r="J1514" s="5">
        <v>10000</v>
      </c>
      <c r="K1514" s="5">
        <v>500</v>
      </c>
      <c r="L1514" s="5"/>
      <c r="M1514" s="5"/>
    </row>
    <row r="1515" spans="1:13" ht="45" x14ac:dyDescent="0.25">
      <c r="A1515" s="5" t="s">
        <v>1935</v>
      </c>
      <c r="B1515" s="5" t="s">
        <v>642</v>
      </c>
      <c r="C1515" s="5" t="s">
        <v>2697</v>
      </c>
      <c r="D1515" s="5"/>
      <c r="E1515" s="5" t="s">
        <v>1934</v>
      </c>
      <c r="F1515" s="5" t="s">
        <v>576</v>
      </c>
      <c r="G1515" s="5" t="s">
        <v>274</v>
      </c>
      <c r="H1515" s="5" t="s">
        <v>218</v>
      </c>
      <c r="I1515" s="5">
        <v>16000</v>
      </c>
      <c r="J1515" s="5">
        <v>16000</v>
      </c>
      <c r="K1515" s="5">
        <v>1120</v>
      </c>
      <c r="L1515" s="5"/>
      <c r="M1515" s="5"/>
    </row>
    <row r="1516" spans="1:13" ht="45" x14ac:dyDescent="0.25">
      <c r="A1516" s="5" t="s">
        <v>1935</v>
      </c>
      <c r="B1516" s="5"/>
      <c r="C1516" s="5" t="s">
        <v>931</v>
      </c>
      <c r="D1516" s="5"/>
      <c r="E1516" s="5" t="s">
        <v>1934</v>
      </c>
      <c r="F1516" s="5" t="s">
        <v>576</v>
      </c>
      <c r="G1516" s="5" t="s">
        <v>274</v>
      </c>
      <c r="H1516" s="5" t="s">
        <v>415</v>
      </c>
      <c r="I1516" s="5">
        <v>14100</v>
      </c>
      <c r="J1516" s="5">
        <v>14100</v>
      </c>
      <c r="K1516" s="5">
        <v>987</v>
      </c>
      <c r="L1516" s="5"/>
      <c r="M1516" s="5"/>
    </row>
    <row r="1517" spans="1:13" ht="45" x14ac:dyDescent="0.25">
      <c r="A1517" s="5" t="s">
        <v>1940</v>
      </c>
      <c r="B1517" s="5"/>
      <c r="C1517" s="5" t="s">
        <v>1800</v>
      </c>
      <c r="D1517" s="5"/>
      <c r="E1517" s="5" t="s">
        <v>1907</v>
      </c>
      <c r="F1517" s="5" t="s">
        <v>1941</v>
      </c>
      <c r="G1517" s="5" t="s">
        <v>23</v>
      </c>
      <c r="H1517" s="5" t="s">
        <v>1804</v>
      </c>
      <c r="I1517" s="5">
        <v>1350</v>
      </c>
      <c r="J1517" s="5">
        <v>1350</v>
      </c>
      <c r="K1517" s="5">
        <v>94</v>
      </c>
      <c r="L1517" s="5">
        <v>4</v>
      </c>
      <c r="M1517" s="5"/>
    </row>
    <row r="1518" spans="1:13" ht="43.15" customHeight="1" x14ac:dyDescent="0.25">
      <c r="A1518" s="136" t="s">
        <v>1940</v>
      </c>
      <c r="B1518" s="136"/>
      <c r="C1518" s="6" t="s">
        <v>1800</v>
      </c>
      <c r="D1518" s="7"/>
      <c r="E1518" s="136" t="s">
        <v>1907</v>
      </c>
      <c r="F1518" s="136" t="s">
        <v>93</v>
      </c>
      <c r="G1518" s="5" t="s">
        <v>274</v>
      </c>
      <c r="H1518" s="5" t="s">
        <v>590</v>
      </c>
      <c r="I1518" s="5">
        <v>35500</v>
      </c>
      <c r="J1518" s="5">
        <v>35500</v>
      </c>
      <c r="K1518" s="136">
        <v>9138</v>
      </c>
      <c r="L1518" s="136"/>
      <c r="M1518" s="5"/>
    </row>
    <row r="1519" spans="1:13" x14ac:dyDescent="0.25">
      <c r="A1519" s="137"/>
      <c r="B1519" s="137"/>
      <c r="C1519" s="6" t="s">
        <v>1800</v>
      </c>
      <c r="D1519" s="8"/>
      <c r="E1519" s="137"/>
      <c r="F1519" s="137"/>
      <c r="G1519" s="5" t="s">
        <v>42</v>
      </c>
      <c r="H1519" s="5" t="s">
        <v>1942</v>
      </c>
      <c r="I1519" s="5">
        <v>93042</v>
      </c>
      <c r="J1519" s="5">
        <v>93042</v>
      </c>
      <c r="K1519" s="137"/>
      <c r="L1519" s="137"/>
      <c r="M1519" s="5"/>
    </row>
    <row r="1520" spans="1:13" ht="43.15" customHeight="1" x14ac:dyDescent="0.25">
      <c r="A1520" s="136" t="s">
        <v>1940</v>
      </c>
      <c r="B1520" s="136"/>
      <c r="C1520" s="6" t="s">
        <v>690</v>
      </c>
      <c r="D1520" s="7"/>
      <c r="E1520" s="136" t="s">
        <v>1934</v>
      </c>
      <c r="F1520" s="136" t="s">
        <v>1559</v>
      </c>
      <c r="G1520" s="5" t="s">
        <v>274</v>
      </c>
      <c r="H1520" s="5" t="s">
        <v>1943</v>
      </c>
      <c r="I1520" s="5">
        <v>154000</v>
      </c>
      <c r="J1520" s="5">
        <v>154000</v>
      </c>
      <c r="K1520" s="5"/>
      <c r="L1520" s="5"/>
      <c r="M1520" s="5"/>
    </row>
    <row r="1521" spans="1:13" x14ac:dyDescent="0.25">
      <c r="A1521" s="138"/>
      <c r="B1521" s="138"/>
      <c r="C1521" s="6" t="s">
        <v>690</v>
      </c>
      <c r="D1521" s="9"/>
      <c r="E1521" s="138"/>
      <c r="F1521" s="138"/>
      <c r="G1521" s="5" t="s">
        <v>274</v>
      </c>
      <c r="H1521" s="5" t="s">
        <v>239</v>
      </c>
      <c r="I1521" s="5">
        <v>32630</v>
      </c>
      <c r="J1521" s="5">
        <v>32630</v>
      </c>
      <c r="K1521" s="5"/>
      <c r="L1521" s="5"/>
      <c r="M1521" s="5"/>
    </row>
    <row r="1522" spans="1:13" x14ac:dyDescent="0.25">
      <c r="A1522" s="138"/>
      <c r="B1522" s="138"/>
      <c r="C1522" s="6" t="s">
        <v>690</v>
      </c>
      <c r="D1522" s="9"/>
      <c r="E1522" s="138"/>
      <c r="F1522" s="138"/>
      <c r="G1522" s="5" t="s">
        <v>42</v>
      </c>
      <c r="H1522" s="5" t="s">
        <v>1944</v>
      </c>
      <c r="I1522" s="5">
        <v>1920</v>
      </c>
      <c r="J1522" s="5">
        <v>1920</v>
      </c>
      <c r="K1522" s="5">
        <v>13198</v>
      </c>
      <c r="L1522" s="5">
        <v>4</v>
      </c>
      <c r="M1522" s="5"/>
    </row>
    <row r="1523" spans="1:13" s="74" customFormat="1" x14ac:dyDescent="0.25">
      <c r="A1523" s="137"/>
      <c r="B1523" s="137"/>
      <c r="C1523" s="15" t="s">
        <v>690</v>
      </c>
      <c r="D1523" s="73"/>
      <c r="E1523" s="137"/>
      <c r="F1523" s="137"/>
      <c r="G1523" s="11" t="s">
        <v>51</v>
      </c>
      <c r="H1523" s="11" t="s">
        <v>1945</v>
      </c>
      <c r="I1523" s="11">
        <v>22447</v>
      </c>
      <c r="J1523" s="11">
        <v>22447</v>
      </c>
      <c r="K1523" s="11">
        <v>112</v>
      </c>
      <c r="L1523" s="11">
        <v>2</v>
      </c>
      <c r="M1523" s="11"/>
    </row>
    <row r="1524" spans="1:13" ht="43.15" customHeight="1" x14ac:dyDescent="0.25">
      <c r="A1524" s="136" t="s">
        <v>1946</v>
      </c>
      <c r="B1524" s="136"/>
      <c r="C1524" s="6" t="s">
        <v>1732</v>
      </c>
      <c r="D1524" s="7"/>
      <c r="E1524" s="136" t="s">
        <v>1934</v>
      </c>
      <c r="F1524" s="181" t="s">
        <v>93</v>
      </c>
      <c r="G1524" s="5" t="s">
        <v>42</v>
      </c>
      <c r="H1524" s="5" t="s">
        <v>946</v>
      </c>
      <c r="I1524" s="5">
        <v>1168</v>
      </c>
      <c r="J1524" s="5">
        <v>1168</v>
      </c>
      <c r="K1524" s="136">
        <v>137</v>
      </c>
      <c r="L1524" s="136">
        <v>7</v>
      </c>
      <c r="M1524" s="5"/>
    </row>
    <row r="1525" spans="1:13" x14ac:dyDescent="0.25">
      <c r="A1525" s="137"/>
      <c r="B1525" s="137"/>
      <c r="C1525" s="6" t="s">
        <v>1732</v>
      </c>
      <c r="D1525" s="8"/>
      <c r="E1525" s="137"/>
      <c r="F1525" s="182"/>
      <c r="G1525" s="5" t="s">
        <v>274</v>
      </c>
      <c r="H1525" s="5" t="s">
        <v>553</v>
      </c>
      <c r="I1525" s="5">
        <v>800</v>
      </c>
      <c r="J1525" s="5">
        <v>800</v>
      </c>
      <c r="K1525" s="137"/>
      <c r="L1525" s="137"/>
      <c r="M1525" s="5"/>
    </row>
    <row r="1526" spans="1:13" ht="43.15" customHeight="1" x14ac:dyDescent="0.25">
      <c r="A1526" s="136" t="s">
        <v>1946</v>
      </c>
      <c r="B1526" s="136"/>
      <c r="C1526" s="6" t="s">
        <v>983</v>
      </c>
      <c r="D1526" s="7"/>
      <c r="E1526" s="136" t="s">
        <v>1907</v>
      </c>
      <c r="F1526" s="136"/>
      <c r="G1526" s="5" t="s">
        <v>274</v>
      </c>
      <c r="H1526" s="5" t="s">
        <v>94</v>
      </c>
      <c r="I1526" s="5">
        <v>20000</v>
      </c>
      <c r="J1526" s="5">
        <v>20000</v>
      </c>
      <c r="K1526" s="136">
        <v>1953</v>
      </c>
      <c r="L1526" s="136">
        <v>4</v>
      </c>
      <c r="M1526" s="5"/>
    </row>
    <row r="1527" spans="1:13" x14ac:dyDescent="0.25">
      <c r="A1527" s="138"/>
      <c r="B1527" s="138"/>
      <c r="C1527" s="6" t="s">
        <v>983</v>
      </c>
      <c r="D1527" s="9"/>
      <c r="E1527" s="138"/>
      <c r="F1527" s="138"/>
      <c r="G1527" s="5" t="s">
        <v>274</v>
      </c>
      <c r="H1527" s="5" t="s">
        <v>225</v>
      </c>
      <c r="I1527" s="5">
        <v>1280</v>
      </c>
      <c r="J1527" s="5">
        <v>1280</v>
      </c>
      <c r="K1527" s="138"/>
      <c r="L1527" s="138"/>
      <c r="M1527" s="5"/>
    </row>
    <row r="1528" spans="1:13" x14ac:dyDescent="0.25">
      <c r="A1528" s="138"/>
      <c r="B1528" s="138"/>
      <c r="C1528" s="6" t="s">
        <v>983</v>
      </c>
      <c r="D1528" s="9"/>
      <c r="E1528" s="138"/>
      <c r="F1528" s="138"/>
      <c r="G1528" s="5" t="s">
        <v>274</v>
      </c>
      <c r="H1528" s="5" t="s">
        <v>291</v>
      </c>
      <c r="I1528" s="5">
        <v>3991</v>
      </c>
      <c r="J1528" s="5">
        <v>3991</v>
      </c>
      <c r="K1528" s="138"/>
      <c r="L1528" s="138"/>
      <c r="M1528" s="5"/>
    </row>
    <row r="1529" spans="1:13" x14ac:dyDescent="0.25">
      <c r="A1529" s="138"/>
      <c r="B1529" s="138"/>
      <c r="C1529" s="6" t="s">
        <v>983</v>
      </c>
      <c r="D1529" s="9"/>
      <c r="E1529" s="138"/>
      <c r="F1529" s="138"/>
      <c r="G1529" s="5" t="s">
        <v>274</v>
      </c>
      <c r="H1529" s="5" t="s">
        <v>225</v>
      </c>
      <c r="I1529" s="5">
        <v>1936</v>
      </c>
      <c r="J1529" s="5">
        <v>1936</v>
      </c>
      <c r="K1529" s="137"/>
      <c r="L1529" s="137"/>
      <c r="M1529" s="5"/>
    </row>
    <row r="1530" spans="1:13" x14ac:dyDescent="0.25">
      <c r="A1530" s="137"/>
      <c r="B1530" s="137"/>
      <c r="C1530" s="6" t="s">
        <v>983</v>
      </c>
      <c r="D1530" s="8"/>
      <c r="E1530" s="137"/>
      <c r="F1530" s="137"/>
      <c r="G1530" s="5" t="s">
        <v>42</v>
      </c>
      <c r="H1530" s="5" t="s">
        <v>1947</v>
      </c>
      <c r="I1530" s="5">
        <v>1696</v>
      </c>
      <c r="J1530" s="5">
        <v>1696</v>
      </c>
      <c r="K1530" s="5">
        <v>118</v>
      </c>
      <c r="L1530" s="5">
        <v>6</v>
      </c>
      <c r="M1530" s="5"/>
    </row>
    <row r="1531" spans="1:13" ht="60" x14ac:dyDescent="0.25">
      <c r="A1531" s="139" t="s">
        <v>1948</v>
      </c>
      <c r="B1531" s="139" t="s">
        <v>844</v>
      </c>
      <c r="C1531" s="6" t="s">
        <v>114</v>
      </c>
      <c r="D1531" s="136"/>
      <c r="E1531" s="139"/>
      <c r="F1531" s="139" t="s">
        <v>658</v>
      </c>
      <c r="G1531" s="5" t="s">
        <v>42</v>
      </c>
      <c r="H1531" s="5" t="s">
        <v>1949</v>
      </c>
      <c r="I1531" s="5">
        <v>4320</v>
      </c>
      <c r="J1531" s="5">
        <v>4320</v>
      </c>
      <c r="K1531" s="139">
        <v>504</v>
      </c>
      <c r="L1531" s="139"/>
      <c r="M1531" s="5" t="s">
        <v>1950</v>
      </c>
    </row>
    <row r="1532" spans="1:13" x14ac:dyDescent="0.25">
      <c r="A1532" s="139"/>
      <c r="B1532" s="139"/>
      <c r="C1532" s="6" t="s">
        <v>114</v>
      </c>
      <c r="D1532" s="138"/>
      <c r="E1532" s="139"/>
      <c r="F1532" s="139"/>
      <c r="G1532" s="5" t="s">
        <v>274</v>
      </c>
      <c r="H1532" s="5" t="s">
        <v>293</v>
      </c>
      <c r="I1532" s="5">
        <v>2880</v>
      </c>
      <c r="J1532" s="5">
        <v>2880</v>
      </c>
      <c r="K1532" s="139"/>
      <c r="L1532" s="139"/>
      <c r="M1532" s="5"/>
    </row>
    <row r="1533" spans="1:13" x14ac:dyDescent="0.25">
      <c r="A1533" s="139"/>
      <c r="B1533" s="139"/>
      <c r="C1533" s="6" t="s">
        <v>114</v>
      </c>
      <c r="D1533" s="137"/>
      <c r="E1533" s="139"/>
      <c r="F1533" s="139"/>
      <c r="G1533" s="5" t="s">
        <v>51</v>
      </c>
      <c r="H1533" s="5" t="s">
        <v>1951</v>
      </c>
      <c r="I1533" s="5">
        <v>28592</v>
      </c>
      <c r="J1533" s="5">
        <v>28592</v>
      </c>
      <c r="K1533" s="5">
        <v>143</v>
      </c>
      <c r="L1533" s="5"/>
      <c r="M1533" s="5"/>
    </row>
    <row r="1534" spans="1:13" ht="43.15" customHeight="1" x14ac:dyDescent="0.25">
      <c r="A1534" s="136" t="s">
        <v>1952</v>
      </c>
      <c r="B1534" s="136"/>
      <c r="C1534" s="6" t="s">
        <v>556</v>
      </c>
      <c r="D1534" s="7"/>
      <c r="E1534" s="136" t="s">
        <v>1934</v>
      </c>
      <c r="F1534" s="136" t="s">
        <v>658</v>
      </c>
      <c r="G1534" s="5" t="s">
        <v>274</v>
      </c>
      <c r="H1534" s="5" t="s">
        <v>1187</v>
      </c>
      <c r="I1534" s="5">
        <v>125600</v>
      </c>
      <c r="J1534" s="5">
        <v>125600</v>
      </c>
      <c r="K1534" s="136">
        <v>10740</v>
      </c>
      <c r="L1534" s="136">
        <v>4</v>
      </c>
      <c r="M1534" s="5"/>
    </row>
    <row r="1535" spans="1:13" x14ac:dyDescent="0.25">
      <c r="A1535" s="138"/>
      <c r="B1535" s="138"/>
      <c r="C1535" s="6" t="s">
        <v>556</v>
      </c>
      <c r="D1535" s="9"/>
      <c r="E1535" s="138"/>
      <c r="F1535" s="138"/>
      <c r="G1535" s="5" t="s">
        <v>42</v>
      </c>
      <c r="H1535" s="5" t="s">
        <v>1953</v>
      </c>
      <c r="I1535" s="5">
        <v>25837</v>
      </c>
      <c r="J1535" s="5">
        <v>25837</v>
      </c>
      <c r="K1535" s="137"/>
      <c r="L1535" s="137"/>
      <c r="M1535" s="5"/>
    </row>
    <row r="1536" spans="1:13" x14ac:dyDescent="0.25">
      <c r="A1536" s="137"/>
      <c r="B1536" s="137"/>
      <c r="C1536" s="6" t="s">
        <v>556</v>
      </c>
      <c r="D1536" s="8"/>
      <c r="E1536" s="137"/>
      <c r="F1536" s="137"/>
      <c r="G1536" s="5" t="s">
        <v>42</v>
      </c>
      <c r="H1536" s="5" t="s">
        <v>1600</v>
      </c>
      <c r="I1536" s="62">
        <f>196*8</f>
        <v>1568</v>
      </c>
      <c r="J1536" s="62">
        <v>1568</v>
      </c>
      <c r="K1536" s="5"/>
      <c r="L1536" s="5"/>
      <c r="M1536" s="5" t="s">
        <v>1954</v>
      </c>
    </row>
    <row r="1537" spans="1:13" ht="45" x14ac:dyDescent="0.25">
      <c r="A1537" s="5" t="s">
        <v>1955</v>
      </c>
      <c r="B1537" s="5"/>
      <c r="C1537" s="5" t="s">
        <v>1956</v>
      </c>
      <c r="D1537" s="5"/>
      <c r="E1537" s="5" t="s">
        <v>1907</v>
      </c>
      <c r="F1537" s="5" t="s">
        <v>93</v>
      </c>
      <c r="G1537" s="5" t="s">
        <v>274</v>
      </c>
      <c r="H1537" s="5" t="s">
        <v>225</v>
      </c>
      <c r="I1537" s="5">
        <v>2000</v>
      </c>
      <c r="J1537" s="5">
        <v>2000</v>
      </c>
      <c r="K1537" s="5">
        <v>140</v>
      </c>
      <c r="L1537" s="5"/>
      <c r="M1537" s="5"/>
    </row>
    <row r="1538" spans="1:13" ht="43.15" customHeight="1" x14ac:dyDescent="0.25">
      <c r="A1538" s="7" t="s">
        <v>1957</v>
      </c>
      <c r="B1538" s="7"/>
      <c r="C1538" s="6" t="s">
        <v>2640</v>
      </c>
      <c r="D1538" s="7" t="s">
        <v>1958</v>
      </c>
      <c r="E1538" s="7" t="s">
        <v>1934</v>
      </c>
      <c r="F1538" s="7" t="s">
        <v>985</v>
      </c>
      <c r="G1538" s="16" t="s">
        <v>51</v>
      </c>
      <c r="H1538" s="16" t="s">
        <v>1959</v>
      </c>
      <c r="I1538" s="7">
        <v>104000</v>
      </c>
      <c r="J1538" s="7">
        <v>104000</v>
      </c>
      <c r="K1538" s="7">
        <v>7280</v>
      </c>
      <c r="L1538" s="7"/>
      <c r="M1538" s="7" t="s">
        <v>1960</v>
      </c>
    </row>
    <row r="1539" spans="1:13" ht="45" x14ac:dyDescent="0.25">
      <c r="A1539" s="5" t="s">
        <v>1957</v>
      </c>
      <c r="B1539" s="5" t="s">
        <v>642</v>
      </c>
      <c r="C1539" s="53" t="s">
        <v>1961</v>
      </c>
      <c r="D1539" s="5"/>
      <c r="E1539" s="5" t="s">
        <v>1934</v>
      </c>
      <c r="F1539" s="5" t="s">
        <v>443</v>
      </c>
      <c r="G1539" s="5" t="s">
        <v>176</v>
      </c>
      <c r="H1539" s="5" t="s">
        <v>1962</v>
      </c>
      <c r="I1539" s="5">
        <v>396</v>
      </c>
      <c r="J1539" s="5">
        <v>396</v>
      </c>
      <c r="K1539" s="5">
        <v>25</v>
      </c>
      <c r="L1539" s="5">
        <v>6</v>
      </c>
      <c r="M1539" s="5" t="s">
        <v>1660</v>
      </c>
    </row>
    <row r="1540" spans="1:13" ht="45" x14ac:dyDescent="0.25">
      <c r="A1540" s="5" t="s">
        <v>1957</v>
      </c>
      <c r="B1540" s="5"/>
      <c r="C1540" s="5" t="s">
        <v>1963</v>
      </c>
      <c r="D1540" s="5"/>
      <c r="E1540" s="5" t="s">
        <v>1934</v>
      </c>
      <c r="F1540" s="5" t="s">
        <v>1964</v>
      </c>
      <c r="G1540" s="5" t="s">
        <v>274</v>
      </c>
      <c r="H1540" s="5" t="s">
        <v>291</v>
      </c>
      <c r="I1540" s="5">
        <v>4000</v>
      </c>
      <c r="J1540" s="5">
        <v>4000</v>
      </c>
      <c r="K1540" s="5">
        <v>280</v>
      </c>
      <c r="L1540" s="5"/>
      <c r="M1540" s="5"/>
    </row>
    <row r="1541" spans="1:13" ht="43.15" customHeight="1" x14ac:dyDescent="0.25">
      <c r="A1541" s="136" t="s">
        <v>1957</v>
      </c>
      <c r="B1541" s="136" t="s">
        <v>594</v>
      </c>
      <c r="C1541" s="106" t="s">
        <v>2656</v>
      </c>
      <c r="D1541" s="7"/>
      <c r="E1541" s="136" t="s">
        <v>1934</v>
      </c>
      <c r="F1541" s="136" t="s">
        <v>1813</v>
      </c>
      <c r="G1541" s="5" t="s">
        <v>274</v>
      </c>
      <c r="H1541" s="5" t="s">
        <v>291</v>
      </c>
      <c r="I1541" s="5">
        <v>4400</v>
      </c>
      <c r="J1541" s="5">
        <v>4400</v>
      </c>
      <c r="K1541" s="136">
        <v>450</v>
      </c>
      <c r="L1541" s="136">
        <v>2</v>
      </c>
      <c r="M1541" s="5"/>
    </row>
    <row r="1542" spans="1:13" x14ac:dyDescent="0.25">
      <c r="A1542" s="137"/>
      <c r="B1542" s="137"/>
      <c r="C1542" s="106" t="s">
        <v>2656</v>
      </c>
      <c r="D1542" s="8"/>
      <c r="E1542" s="137"/>
      <c r="F1542" s="137"/>
      <c r="G1542" s="5" t="s">
        <v>274</v>
      </c>
      <c r="H1542" s="5" t="s">
        <v>225</v>
      </c>
      <c r="I1542" s="5">
        <v>2033</v>
      </c>
      <c r="J1542" s="5">
        <v>2033</v>
      </c>
      <c r="K1542" s="137"/>
      <c r="L1542" s="137"/>
      <c r="M1542" s="5"/>
    </row>
    <row r="1543" spans="1:13" ht="45" x14ac:dyDescent="0.25">
      <c r="A1543" s="5" t="s">
        <v>1965</v>
      </c>
      <c r="B1543" s="5"/>
      <c r="C1543" s="55" t="s">
        <v>2613</v>
      </c>
      <c r="D1543" s="5"/>
      <c r="E1543" s="5" t="s">
        <v>1934</v>
      </c>
      <c r="F1543" s="5" t="s">
        <v>961</v>
      </c>
      <c r="G1543" s="5" t="s">
        <v>274</v>
      </c>
      <c r="H1543" s="5" t="s">
        <v>364</v>
      </c>
      <c r="I1543" s="5">
        <v>28000</v>
      </c>
      <c r="J1543" s="5">
        <v>28000</v>
      </c>
      <c r="K1543" s="5">
        <v>1960</v>
      </c>
      <c r="L1543" s="5"/>
      <c r="M1543" s="5"/>
    </row>
    <row r="1544" spans="1:13" ht="43.15" customHeight="1" x14ac:dyDescent="0.25">
      <c r="A1544" s="136" t="s">
        <v>1965</v>
      </c>
      <c r="B1544" s="136" t="s">
        <v>844</v>
      </c>
      <c r="C1544" s="6" t="s">
        <v>1966</v>
      </c>
      <c r="D1544" s="7"/>
      <c r="E1544" s="136" t="s">
        <v>1934</v>
      </c>
      <c r="F1544" s="136" t="s">
        <v>1967</v>
      </c>
      <c r="G1544" s="5" t="s">
        <v>274</v>
      </c>
      <c r="H1544" s="5" t="s">
        <v>364</v>
      </c>
      <c r="I1544" s="5">
        <v>28000</v>
      </c>
      <c r="J1544" s="5">
        <v>28000</v>
      </c>
      <c r="K1544" s="136">
        <v>2160</v>
      </c>
      <c r="L1544" s="136">
        <v>1</v>
      </c>
      <c r="M1544" s="136" t="s">
        <v>1968</v>
      </c>
    </row>
    <row r="1545" spans="1:13" x14ac:dyDescent="0.25">
      <c r="A1545" s="138"/>
      <c r="B1545" s="138"/>
      <c r="C1545" s="6" t="s">
        <v>1966</v>
      </c>
      <c r="D1545" s="9"/>
      <c r="E1545" s="138"/>
      <c r="F1545" s="138"/>
      <c r="G1545" s="5" t="s">
        <v>274</v>
      </c>
      <c r="H1545" s="5" t="s">
        <v>916</v>
      </c>
      <c r="I1545" s="5">
        <v>2000</v>
      </c>
      <c r="J1545" s="5">
        <v>2000</v>
      </c>
      <c r="K1545" s="138"/>
      <c r="L1545" s="138"/>
      <c r="M1545" s="138"/>
    </row>
    <row r="1546" spans="1:13" x14ac:dyDescent="0.25">
      <c r="A1546" s="137"/>
      <c r="B1546" s="137"/>
      <c r="C1546" s="6" t="s">
        <v>1966</v>
      </c>
      <c r="D1546" s="8"/>
      <c r="E1546" s="137"/>
      <c r="F1546" s="137"/>
      <c r="G1546" s="5" t="s">
        <v>42</v>
      </c>
      <c r="H1546" s="5" t="s">
        <v>1340</v>
      </c>
      <c r="I1546" s="5">
        <v>960</v>
      </c>
      <c r="J1546" s="5">
        <v>960</v>
      </c>
      <c r="K1546" s="137"/>
      <c r="L1546" s="137"/>
      <c r="M1546" s="137"/>
    </row>
    <row r="1547" spans="1:13" ht="43.15" customHeight="1" x14ac:dyDescent="0.25">
      <c r="A1547" s="136" t="s">
        <v>1969</v>
      </c>
      <c r="B1547" s="136"/>
      <c r="C1547" s="6" t="s">
        <v>1190</v>
      </c>
      <c r="D1547" s="7"/>
      <c r="E1547" s="136" t="s">
        <v>1934</v>
      </c>
      <c r="F1547" s="136" t="s">
        <v>1967</v>
      </c>
      <c r="G1547" s="5" t="s">
        <v>42</v>
      </c>
      <c r="H1547" s="5" t="s">
        <v>1970</v>
      </c>
      <c r="I1547" s="5">
        <v>2080</v>
      </c>
      <c r="J1547" s="5">
        <v>2080</v>
      </c>
      <c r="K1547" s="5">
        <v>145</v>
      </c>
      <c r="L1547" s="5">
        <v>5</v>
      </c>
      <c r="M1547" s="5"/>
    </row>
    <row r="1548" spans="1:13" x14ac:dyDescent="0.25">
      <c r="A1548" s="137"/>
      <c r="B1548" s="137"/>
      <c r="C1548" s="6" t="s">
        <v>1190</v>
      </c>
      <c r="D1548" s="8"/>
      <c r="E1548" s="137"/>
      <c r="F1548" s="137"/>
      <c r="G1548" s="5" t="s">
        <v>51</v>
      </c>
      <c r="H1548" s="5" t="s">
        <v>1971</v>
      </c>
      <c r="I1548" s="5">
        <v>3830</v>
      </c>
      <c r="J1548" s="5">
        <v>3830</v>
      </c>
      <c r="K1548" s="5">
        <v>19</v>
      </c>
      <c r="L1548" s="5">
        <v>1</v>
      </c>
      <c r="M1548" s="5"/>
    </row>
    <row r="1549" spans="1:13" ht="45" x14ac:dyDescent="0.25">
      <c r="A1549" s="5" t="s">
        <v>1972</v>
      </c>
      <c r="B1549" s="5"/>
      <c r="C1549" s="5" t="s">
        <v>1324</v>
      </c>
      <c r="D1549" s="5"/>
      <c r="E1549" s="5" t="s">
        <v>1934</v>
      </c>
      <c r="F1549" s="5" t="s">
        <v>1813</v>
      </c>
      <c r="G1549" s="5" t="s">
        <v>274</v>
      </c>
      <c r="H1549" s="5" t="s">
        <v>225</v>
      </c>
      <c r="I1549" s="5">
        <v>2100</v>
      </c>
      <c r="J1549" s="5">
        <v>2100</v>
      </c>
      <c r="K1549" s="5">
        <v>145</v>
      </c>
      <c r="L1549" s="5"/>
      <c r="M1549" s="5"/>
    </row>
    <row r="1550" spans="1:13" ht="43.15" customHeight="1" x14ac:dyDescent="0.25">
      <c r="A1550" s="136" t="s">
        <v>1973</v>
      </c>
      <c r="B1550" s="136"/>
      <c r="C1550" s="6" t="s">
        <v>1974</v>
      </c>
      <c r="D1550" s="7"/>
      <c r="E1550" s="136" t="s">
        <v>1934</v>
      </c>
      <c r="F1550" s="136" t="s">
        <v>1559</v>
      </c>
      <c r="G1550" s="5" t="s">
        <v>274</v>
      </c>
      <c r="H1550" s="5" t="s">
        <v>225</v>
      </c>
      <c r="I1550" s="5">
        <v>2000</v>
      </c>
      <c r="J1550" s="5">
        <v>2000</v>
      </c>
      <c r="K1550" s="136">
        <v>280</v>
      </c>
      <c r="L1550" s="136"/>
      <c r="M1550" s="5"/>
    </row>
    <row r="1551" spans="1:13" x14ac:dyDescent="0.25">
      <c r="A1551" s="138"/>
      <c r="B1551" s="138"/>
      <c r="C1551" s="6" t="s">
        <v>1974</v>
      </c>
      <c r="D1551" s="9"/>
      <c r="E1551" s="138"/>
      <c r="F1551" s="138"/>
      <c r="G1551" s="5" t="s">
        <v>274</v>
      </c>
      <c r="H1551" s="5" t="s">
        <v>1975</v>
      </c>
      <c r="I1551" s="5">
        <v>1936</v>
      </c>
      <c r="J1551" s="5">
        <v>1936</v>
      </c>
      <c r="K1551" s="138"/>
      <c r="L1551" s="138"/>
      <c r="M1551" s="5"/>
    </row>
    <row r="1552" spans="1:13" x14ac:dyDescent="0.25">
      <c r="A1552" s="137"/>
      <c r="B1552" s="137"/>
      <c r="C1552" s="6" t="s">
        <v>1974</v>
      </c>
      <c r="D1552" s="8"/>
      <c r="E1552" s="137"/>
      <c r="F1552" s="137"/>
      <c r="G1552" s="5" t="s">
        <v>42</v>
      </c>
      <c r="H1552" s="5" t="s">
        <v>1976</v>
      </c>
      <c r="I1552" s="5">
        <v>62</v>
      </c>
      <c r="J1552" s="5">
        <v>62</v>
      </c>
      <c r="K1552" s="137"/>
      <c r="L1552" s="137"/>
      <c r="M1552" s="5"/>
    </row>
    <row r="1553" spans="1:13" ht="43.15" customHeight="1" x14ac:dyDescent="0.25">
      <c r="A1553" s="139" t="s">
        <v>1973</v>
      </c>
      <c r="B1553" s="139"/>
      <c r="C1553" s="53" t="s">
        <v>320</v>
      </c>
      <c r="D1553" s="5"/>
      <c r="E1553" s="139" t="s">
        <v>1934</v>
      </c>
      <c r="F1553" s="139" t="s">
        <v>973</v>
      </c>
      <c r="G1553" s="5" t="s">
        <v>274</v>
      </c>
      <c r="H1553" s="5" t="s">
        <v>503</v>
      </c>
      <c r="I1553" s="5">
        <v>22000</v>
      </c>
      <c r="J1553" s="5">
        <v>22000</v>
      </c>
      <c r="K1553" s="139">
        <v>5411</v>
      </c>
      <c r="L1553" s="139"/>
      <c r="M1553" s="5" t="s">
        <v>1977</v>
      </c>
    </row>
    <row r="1554" spans="1:13" x14ac:dyDescent="0.25">
      <c r="A1554" s="139"/>
      <c r="B1554" s="139"/>
      <c r="C1554" s="53" t="s">
        <v>320</v>
      </c>
      <c r="D1554" s="5"/>
      <c r="E1554" s="139"/>
      <c r="F1554" s="139"/>
      <c r="G1554" s="5" t="s">
        <v>274</v>
      </c>
      <c r="H1554" s="5" t="s">
        <v>364</v>
      </c>
      <c r="I1554" s="5">
        <v>28000</v>
      </c>
      <c r="J1554" s="5">
        <v>28000</v>
      </c>
      <c r="K1554" s="139"/>
      <c r="L1554" s="139"/>
      <c r="M1554" s="5"/>
    </row>
    <row r="1555" spans="1:13" x14ac:dyDescent="0.25">
      <c r="A1555" s="139"/>
      <c r="B1555" s="139"/>
      <c r="C1555" s="53" t="s">
        <v>320</v>
      </c>
      <c r="D1555" s="5"/>
      <c r="E1555" s="139"/>
      <c r="F1555" s="139"/>
      <c r="G1555" s="5" t="s">
        <v>274</v>
      </c>
      <c r="H1555" s="5" t="s">
        <v>317</v>
      </c>
      <c r="I1555" s="5">
        <v>27300</v>
      </c>
      <c r="J1555" s="5">
        <v>27300</v>
      </c>
      <c r="K1555" s="139"/>
      <c r="L1555" s="139"/>
      <c r="M1555" s="5" t="s">
        <v>1978</v>
      </c>
    </row>
    <row r="1556" spans="1:13" ht="60" x14ac:dyDescent="0.25">
      <c r="A1556" s="136" t="s">
        <v>1979</v>
      </c>
      <c r="B1556" s="136"/>
      <c r="C1556" s="6" t="s">
        <v>320</v>
      </c>
      <c r="D1556" s="7"/>
      <c r="E1556" s="136" t="s">
        <v>1980</v>
      </c>
      <c r="F1556" s="136" t="s">
        <v>973</v>
      </c>
      <c r="G1556" s="5" t="s">
        <v>42</v>
      </c>
      <c r="H1556" s="5" t="s">
        <v>1981</v>
      </c>
      <c r="I1556" s="62">
        <v>3045</v>
      </c>
      <c r="J1556" s="62">
        <v>3045</v>
      </c>
      <c r="K1556" s="136">
        <v>563</v>
      </c>
      <c r="L1556" s="136">
        <v>2</v>
      </c>
      <c r="M1556" s="5" t="s">
        <v>1982</v>
      </c>
    </row>
    <row r="1557" spans="1:13" ht="45" x14ac:dyDescent="0.25">
      <c r="A1557" s="138"/>
      <c r="B1557" s="138"/>
      <c r="C1557" s="53" t="s">
        <v>320</v>
      </c>
      <c r="D1557" s="9"/>
      <c r="E1557" s="138"/>
      <c r="F1557" s="138"/>
      <c r="G1557" s="5" t="s">
        <v>274</v>
      </c>
      <c r="H1557" s="5" t="s">
        <v>291</v>
      </c>
      <c r="I1557" s="5">
        <v>4000</v>
      </c>
      <c r="J1557" s="5">
        <v>4000</v>
      </c>
      <c r="K1557" s="138"/>
      <c r="L1557" s="138"/>
      <c r="M1557" s="5" t="s">
        <v>1983</v>
      </c>
    </row>
    <row r="1558" spans="1:13" x14ac:dyDescent="0.25">
      <c r="A1558" s="137"/>
      <c r="B1558" s="137"/>
      <c r="C1558" s="53" t="s">
        <v>320</v>
      </c>
      <c r="D1558" s="8"/>
      <c r="E1558" s="137"/>
      <c r="F1558" s="137"/>
      <c r="G1558" s="5" t="s">
        <v>274</v>
      </c>
      <c r="H1558" s="5" t="s">
        <v>34</v>
      </c>
      <c r="I1558" s="5">
        <v>1000</v>
      </c>
      <c r="J1558" s="5">
        <v>1000</v>
      </c>
      <c r="K1558" s="137"/>
      <c r="L1558" s="137"/>
      <c r="M1558" s="5"/>
    </row>
    <row r="1559" spans="1:13" ht="45" x14ac:dyDescent="0.25">
      <c r="A1559" s="5" t="s">
        <v>1984</v>
      </c>
      <c r="B1559" s="5"/>
      <c r="C1559" s="5" t="s">
        <v>1974</v>
      </c>
      <c r="D1559" s="5"/>
      <c r="E1559" s="5" t="s">
        <v>1980</v>
      </c>
      <c r="F1559" s="5" t="s">
        <v>1985</v>
      </c>
      <c r="G1559" s="5" t="s">
        <v>274</v>
      </c>
      <c r="H1559" s="5" t="s">
        <v>536</v>
      </c>
      <c r="I1559" s="5">
        <v>300</v>
      </c>
      <c r="J1559" s="5">
        <v>300</v>
      </c>
      <c r="K1559" s="5">
        <v>21</v>
      </c>
      <c r="L1559" s="5"/>
      <c r="M1559" s="5"/>
    </row>
    <row r="1560" spans="1:13" ht="43.15" customHeight="1" x14ac:dyDescent="0.25">
      <c r="A1560" s="136" t="s">
        <v>1984</v>
      </c>
      <c r="B1560" s="136"/>
      <c r="C1560" s="6" t="s">
        <v>1986</v>
      </c>
      <c r="D1560" s="7"/>
      <c r="E1560" s="136" t="s">
        <v>1980</v>
      </c>
      <c r="F1560" s="136"/>
      <c r="G1560" s="5" t="s">
        <v>42</v>
      </c>
      <c r="H1560" s="5" t="s">
        <v>1987</v>
      </c>
      <c r="I1560" s="5">
        <v>1848</v>
      </c>
      <c r="J1560" s="5">
        <v>1848</v>
      </c>
      <c r="K1560" s="136">
        <v>675</v>
      </c>
      <c r="L1560" s="136">
        <v>2</v>
      </c>
      <c r="M1560" s="5"/>
    </row>
    <row r="1561" spans="1:13" x14ac:dyDescent="0.25">
      <c r="A1561" s="138"/>
      <c r="B1561" s="138"/>
      <c r="C1561" s="6" t="s">
        <v>1986</v>
      </c>
      <c r="D1561" s="9"/>
      <c r="E1561" s="138"/>
      <c r="F1561" s="138"/>
      <c r="G1561" s="5" t="s">
        <v>274</v>
      </c>
      <c r="H1561" s="5" t="s">
        <v>574</v>
      </c>
      <c r="I1561" s="5">
        <v>1200</v>
      </c>
      <c r="J1561" s="5">
        <v>1200</v>
      </c>
      <c r="K1561" s="138"/>
      <c r="L1561" s="138"/>
      <c r="M1561" s="5"/>
    </row>
    <row r="1562" spans="1:13" x14ac:dyDescent="0.25">
      <c r="A1562" s="137"/>
      <c r="B1562" s="137"/>
      <c r="C1562" s="6" t="s">
        <v>1986</v>
      </c>
      <c r="D1562" s="8"/>
      <c r="E1562" s="137"/>
      <c r="F1562" s="137"/>
      <c r="G1562" s="5" t="s">
        <v>274</v>
      </c>
      <c r="H1562" s="5" t="s">
        <v>293</v>
      </c>
      <c r="I1562" s="5">
        <v>6600</v>
      </c>
      <c r="J1562" s="5">
        <v>6600</v>
      </c>
      <c r="K1562" s="137"/>
      <c r="L1562" s="137"/>
      <c r="M1562" s="5"/>
    </row>
    <row r="1563" spans="1:13" ht="45" x14ac:dyDescent="0.25">
      <c r="A1563" s="5" t="s">
        <v>1988</v>
      </c>
      <c r="B1563" s="5"/>
      <c r="C1563" s="5" t="s">
        <v>1989</v>
      </c>
      <c r="D1563" s="5"/>
      <c r="E1563" s="5" t="s">
        <v>1980</v>
      </c>
      <c r="F1563" s="5" t="s">
        <v>961</v>
      </c>
      <c r="G1563" s="5" t="s">
        <v>274</v>
      </c>
      <c r="H1563" s="5" t="s">
        <v>225</v>
      </c>
      <c r="I1563" s="5">
        <v>2200</v>
      </c>
      <c r="J1563" s="5">
        <v>2200</v>
      </c>
      <c r="K1563" s="5">
        <v>154</v>
      </c>
      <c r="L1563" s="5"/>
      <c r="M1563" s="5"/>
    </row>
    <row r="1564" spans="1:13" ht="60" x14ac:dyDescent="0.25">
      <c r="A1564" s="5" t="s">
        <v>1990</v>
      </c>
      <c r="B1564" s="59" t="s">
        <v>1163</v>
      </c>
      <c r="C1564" s="5" t="s">
        <v>2690</v>
      </c>
      <c r="D1564" s="59"/>
      <c r="E1564" s="59" t="s">
        <v>1980</v>
      </c>
      <c r="F1564" s="59" t="s">
        <v>1991</v>
      </c>
      <c r="G1564" s="59" t="s">
        <v>274</v>
      </c>
      <c r="H1564" s="59" t="s">
        <v>1992</v>
      </c>
      <c r="I1564" s="59"/>
      <c r="J1564" s="59">
        <v>28000</v>
      </c>
      <c r="K1564" s="5"/>
      <c r="L1564" s="5"/>
      <c r="M1564" s="5" t="s">
        <v>1993</v>
      </c>
    </row>
    <row r="1565" spans="1:13" ht="43.15" customHeight="1" x14ac:dyDescent="0.25">
      <c r="A1565" s="136" t="s">
        <v>1990</v>
      </c>
      <c r="B1565" s="136"/>
      <c r="C1565" s="6" t="s">
        <v>55</v>
      </c>
      <c r="D1565" s="7"/>
      <c r="E1565" s="136" t="s">
        <v>1980</v>
      </c>
      <c r="F1565" s="136" t="s">
        <v>576</v>
      </c>
      <c r="G1565" s="5" t="s">
        <v>274</v>
      </c>
      <c r="H1565" s="5" t="s">
        <v>328</v>
      </c>
      <c r="I1565" s="5">
        <v>24000</v>
      </c>
      <c r="J1565" s="5">
        <v>24000</v>
      </c>
      <c r="K1565" s="136">
        <v>2900</v>
      </c>
      <c r="L1565" s="136">
        <v>2</v>
      </c>
      <c r="M1565" s="5"/>
    </row>
    <row r="1566" spans="1:13" x14ac:dyDescent="0.25">
      <c r="A1566" s="138"/>
      <c r="B1566" s="138"/>
      <c r="C1566" s="6" t="s">
        <v>55</v>
      </c>
      <c r="D1566" s="9"/>
      <c r="E1566" s="138"/>
      <c r="F1566" s="138"/>
      <c r="G1566" s="5" t="s">
        <v>274</v>
      </c>
      <c r="H1566" s="5" t="s">
        <v>218</v>
      </c>
      <c r="I1566" s="5">
        <v>17432</v>
      </c>
      <c r="J1566" s="5">
        <v>17432</v>
      </c>
      <c r="K1566" s="137"/>
      <c r="L1566" s="137"/>
      <c r="M1566" s="5"/>
    </row>
    <row r="1567" spans="1:13" x14ac:dyDescent="0.25">
      <c r="A1567" s="137"/>
      <c r="B1567" s="137"/>
      <c r="C1567" s="6" t="s">
        <v>55</v>
      </c>
      <c r="D1567" s="8"/>
      <c r="E1567" s="137"/>
      <c r="F1567" s="137"/>
      <c r="G1567" s="5" t="s">
        <v>42</v>
      </c>
      <c r="H1567" s="5" t="s">
        <v>1994</v>
      </c>
      <c r="I1567" s="62">
        <v>504</v>
      </c>
      <c r="J1567" s="62">
        <v>504</v>
      </c>
      <c r="K1567" s="5">
        <v>35</v>
      </c>
      <c r="L1567" s="5">
        <v>2</v>
      </c>
      <c r="M1567" s="5"/>
    </row>
    <row r="1568" spans="1:13" x14ac:dyDescent="0.25">
      <c r="A1568" s="136" t="s">
        <v>1995</v>
      </c>
      <c r="B1568" s="136"/>
      <c r="C1568" s="6" t="s">
        <v>1996</v>
      </c>
      <c r="D1568" s="7"/>
      <c r="E1568" s="136" t="s">
        <v>1980</v>
      </c>
      <c r="F1568" s="136" t="s">
        <v>576</v>
      </c>
      <c r="G1568" s="5" t="s">
        <v>274</v>
      </c>
      <c r="H1568" s="5" t="s">
        <v>293</v>
      </c>
      <c r="I1568" s="5">
        <v>6000</v>
      </c>
      <c r="J1568" s="5">
        <v>6000</v>
      </c>
      <c r="K1568" s="5">
        <v>420</v>
      </c>
      <c r="L1568" s="5"/>
      <c r="M1568" s="5"/>
    </row>
    <row r="1569" spans="1:13" x14ac:dyDescent="0.25">
      <c r="A1569" s="138"/>
      <c r="B1569" s="138"/>
      <c r="C1569" s="6" t="s">
        <v>1996</v>
      </c>
      <c r="D1569" s="9"/>
      <c r="E1569" s="138"/>
      <c r="F1569" s="138"/>
      <c r="G1569" s="5" t="s">
        <v>42</v>
      </c>
      <c r="H1569" s="5" t="s">
        <v>1997</v>
      </c>
      <c r="I1569" s="5">
        <v>568</v>
      </c>
      <c r="J1569" s="5">
        <v>568</v>
      </c>
      <c r="K1569" s="136">
        <v>184</v>
      </c>
      <c r="L1569" s="136"/>
      <c r="M1569" s="5"/>
    </row>
    <row r="1570" spans="1:13" x14ac:dyDescent="0.25">
      <c r="A1570" s="137"/>
      <c r="B1570" s="137"/>
      <c r="C1570" s="6" t="s">
        <v>1996</v>
      </c>
      <c r="D1570" s="8"/>
      <c r="E1570" s="137"/>
      <c r="F1570" s="137"/>
      <c r="G1570" s="5" t="s">
        <v>274</v>
      </c>
      <c r="H1570" s="5" t="s">
        <v>1998</v>
      </c>
      <c r="I1570" s="5">
        <v>1860</v>
      </c>
      <c r="J1570" s="5">
        <v>1860</v>
      </c>
      <c r="K1570" s="137"/>
      <c r="L1570" s="137"/>
      <c r="M1570" s="5"/>
    </row>
    <row r="1571" spans="1:13" ht="45" x14ac:dyDescent="0.25">
      <c r="A1571" s="5" t="s">
        <v>1999</v>
      </c>
      <c r="B1571" s="5" t="s">
        <v>642</v>
      </c>
      <c r="C1571" s="5" t="s">
        <v>55</v>
      </c>
      <c r="D1571" s="5"/>
      <c r="E1571" s="5" t="s">
        <v>1980</v>
      </c>
      <c r="F1571" s="5" t="s">
        <v>576</v>
      </c>
      <c r="G1571" s="5" t="s">
        <v>274</v>
      </c>
      <c r="H1571" s="5" t="s">
        <v>590</v>
      </c>
      <c r="I1571" s="5">
        <v>30000</v>
      </c>
      <c r="J1571" s="5">
        <v>30000</v>
      </c>
      <c r="K1571" s="5">
        <v>2100</v>
      </c>
      <c r="L1571" s="5"/>
      <c r="M1571" s="5" t="s">
        <v>2000</v>
      </c>
    </row>
    <row r="1572" spans="1:13" x14ac:dyDescent="0.25">
      <c r="A1572" s="136" t="s">
        <v>1999</v>
      </c>
      <c r="B1572" s="136"/>
      <c r="C1572" s="6" t="s">
        <v>2001</v>
      </c>
      <c r="D1572" s="7"/>
      <c r="E1572" s="136"/>
      <c r="F1572" s="136" t="s">
        <v>2002</v>
      </c>
      <c r="G1572" s="5" t="s">
        <v>42</v>
      </c>
      <c r="H1572" s="5" t="s">
        <v>725</v>
      </c>
      <c r="I1572" s="5">
        <v>2224</v>
      </c>
      <c r="J1572" s="5">
        <v>2224</v>
      </c>
      <c r="K1572" s="136">
        <v>261</v>
      </c>
      <c r="L1572" s="136">
        <v>7</v>
      </c>
      <c r="M1572" s="5"/>
    </row>
    <row r="1573" spans="1:13" x14ac:dyDescent="0.25">
      <c r="A1573" s="137"/>
      <c r="B1573" s="137"/>
      <c r="C1573" s="6" t="s">
        <v>2001</v>
      </c>
      <c r="D1573" s="8"/>
      <c r="E1573" s="137"/>
      <c r="F1573" s="137"/>
      <c r="G1573" s="5" t="s">
        <v>274</v>
      </c>
      <c r="H1573" s="5" t="s">
        <v>2003</v>
      </c>
      <c r="I1573" s="5">
        <v>1515</v>
      </c>
      <c r="J1573" s="5">
        <v>1515</v>
      </c>
      <c r="K1573" s="137"/>
      <c r="L1573" s="137"/>
      <c r="M1573" s="5"/>
    </row>
    <row r="1574" spans="1:13" ht="45" x14ac:dyDescent="0.25">
      <c r="A1574" s="5" t="s">
        <v>1999</v>
      </c>
      <c r="B1574" s="5" t="s">
        <v>642</v>
      </c>
      <c r="C1574" s="5" t="s">
        <v>2004</v>
      </c>
      <c r="D1574" s="5"/>
      <c r="E1574" s="5" t="s">
        <v>1980</v>
      </c>
      <c r="F1574" s="5" t="s">
        <v>601</v>
      </c>
      <c r="G1574" s="5" t="s">
        <v>274</v>
      </c>
      <c r="H1574" s="5" t="s">
        <v>1510</v>
      </c>
      <c r="I1574" s="5">
        <v>96800</v>
      </c>
      <c r="J1574" s="5">
        <v>96800</v>
      </c>
      <c r="K1574" s="5">
        <v>776</v>
      </c>
      <c r="L1574" s="5"/>
      <c r="M1574" s="5"/>
    </row>
    <row r="1575" spans="1:13" ht="43.15" customHeight="1" x14ac:dyDescent="0.25">
      <c r="A1575" s="136" t="s">
        <v>2005</v>
      </c>
      <c r="B1575" s="136" t="s">
        <v>642</v>
      </c>
      <c r="C1575" s="6" t="s">
        <v>2006</v>
      </c>
      <c r="D1575" s="7"/>
      <c r="E1575" s="136" t="s">
        <v>1980</v>
      </c>
      <c r="F1575" s="136" t="s">
        <v>601</v>
      </c>
      <c r="G1575" s="5" t="s">
        <v>42</v>
      </c>
      <c r="H1575" s="5" t="s">
        <v>85</v>
      </c>
      <c r="I1575" s="5">
        <v>400</v>
      </c>
      <c r="J1575" s="5">
        <v>400</v>
      </c>
      <c r="K1575" s="5">
        <v>28</v>
      </c>
      <c r="L1575" s="5"/>
      <c r="M1575" s="5"/>
    </row>
    <row r="1576" spans="1:13" x14ac:dyDescent="0.25">
      <c r="A1576" s="137"/>
      <c r="B1576" s="137"/>
      <c r="C1576" s="6" t="s">
        <v>2006</v>
      </c>
      <c r="D1576" s="8"/>
      <c r="E1576" s="137"/>
      <c r="F1576" s="137"/>
      <c r="G1576" s="5" t="s">
        <v>51</v>
      </c>
      <c r="H1576" s="5" t="s">
        <v>2007</v>
      </c>
      <c r="I1576" s="5">
        <v>9855</v>
      </c>
      <c r="J1576" s="5">
        <v>9855</v>
      </c>
      <c r="K1576" s="5">
        <v>49</v>
      </c>
      <c r="L1576" s="5">
        <v>2</v>
      </c>
      <c r="M1576" s="5"/>
    </row>
    <row r="1577" spans="1:13" ht="45" x14ac:dyDescent="0.25">
      <c r="A1577" s="5" t="s">
        <v>2005</v>
      </c>
      <c r="B1577" s="5" t="s">
        <v>1572</v>
      </c>
      <c r="C1577" s="5" t="s">
        <v>864</v>
      </c>
      <c r="D1577" s="5"/>
      <c r="E1577" s="5" t="s">
        <v>2008</v>
      </c>
      <c r="F1577" s="5" t="s">
        <v>1452</v>
      </c>
      <c r="G1577" s="5" t="s">
        <v>274</v>
      </c>
      <c r="H1577" s="5" t="s">
        <v>590</v>
      </c>
      <c r="I1577" s="5">
        <v>30000</v>
      </c>
      <c r="J1577" s="5">
        <v>30000</v>
      </c>
      <c r="K1577" s="5">
        <v>2100</v>
      </c>
      <c r="L1577" s="5"/>
      <c r="M1577" s="5"/>
    </row>
    <row r="1578" spans="1:13" ht="43.15" customHeight="1" x14ac:dyDescent="0.25">
      <c r="A1578" s="136" t="s">
        <v>2005</v>
      </c>
      <c r="B1578" s="136"/>
      <c r="C1578" s="6" t="s">
        <v>409</v>
      </c>
      <c r="D1578" s="7"/>
      <c r="E1578" s="136" t="s">
        <v>1980</v>
      </c>
      <c r="F1578" s="136" t="s">
        <v>1452</v>
      </c>
      <c r="G1578" s="5" t="s">
        <v>274</v>
      </c>
      <c r="H1578" s="5" t="s">
        <v>907</v>
      </c>
      <c r="I1578" s="5">
        <v>32000</v>
      </c>
      <c r="J1578" s="5">
        <v>32000</v>
      </c>
      <c r="K1578" s="136">
        <v>2772</v>
      </c>
      <c r="L1578" s="136"/>
      <c r="M1578" s="5"/>
    </row>
    <row r="1579" spans="1:13" x14ac:dyDescent="0.25">
      <c r="A1579" s="138"/>
      <c r="B1579" s="138"/>
      <c r="C1579" s="6" t="s">
        <v>409</v>
      </c>
      <c r="D1579" s="9"/>
      <c r="E1579" s="138"/>
      <c r="F1579" s="138"/>
      <c r="G1579" s="5" t="s">
        <v>42</v>
      </c>
      <c r="H1579" s="5" t="s">
        <v>1589</v>
      </c>
      <c r="I1579" s="5">
        <v>5600</v>
      </c>
      <c r="J1579" s="5">
        <v>5600</v>
      </c>
      <c r="K1579" s="137"/>
      <c r="L1579" s="137"/>
      <c r="M1579" s="5"/>
    </row>
    <row r="1580" spans="1:13" x14ac:dyDescent="0.25">
      <c r="A1580" s="137"/>
      <c r="B1580" s="137"/>
      <c r="C1580" s="6" t="s">
        <v>409</v>
      </c>
      <c r="D1580" s="8"/>
      <c r="E1580" s="137"/>
      <c r="F1580" s="137"/>
      <c r="G1580" s="5" t="s">
        <v>51</v>
      </c>
      <c r="H1580" s="5" t="s">
        <v>2009</v>
      </c>
      <c r="I1580" s="5">
        <v>66625</v>
      </c>
      <c r="J1580" s="5">
        <v>66625</v>
      </c>
      <c r="K1580" s="5">
        <v>333</v>
      </c>
      <c r="L1580" s="5">
        <v>1</v>
      </c>
      <c r="M1580" s="5"/>
    </row>
    <row r="1581" spans="1:13" ht="45" x14ac:dyDescent="0.25">
      <c r="A1581" s="5" t="s">
        <v>2010</v>
      </c>
      <c r="B1581" s="5"/>
      <c r="C1581" s="5" t="s">
        <v>2011</v>
      </c>
      <c r="D1581" s="5"/>
      <c r="E1581" s="5" t="s">
        <v>1980</v>
      </c>
      <c r="F1581" s="5" t="s">
        <v>1928</v>
      </c>
      <c r="G1581" s="5" t="s">
        <v>274</v>
      </c>
      <c r="H1581" s="5" t="s">
        <v>523</v>
      </c>
      <c r="I1581" s="5">
        <v>400</v>
      </c>
      <c r="J1581" s="5">
        <v>400</v>
      </c>
      <c r="K1581" s="5">
        <v>28</v>
      </c>
      <c r="L1581" s="5"/>
      <c r="M1581" s="5"/>
    </row>
    <row r="1582" spans="1:13" ht="57.6" customHeight="1" x14ac:dyDescent="0.25">
      <c r="A1582" s="136" t="s">
        <v>2010</v>
      </c>
      <c r="B1582" s="136" t="s">
        <v>642</v>
      </c>
      <c r="C1582" s="6" t="s">
        <v>1547</v>
      </c>
      <c r="D1582" s="7"/>
      <c r="E1582" s="136" t="s">
        <v>1980</v>
      </c>
      <c r="F1582" s="136" t="s">
        <v>2012</v>
      </c>
      <c r="G1582" s="5" t="s">
        <v>274</v>
      </c>
      <c r="H1582" s="5" t="s">
        <v>590</v>
      </c>
      <c r="I1582" s="5">
        <v>30000</v>
      </c>
      <c r="J1582" s="5">
        <v>30000</v>
      </c>
      <c r="K1582" s="136">
        <v>3780</v>
      </c>
      <c r="L1582" s="136">
        <v>4</v>
      </c>
      <c r="M1582" s="136" t="s">
        <v>2013</v>
      </c>
    </row>
    <row r="1583" spans="1:13" x14ac:dyDescent="0.25">
      <c r="A1583" s="138"/>
      <c r="B1583" s="138"/>
      <c r="C1583" s="6" t="s">
        <v>1547</v>
      </c>
      <c r="D1583" s="9"/>
      <c r="E1583" s="138"/>
      <c r="F1583" s="138"/>
      <c r="G1583" s="5" t="s">
        <v>42</v>
      </c>
      <c r="H1583" s="5" t="s">
        <v>2014</v>
      </c>
      <c r="I1583" s="5">
        <v>19408</v>
      </c>
      <c r="J1583" s="5">
        <v>19408</v>
      </c>
      <c r="K1583" s="138"/>
      <c r="L1583" s="138"/>
      <c r="M1583" s="138"/>
    </row>
    <row r="1584" spans="1:13" x14ac:dyDescent="0.25">
      <c r="A1584" s="138"/>
      <c r="B1584" s="138"/>
      <c r="C1584" s="6" t="s">
        <v>1547</v>
      </c>
      <c r="D1584" s="9"/>
      <c r="E1584" s="138"/>
      <c r="F1584" s="138"/>
      <c r="G1584" s="5" t="s">
        <v>42</v>
      </c>
      <c r="H1584" s="5" t="s">
        <v>1385</v>
      </c>
      <c r="I1584" s="5">
        <v>6600</v>
      </c>
      <c r="J1584" s="5">
        <v>6600</v>
      </c>
      <c r="K1584" s="138"/>
      <c r="L1584" s="138"/>
      <c r="M1584" s="138"/>
    </row>
    <row r="1585" spans="1:13" x14ac:dyDescent="0.25">
      <c r="A1585" s="138"/>
      <c r="B1585" s="138"/>
      <c r="C1585" s="6" t="s">
        <v>1547</v>
      </c>
      <c r="D1585" s="9"/>
      <c r="E1585" s="138"/>
      <c r="F1585" s="138"/>
      <c r="G1585" s="5" t="s">
        <v>42</v>
      </c>
      <c r="H1585" s="5" t="s">
        <v>978</v>
      </c>
      <c r="I1585" s="5">
        <v>800</v>
      </c>
      <c r="J1585" s="5">
        <v>800</v>
      </c>
      <c r="K1585" s="138"/>
      <c r="L1585" s="138"/>
      <c r="M1585" s="138"/>
    </row>
    <row r="1586" spans="1:13" x14ac:dyDescent="0.25">
      <c r="A1586" s="138"/>
      <c r="B1586" s="138"/>
      <c r="C1586" s="6" t="s">
        <v>1547</v>
      </c>
      <c r="D1586" s="9"/>
      <c r="E1586" s="138"/>
      <c r="F1586" s="138"/>
      <c r="G1586" s="5" t="s">
        <v>274</v>
      </c>
      <c r="H1586" s="5" t="s">
        <v>523</v>
      </c>
      <c r="I1586" s="5">
        <v>400</v>
      </c>
      <c r="J1586" s="5">
        <v>400</v>
      </c>
      <c r="K1586" s="137"/>
      <c r="L1586" s="137"/>
      <c r="M1586" s="137"/>
    </row>
    <row r="1587" spans="1:13" ht="30" x14ac:dyDescent="0.25">
      <c r="A1587" s="137"/>
      <c r="B1587" s="137"/>
      <c r="C1587" s="6" t="s">
        <v>1547</v>
      </c>
      <c r="D1587" s="8"/>
      <c r="E1587" s="137"/>
      <c r="F1587" s="137"/>
      <c r="G1587" s="5" t="s">
        <v>42</v>
      </c>
      <c r="H1587" s="5" t="s">
        <v>2015</v>
      </c>
      <c r="I1587" s="11"/>
      <c r="J1587" s="11"/>
      <c r="K1587" s="5"/>
      <c r="L1587" s="5"/>
      <c r="M1587" s="5" t="s">
        <v>2016</v>
      </c>
    </row>
    <row r="1588" spans="1:13" ht="45" x14ac:dyDescent="0.25">
      <c r="A1588" s="5" t="s">
        <v>2017</v>
      </c>
      <c r="B1588" s="5" t="s">
        <v>1572</v>
      </c>
      <c r="C1588" s="5" t="s">
        <v>2018</v>
      </c>
      <c r="D1588" s="19"/>
      <c r="E1588" s="5" t="s">
        <v>1980</v>
      </c>
      <c r="F1588" s="5" t="s">
        <v>2012</v>
      </c>
      <c r="G1588" s="5" t="s">
        <v>42</v>
      </c>
      <c r="H1588" s="5" t="s">
        <v>978</v>
      </c>
      <c r="I1588" s="5">
        <v>800</v>
      </c>
      <c r="J1588" s="5">
        <v>800</v>
      </c>
      <c r="K1588" s="5">
        <v>56</v>
      </c>
      <c r="L1588" s="5"/>
      <c r="M1588" s="5"/>
    </row>
    <row r="1589" spans="1:13" ht="43.15" customHeight="1" x14ac:dyDescent="0.25">
      <c r="A1589" s="136" t="s">
        <v>2017</v>
      </c>
      <c r="B1589" s="136"/>
      <c r="C1589" s="6" t="s">
        <v>917</v>
      </c>
      <c r="D1589" s="7"/>
      <c r="E1589" s="136" t="s">
        <v>1980</v>
      </c>
      <c r="F1589" s="136" t="s">
        <v>1548</v>
      </c>
      <c r="G1589" s="5" t="s">
        <v>274</v>
      </c>
      <c r="H1589" s="5" t="s">
        <v>218</v>
      </c>
      <c r="I1589" s="5">
        <v>16000</v>
      </c>
      <c r="J1589" s="5">
        <v>16000</v>
      </c>
      <c r="K1589" s="136">
        <v>2188</v>
      </c>
      <c r="L1589" s="136">
        <v>1</v>
      </c>
      <c r="M1589" s="5"/>
    </row>
    <row r="1590" spans="1:13" x14ac:dyDescent="0.25">
      <c r="A1590" s="138"/>
      <c r="B1590" s="138"/>
      <c r="C1590" s="6" t="s">
        <v>917</v>
      </c>
      <c r="D1590" s="9"/>
      <c r="E1590" s="138"/>
      <c r="F1590" s="138"/>
      <c r="G1590" s="5" t="s">
        <v>274</v>
      </c>
      <c r="H1590" s="5" t="s">
        <v>293</v>
      </c>
      <c r="I1590" s="5">
        <v>5500</v>
      </c>
      <c r="J1590" s="5">
        <v>5500</v>
      </c>
      <c r="K1590" s="138"/>
      <c r="L1590" s="138"/>
      <c r="M1590" s="5"/>
    </row>
    <row r="1591" spans="1:13" x14ac:dyDescent="0.25">
      <c r="A1591" s="138"/>
      <c r="B1591" s="138"/>
      <c r="C1591" s="6" t="s">
        <v>917</v>
      </c>
      <c r="D1591" s="9"/>
      <c r="E1591" s="138"/>
      <c r="F1591" s="138"/>
      <c r="G1591" s="5" t="s">
        <v>42</v>
      </c>
      <c r="H1591" s="5" t="s">
        <v>2019</v>
      </c>
      <c r="I1591" s="5">
        <v>6512</v>
      </c>
      <c r="J1591" s="5">
        <v>6512</v>
      </c>
      <c r="K1591" s="138"/>
      <c r="L1591" s="138"/>
      <c r="M1591" s="5"/>
    </row>
    <row r="1592" spans="1:13" x14ac:dyDescent="0.25">
      <c r="A1592" s="137"/>
      <c r="B1592" s="137"/>
      <c r="C1592" s="6" t="s">
        <v>917</v>
      </c>
      <c r="D1592" s="8"/>
      <c r="E1592" s="137"/>
      <c r="F1592" s="137"/>
      <c r="G1592" s="5" t="s">
        <v>42</v>
      </c>
      <c r="H1592" s="5" t="s">
        <v>2020</v>
      </c>
      <c r="I1592" s="5">
        <v>1248</v>
      </c>
      <c r="J1592" s="5">
        <v>1248</v>
      </c>
      <c r="K1592" s="137"/>
      <c r="L1592" s="137"/>
      <c r="M1592" s="5"/>
    </row>
    <row r="1593" spans="1:13" ht="43.15" customHeight="1" x14ac:dyDescent="0.25">
      <c r="A1593" s="139" t="s">
        <v>2017</v>
      </c>
      <c r="B1593" s="139" t="s">
        <v>642</v>
      </c>
      <c r="C1593" s="53" t="s">
        <v>1891</v>
      </c>
      <c r="D1593" s="5"/>
      <c r="E1593" s="139" t="s">
        <v>1980</v>
      </c>
      <c r="F1593" s="139" t="s">
        <v>2021</v>
      </c>
      <c r="G1593" s="5" t="s">
        <v>274</v>
      </c>
      <c r="H1593" s="5" t="s">
        <v>860</v>
      </c>
      <c r="I1593" s="5">
        <v>62000</v>
      </c>
      <c r="J1593" s="5">
        <v>62000</v>
      </c>
      <c r="K1593" s="139">
        <v>5620</v>
      </c>
      <c r="L1593" s="139">
        <v>1</v>
      </c>
      <c r="M1593" s="5"/>
    </row>
    <row r="1594" spans="1:13" x14ac:dyDescent="0.25">
      <c r="A1594" s="139"/>
      <c r="B1594" s="139"/>
      <c r="C1594" s="53" t="s">
        <v>1891</v>
      </c>
      <c r="D1594" s="5"/>
      <c r="E1594" s="139"/>
      <c r="F1594" s="139"/>
      <c r="G1594" s="5" t="s">
        <v>274</v>
      </c>
      <c r="H1594" s="5" t="s">
        <v>218</v>
      </c>
      <c r="I1594" s="5">
        <v>18000</v>
      </c>
      <c r="J1594" s="5">
        <v>18000</v>
      </c>
      <c r="K1594" s="139"/>
      <c r="L1594" s="139"/>
      <c r="M1594" s="5"/>
    </row>
    <row r="1595" spans="1:13" x14ac:dyDescent="0.25">
      <c r="A1595" s="139"/>
      <c r="B1595" s="139"/>
      <c r="C1595" s="53" t="s">
        <v>1891</v>
      </c>
      <c r="D1595" s="5"/>
      <c r="E1595" s="139"/>
      <c r="F1595" s="139"/>
      <c r="G1595" s="5" t="s">
        <v>42</v>
      </c>
      <c r="H1595" s="5" t="s">
        <v>701</v>
      </c>
      <c r="I1595" s="5">
        <v>288</v>
      </c>
      <c r="J1595" s="5">
        <v>288</v>
      </c>
      <c r="K1595" s="139"/>
      <c r="L1595" s="139"/>
      <c r="M1595" s="5"/>
    </row>
    <row r="1596" spans="1:13" ht="43.15" customHeight="1" x14ac:dyDescent="0.25">
      <c r="A1596" s="136" t="s">
        <v>2022</v>
      </c>
      <c r="B1596" s="136"/>
      <c r="C1596" s="6" t="s">
        <v>2023</v>
      </c>
      <c r="D1596" s="7"/>
      <c r="E1596" s="136" t="s">
        <v>1980</v>
      </c>
      <c r="F1596" s="136" t="s">
        <v>1259</v>
      </c>
      <c r="G1596" s="5" t="s">
        <v>274</v>
      </c>
      <c r="H1596" s="5" t="s">
        <v>974</v>
      </c>
      <c r="I1596" s="5">
        <v>100000</v>
      </c>
      <c r="J1596" s="5">
        <v>100000</v>
      </c>
      <c r="K1596" s="136">
        <v>8164</v>
      </c>
      <c r="L1596" s="136">
        <v>2</v>
      </c>
      <c r="M1596" s="5" t="s">
        <v>1816</v>
      </c>
    </row>
    <row r="1597" spans="1:13" x14ac:dyDescent="0.25">
      <c r="A1597" s="138"/>
      <c r="B1597" s="138"/>
      <c r="C1597" s="6" t="s">
        <v>2023</v>
      </c>
      <c r="D1597" s="9"/>
      <c r="E1597" s="138"/>
      <c r="F1597" s="138"/>
      <c r="G1597" s="5" t="s">
        <v>42</v>
      </c>
      <c r="H1597" s="5" t="s">
        <v>2024</v>
      </c>
      <c r="I1597" s="5">
        <v>16500</v>
      </c>
      <c r="J1597" s="5">
        <v>16500</v>
      </c>
      <c r="K1597" s="138"/>
      <c r="L1597" s="138"/>
      <c r="M1597" s="5"/>
    </row>
    <row r="1598" spans="1:13" ht="30" x14ac:dyDescent="0.25">
      <c r="A1598" s="138"/>
      <c r="B1598" s="138"/>
      <c r="C1598" s="6" t="s">
        <v>2023</v>
      </c>
      <c r="D1598" s="9"/>
      <c r="E1598" s="138"/>
      <c r="F1598" s="138"/>
      <c r="G1598" s="5" t="s">
        <v>45</v>
      </c>
      <c r="H1598" s="5" t="s">
        <v>2025</v>
      </c>
      <c r="I1598" s="5">
        <v>132</v>
      </c>
      <c r="J1598" s="5">
        <v>132</v>
      </c>
      <c r="K1598" s="137"/>
      <c r="L1598" s="137"/>
      <c r="M1598" s="5" t="s">
        <v>2026</v>
      </c>
    </row>
    <row r="1599" spans="1:13" x14ac:dyDescent="0.25">
      <c r="A1599" s="138"/>
      <c r="B1599" s="138"/>
      <c r="C1599" s="6" t="s">
        <v>2023</v>
      </c>
      <c r="D1599" s="9"/>
      <c r="E1599" s="138"/>
      <c r="F1599" s="138"/>
      <c r="G1599" s="5" t="s">
        <v>51</v>
      </c>
      <c r="H1599" s="5" t="s">
        <v>2027</v>
      </c>
      <c r="I1599" s="5">
        <v>10435</v>
      </c>
      <c r="J1599" s="5">
        <v>10435</v>
      </c>
      <c r="K1599" s="5">
        <v>52</v>
      </c>
      <c r="L1599" s="5">
        <v>1</v>
      </c>
      <c r="M1599" s="5"/>
    </row>
    <row r="1600" spans="1:13" ht="30" x14ac:dyDescent="0.25">
      <c r="A1600" s="138"/>
      <c r="B1600" s="138"/>
      <c r="C1600" s="6" t="s">
        <v>2023</v>
      </c>
      <c r="D1600" s="9"/>
      <c r="E1600" s="138"/>
      <c r="F1600" s="138"/>
      <c r="G1600" s="5" t="s">
        <v>42</v>
      </c>
      <c r="H1600" s="5"/>
      <c r="I1600" s="5"/>
      <c r="J1600" s="5"/>
      <c r="K1600" s="5"/>
      <c r="L1600" s="5"/>
      <c r="M1600" s="5" t="s">
        <v>2028</v>
      </c>
    </row>
    <row r="1601" spans="1:13" x14ac:dyDescent="0.25">
      <c r="A1601" s="138"/>
      <c r="B1601" s="138"/>
      <c r="C1601" s="6" t="s">
        <v>2023</v>
      </c>
      <c r="D1601" s="9"/>
      <c r="E1601" s="138"/>
      <c r="F1601" s="138"/>
      <c r="G1601" s="5" t="s">
        <v>274</v>
      </c>
      <c r="H1601" s="5" t="s">
        <v>2029</v>
      </c>
      <c r="I1601" s="5">
        <v>466</v>
      </c>
      <c r="J1601" s="5">
        <v>466</v>
      </c>
      <c r="K1601" s="136">
        <v>124</v>
      </c>
      <c r="L1601" s="136">
        <v>4</v>
      </c>
      <c r="M1601" s="136" t="s">
        <v>2030</v>
      </c>
    </row>
    <row r="1602" spans="1:13" x14ac:dyDescent="0.25">
      <c r="A1602" s="138"/>
      <c r="B1602" s="138"/>
      <c r="C1602" s="6" t="s">
        <v>2023</v>
      </c>
      <c r="D1602" s="9"/>
      <c r="E1602" s="138"/>
      <c r="F1602" s="138"/>
      <c r="G1602" s="5" t="s">
        <v>42</v>
      </c>
      <c r="H1602" s="5" t="s">
        <v>1073</v>
      </c>
      <c r="I1602" s="5">
        <v>1312</v>
      </c>
      <c r="J1602" s="5">
        <v>1312</v>
      </c>
      <c r="K1602" s="137"/>
      <c r="L1602" s="137"/>
      <c r="M1602" s="137"/>
    </row>
    <row r="1603" spans="1:13" ht="60" x14ac:dyDescent="0.25">
      <c r="A1603" s="137"/>
      <c r="B1603" s="137"/>
      <c r="C1603" s="6" t="s">
        <v>2023</v>
      </c>
      <c r="D1603" s="8"/>
      <c r="E1603" s="137"/>
      <c r="F1603" s="137"/>
      <c r="G1603" s="5" t="s">
        <v>42</v>
      </c>
      <c r="H1603" s="5" t="s">
        <v>445</v>
      </c>
      <c r="I1603" s="62">
        <f>175*8</f>
        <v>1400</v>
      </c>
      <c r="J1603" s="62">
        <v>1400</v>
      </c>
      <c r="K1603" s="5"/>
      <c r="L1603" s="5"/>
      <c r="M1603" s="5" t="s">
        <v>2031</v>
      </c>
    </row>
    <row r="1604" spans="1:13" ht="45" x14ac:dyDescent="0.25">
      <c r="A1604" s="5" t="s">
        <v>2032</v>
      </c>
      <c r="B1604" s="5" t="s">
        <v>642</v>
      </c>
      <c r="C1604" s="5" t="s">
        <v>827</v>
      </c>
      <c r="D1604" s="5"/>
      <c r="E1604" s="5" t="s">
        <v>1980</v>
      </c>
      <c r="F1604" s="5"/>
      <c r="G1604" s="5" t="s">
        <v>42</v>
      </c>
      <c r="H1604" s="5" t="s">
        <v>418</v>
      </c>
      <c r="I1604" s="62">
        <f>54*8</f>
        <v>432</v>
      </c>
      <c r="J1604" s="62">
        <v>432</v>
      </c>
      <c r="K1604" s="5"/>
      <c r="L1604" s="5"/>
      <c r="M1604" s="5" t="s">
        <v>2033</v>
      </c>
    </row>
    <row r="1605" spans="1:13" ht="45" x14ac:dyDescent="0.25">
      <c r="A1605" s="5" t="s">
        <v>2032</v>
      </c>
      <c r="B1605" s="5" t="s">
        <v>844</v>
      </c>
      <c r="C1605" s="5" t="s">
        <v>2034</v>
      </c>
      <c r="D1605" s="5"/>
      <c r="E1605" s="5" t="s">
        <v>1980</v>
      </c>
      <c r="F1605" s="5" t="s">
        <v>2035</v>
      </c>
      <c r="G1605" s="5" t="s">
        <v>42</v>
      </c>
      <c r="H1605" s="5" t="s">
        <v>75</v>
      </c>
      <c r="I1605" s="5">
        <v>1200</v>
      </c>
      <c r="J1605" s="5">
        <v>1200</v>
      </c>
      <c r="K1605" s="5">
        <v>84</v>
      </c>
      <c r="L1605" s="5"/>
      <c r="M1605" s="5"/>
    </row>
    <row r="1606" spans="1:13" ht="43.15" customHeight="1" x14ac:dyDescent="0.25">
      <c r="A1606" s="136" t="s">
        <v>2032</v>
      </c>
      <c r="B1606" s="136"/>
      <c r="C1606" s="6" t="s">
        <v>1691</v>
      </c>
      <c r="D1606" s="7"/>
      <c r="E1606" s="136" t="s">
        <v>1980</v>
      </c>
      <c r="F1606" s="136" t="s">
        <v>1479</v>
      </c>
      <c r="G1606" s="5" t="s">
        <v>274</v>
      </c>
      <c r="H1606" s="5" t="s">
        <v>488</v>
      </c>
      <c r="I1606" s="5">
        <v>66000</v>
      </c>
      <c r="J1606" s="5">
        <v>66000</v>
      </c>
      <c r="K1606" s="136">
        <v>4744</v>
      </c>
      <c r="L1606" s="136"/>
      <c r="M1606" s="5"/>
    </row>
    <row r="1607" spans="1:13" x14ac:dyDescent="0.25">
      <c r="A1607" s="137"/>
      <c r="B1607" s="137"/>
      <c r="C1607" s="6" t="s">
        <v>1691</v>
      </c>
      <c r="D1607" s="8"/>
      <c r="E1607" s="137"/>
      <c r="F1607" s="137"/>
      <c r="G1607" s="5" t="s">
        <v>274</v>
      </c>
      <c r="H1607" s="5" t="s">
        <v>225</v>
      </c>
      <c r="I1607" s="5">
        <v>1770</v>
      </c>
      <c r="J1607" s="5">
        <v>1770</v>
      </c>
      <c r="K1607" s="137"/>
      <c r="L1607" s="137"/>
      <c r="M1607" s="5"/>
    </row>
    <row r="1608" spans="1:13" ht="45" x14ac:dyDescent="0.25">
      <c r="A1608" s="5" t="s">
        <v>2036</v>
      </c>
      <c r="B1608" s="5" t="s">
        <v>642</v>
      </c>
      <c r="C1608" s="75" t="s">
        <v>2640</v>
      </c>
      <c r="D1608" s="5"/>
      <c r="E1608" s="5" t="s">
        <v>1980</v>
      </c>
      <c r="F1608" s="5"/>
      <c r="G1608" s="5" t="s">
        <v>274</v>
      </c>
      <c r="H1608" s="5" t="s">
        <v>860</v>
      </c>
      <c r="I1608" s="5">
        <v>62000</v>
      </c>
      <c r="J1608" s="5">
        <v>62000</v>
      </c>
      <c r="K1608" s="75" t="s">
        <v>2037</v>
      </c>
      <c r="L1608" s="5"/>
      <c r="M1608" s="5" t="s">
        <v>2038</v>
      </c>
    </row>
    <row r="1609" spans="1:13" ht="43.15" customHeight="1" x14ac:dyDescent="0.25">
      <c r="A1609" s="136" t="s">
        <v>2036</v>
      </c>
      <c r="B1609" s="136" t="s">
        <v>642</v>
      </c>
      <c r="C1609" s="6" t="s">
        <v>2640</v>
      </c>
      <c r="D1609" s="7"/>
      <c r="E1609" s="136" t="s">
        <v>1980</v>
      </c>
      <c r="F1609" s="136" t="s">
        <v>1479</v>
      </c>
      <c r="G1609" s="5" t="s">
        <v>274</v>
      </c>
      <c r="H1609" s="5" t="s">
        <v>225</v>
      </c>
      <c r="I1609" s="5">
        <v>2000</v>
      </c>
      <c r="J1609" s="5">
        <v>2000</v>
      </c>
      <c r="K1609" s="136">
        <v>472</v>
      </c>
      <c r="L1609" s="136"/>
      <c r="M1609" s="5" t="s">
        <v>2039</v>
      </c>
    </row>
    <row r="1610" spans="1:13" x14ac:dyDescent="0.25">
      <c r="A1610" s="138"/>
      <c r="B1610" s="138"/>
      <c r="C1610" s="6" t="s">
        <v>2640</v>
      </c>
      <c r="D1610" s="9"/>
      <c r="E1610" s="138"/>
      <c r="F1610" s="138"/>
      <c r="G1610" s="5" t="s">
        <v>42</v>
      </c>
      <c r="H1610" s="5" t="s">
        <v>2040</v>
      </c>
      <c r="I1610" s="5">
        <v>3840</v>
      </c>
      <c r="J1610" s="5">
        <v>3840</v>
      </c>
      <c r="K1610" s="138"/>
      <c r="L1610" s="138"/>
      <c r="M1610" s="5"/>
    </row>
    <row r="1611" spans="1:13" x14ac:dyDescent="0.25">
      <c r="A1611" s="138"/>
      <c r="B1611" s="138"/>
      <c r="C1611" s="6" t="s">
        <v>2640</v>
      </c>
      <c r="D1611" s="9"/>
      <c r="E1611" s="138"/>
      <c r="F1611" s="138"/>
      <c r="G1611" s="5" t="s">
        <v>42</v>
      </c>
      <c r="H1611" s="5" t="s">
        <v>2041</v>
      </c>
      <c r="I1611" s="5">
        <v>552</v>
      </c>
      <c r="J1611" s="5">
        <v>552</v>
      </c>
      <c r="K1611" s="138"/>
      <c r="L1611" s="138"/>
      <c r="M1611" s="5"/>
    </row>
    <row r="1612" spans="1:13" x14ac:dyDescent="0.25">
      <c r="A1612" s="138"/>
      <c r="B1612" s="138"/>
      <c r="C1612" s="6" t="s">
        <v>2640</v>
      </c>
      <c r="D1612" s="9"/>
      <c r="E1612" s="138"/>
      <c r="F1612" s="138"/>
      <c r="G1612" s="5" t="s">
        <v>274</v>
      </c>
      <c r="H1612" s="5" t="s">
        <v>808</v>
      </c>
      <c r="I1612" s="5">
        <v>350</v>
      </c>
      <c r="J1612" s="5">
        <v>350</v>
      </c>
      <c r="K1612" s="137"/>
      <c r="L1612" s="137"/>
      <c r="M1612" s="5"/>
    </row>
    <row r="1613" spans="1:13" x14ac:dyDescent="0.25">
      <c r="A1613" s="137"/>
      <c r="B1613" s="137"/>
      <c r="C1613" s="6" t="s">
        <v>2640</v>
      </c>
      <c r="D1613" s="8"/>
      <c r="E1613" s="137"/>
      <c r="F1613" s="137"/>
      <c r="G1613" s="5" t="s">
        <v>51</v>
      </c>
      <c r="H1613" s="5" t="s">
        <v>2042</v>
      </c>
      <c r="I1613" s="5">
        <v>17500</v>
      </c>
      <c r="J1613" s="5">
        <v>17500</v>
      </c>
      <c r="K1613" s="5">
        <v>85</v>
      </c>
      <c r="L1613" s="5">
        <v>4</v>
      </c>
      <c r="M1613" s="5"/>
    </row>
    <row r="1614" spans="1:13" x14ac:dyDescent="0.25">
      <c r="A1614" s="5" t="s">
        <v>2043</v>
      </c>
      <c r="B1614" s="5" t="s">
        <v>642</v>
      </c>
      <c r="C1614" s="5" t="s">
        <v>137</v>
      </c>
      <c r="D1614" s="54"/>
      <c r="E1614" s="5"/>
      <c r="F1614" s="5" t="s">
        <v>2044</v>
      </c>
      <c r="G1614" s="5" t="s">
        <v>42</v>
      </c>
      <c r="H1614" s="5" t="s">
        <v>2045</v>
      </c>
      <c r="I1614" s="5">
        <v>15176</v>
      </c>
      <c r="J1614" s="5">
        <v>15176</v>
      </c>
      <c r="K1614" s="5">
        <v>1062</v>
      </c>
      <c r="L1614" s="5"/>
      <c r="M1614" s="5"/>
    </row>
    <row r="1615" spans="1:13" x14ac:dyDescent="0.25">
      <c r="A1615" s="136" t="s">
        <v>2043</v>
      </c>
      <c r="B1615" s="136" t="s">
        <v>642</v>
      </c>
      <c r="C1615" s="6" t="s">
        <v>2046</v>
      </c>
      <c r="D1615" s="7"/>
      <c r="E1615" s="136"/>
      <c r="F1615" s="136" t="s">
        <v>926</v>
      </c>
      <c r="G1615" s="5" t="s">
        <v>42</v>
      </c>
      <c r="H1615" s="5" t="s">
        <v>415</v>
      </c>
      <c r="I1615" s="5">
        <v>14000</v>
      </c>
      <c r="J1615" s="5">
        <v>14000</v>
      </c>
      <c r="K1615" s="136">
        <v>1103</v>
      </c>
      <c r="L1615" s="136">
        <v>1</v>
      </c>
      <c r="M1615" s="5"/>
    </row>
    <row r="1616" spans="1:13" x14ac:dyDescent="0.25">
      <c r="A1616" s="137"/>
      <c r="B1616" s="137"/>
      <c r="C1616" s="6" t="s">
        <v>2046</v>
      </c>
      <c r="D1616" s="8"/>
      <c r="E1616" s="137"/>
      <c r="F1616" s="137"/>
      <c r="G1616" s="5" t="s">
        <v>42</v>
      </c>
      <c r="H1616" s="5" t="s">
        <v>1040</v>
      </c>
      <c r="I1616" s="5">
        <v>1760</v>
      </c>
      <c r="J1616" s="5">
        <v>1760</v>
      </c>
      <c r="K1616" s="137"/>
      <c r="L1616" s="137"/>
      <c r="M1616" s="5"/>
    </row>
    <row r="1617" spans="1:13" ht="60" x14ac:dyDescent="0.25">
      <c r="A1617" s="136" t="s">
        <v>2047</v>
      </c>
      <c r="B1617" s="136"/>
      <c r="C1617" s="6" t="s">
        <v>2048</v>
      </c>
      <c r="D1617" s="7"/>
      <c r="E1617" s="136"/>
      <c r="F1617" s="136"/>
      <c r="G1617" s="5" t="s">
        <v>42</v>
      </c>
      <c r="H1617" s="5" t="s">
        <v>2049</v>
      </c>
      <c r="I1617" s="62">
        <f>478*8</f>
        <v>3824</v>
      </c>
      <c r="J1617" s="62">
        <v>3824</v>
      </c>
      <c r="K1617" s="5"/>
      <c r="L1617" s="5"/>
      <c r="M1617" s="5" t="s">
        <v>2050</v>
      </c>
    </row>
    <row r="1618" spans="1:13" x14ac:dyDescent="0.25">
      <c r="A1618" s="137"/>
      <c r="B1618" s="137"/>
      <c r="C1618" s="6" t="s">
        <v>2048</v>
      </c>
      <c r="D1618" s="8"/>
      <c r="E1618" s="137"/>
      <c r="F1618" s="137"/>
      <c r="G1618" s="5" t="s">
        <v>42</v>
      </c>
      <c r="H1618" s="5" t="s">
        <v>1195</v>
      </c>
      <c r="I1618" s="5">
        <v>2016</v>
      </c>
      <c r="J1618" s="5">
        <v>2016</v>
      </c>
      <c r="K1618" s="5">
        <v>141</v>
      </c>
      <c r="L1618" s="5">
        <v>1</v>
      </c>
      <c r="M1618" s="5" t="s">
        <v>2051</v>
      </c>
    </row>
    <row r="1619" spans="1:13" ht="28.9" customHeight="1" x14ac:dyDescent="0.25">
      <c r="A1619" s="136" t="s">
        <v>2052</v>
      </c>
      <c r="B1619" s="136" t="s">
        <v>642</v>
      </c>
      <c r="C1619" s="32" t="s">
        <v>2666</v>
      </c>
      <c r="D1619" s="7"/>
      <c r="E1619" s="136" t="s">
        <v>2053</v>
      </c>
      <c r="F1619" s="136" t="s">
        <v>2054</v>
      </c>
      <c r="G1619" s="5" t="s">
        <v>274</v>
      </c>
      <c r="H1619" s="5" t="s">
        <v>215</v>
      </c>
      <c r="I1619" s="5">
        <v>34698</v>
      </c>
      <c r="J1619" s="5">
        <v>34698</v>
      </c>
      <c r="K1619" s="136">
        <v>5975</v>
      </c>
      <c r="L1619" s="136"/>
      <c r="M1619" s="5"/>
    </row>
    <row r="1620" spans="1:13" x14ac:dyDescent="0.25">
      <c r="A1620" s="138"/>
      <c r="B1620" s="138"/>
      <c r="C1620" s="32" t="s">
        <v>2666</v>
      </c>
      <c r="D1620" s="9"/>
      <c r="E1620" s="138"/>
      <c r="F1620" s="138"/>
      <c r="G1620" s="5" t="s">
        <v>274</v>
      </c>
      <c r="H1620" s="5" t="s">
        <v>496</v>
      </c>
      <c r="I1620" s="5">
        <v>48000</v>
      </c>
      <c r="J1620" s="5">
        <v>48000</v>
      </c>
      <c r="K1620" s="138"/>
      <c r="L1620" s="138"/>
      <c r="M1620" s="5"/>
    </row>
    <row r="1621" spans="1:13" x14ac:dyDescent="0.25">
      <c r="A1621" s="137"/>
      <c r="B1621" s="137"/>
      <c r="C1621" s="32" t="s">
        <v>2666</v>
      </c>
      <c r="D1621" s="8"/>
      <c r="E1621" s="137"/>
      <c r="F1621" s="137"/>
      <c r="G1621" s="5" t="s">
        <v>42</v>
      </c>
      <c r="H1621" s="5" t="s">
        <v>308</v>
      </c>
      <c r="I1621" s="5">
        <v>1800</v>
      </c>
      <c r="J1621" s="5">
        <v>1800</v>
      </c>
      <c r="K1621" s="137"/>
      <c r="L1621" s="137"/>
      <c r="M1621" s="5"/>
    </row>
    <row r="1622" spans="1:13" x14ac:dyDescent="0.25">
      <c r="A1622" s="5" t="s">
        <v>2055</v>
      </c>
      <c r="B1622" s="5"/>
      <c r="C1622" s="5" t="s">
        <v>2056</v>
      </c>
      <c r="D1622" s="76"/>
      <c r="E1622" s="5"/>
      <c r="F1622" s="5"/>
      <c r="G1622" s="5" t="s">
        <v>42</v>
      </c>
      <c r="H1622" s="5" t="s">
        <v>687</v>
      </c>
      <c r="I1622" s="5">
        <v>560</v>
      </c>
      <c r="J1622" s="5">
        <v>560</v>
      </c>
      <c r="K1622" s="5">
        <v>39</v>
      </c>
      <c r="L1622" s="5"/>
      <c r="M1622" s="5"/>
    </row>
    <row r="1623" spans="1:13" ht="30" x14ac:dyDescent="0.25">
      <c r="A1623" s="5" t="s">
        <v>2057</v>
      </c>
      <c r="B1623" s="5" t="s">
        <v>642</v>
      </c>
      <c r="C1623" s="5" t="s">
        <v>1547</v>
      </c>
      <c r="D1623" s="5"/>
      <c r="E1623" s="5" t="s">
        <v>2053</v>
      </c>
      <c r="F1623" s="5" t="s">
        <v>1548</v>
      </c>
      <c r="G1623" s="5" t="s">
        <v>51</v>
      </c>
      <c r="H1623" s="5" t="s">
        <v>2042</v>
      </c>
      <c r="I1623" s="5">
        <v>12500</v>
      </c>
      <c r="J1623" s="5">
        <v>12500</v>
      </c>
      <c r="K1623" s="5">
        <v>62</v>
      </c>
      <c r="L1623" s="5">
        <v>4</v>
      </c>
      <c r="M1623" s="5"/>
    </row>
    <row r="1624" spans="1:13" ht="28.9" customHeight="1" x14ac:dyDescent="0.25">
      <c r="A1624" s="136" t="s">
        <v>2057</v>
      </c>
      <c r="B1624" s="136"/>
      <c r="C1624" s="6" t="s">
        <v>1599</v>
      </c>
      <c r="D1624" s="7"/>
      <c r="E1624" s="136" t="s">
        <v>2053</v>
      </c>
      <c r="F1624" s="136" t="s">
        <v>601</v>
      </c>
      <c r="G1624" s="5" t="s">
        <v>274</v>
      </c>
      <c r="H1624" s="5" t="s">
        <v>31</v>
      </c>
      <c r="I1624" s="5">
        <v>48400</v>
      </c>
      <c r="J1624" s="5">
        <v>48400</v>
      </c>
      <c r="K1624" s="136">
        <v>3581</v>
      </c>
      <c r="L1624" s="136">
        <v>7</v>
      </c>
      <c r="M1624" s="5"/>
    </row>
    <row r="1625" spans="1:13" ht="30" x14ac:dyDescent="0.25">
      <c r="A1625" s="137"/>
      <c r="B1625" s="137"/>
      <c r="C1625" s="6" t="s">
        <v>1599</v>
      </c>
      <c r="D1625" s="8"/>
      <c r="E1625" s="137"/>
      <c r="F1625" s="137"/>
      <c r="G1625" s="5" t="s">
        <v>42</v>
      </c>
      <c r="H1625" s="5" t="s">
        <v>2058</v>
      </c>
      <c r="I1625" s="5">
        <v>2568</v>
      </c>
      <c r="J1625" s="5">
        <v>2568</v>
      </c>
      <c r="K1625" s="137"/>
      <c r="L1625" s="137"/>
      <c r="M1625" s="5" t="s">
        <v>2059</v>
      </c>
    </row>
    <row r="1626" spans="1:13" ht="30" x14ac:dyDescent="0.25">
      <c r="A1626" s="5" t="s">
        <v>2057</v>
      </c>
      <c r="B1626" s="5"/>
      <c r="C1626" s="5" t="s">
        <v>2056</v>
      </c>
      <c r="D1626" s="5"/>
      <c r="E1626" s="5" t="s">
        <v>2053</v>
      </c>
      <c r="F1626" s="5"/>
      <c r="G1626" s="5" t="s">
        <v>274</v>
      </c>
      <c r="H1626" s="5" t="s">
        <v>72</v>
      </c>
      <c r="I1626" s="5">
        <v>8000</v>
      </c>
      <c r="J1626" s="5">
        <v>8000</v>
      </c>
      <c r="K1626" s="5">
        <v>560</v>
      </c>
      <c r="L1626" s="5"/>
      <c r="M1626" s="5"/>
    </row>
    <row r="1627" spans="1:13" x14ac:dyDescent="0.25">
      <c r="A1627" s="136" t="s">
        <v>2060</v>
      </c>
      <c r="B1627" s="136"/>
      <c r="C1627" s="6" t="s">
        <v>2061</v>
      </c>
      <c r="D1627" s="7"/>
      <c r="E1627" s="136"/>
      <c r="F1627" s="136"/>
      <c r="G1627" s="5" t="s">
        <v>274</v>
      </c>
      <c r="H1627" s="5" t="s">
        <v>143</v>
      </c>
      <c r="I1627" s="5">
        <v>200</v>
      </c>
      <c r="J1627" s="5">
        <v>200</v>
      </c>
      <c r="K1627" s="136">
        <v>92</v>
      </c>
      <c r="L1627" s="136">
        <v>3</v>
      </c>
      <c r="M1627" s="5"/>
    </row>
    <row r="1628" spans="1:13" x14ac:dyDescent="0.25">
      <c r="A1628" s="137"/>
      <c r="B1628" s="137"/>
      <c r="C1628" s="6" t="s">
        <v>2061</v>
      </c>
      <c r="D1628" s="8"/>
      <c r="E1628" s="137"/>
      <c r="F1628" s="137"/>
      <c r="G1628" s="5" t="s">
        <v>42</v>
      </c>
      <c r="H1628" s="5" t="s">
        <v>1869</v>
      </c>
      <c r="I1628" s="5">
        <v>1120</v>
      </c>
      <c r="J1628" s="5">
        <v>1120</v>
      </c>
      <c r="K1628" s="137"/>
      <c r="L1628" s="137"/>
      <c r="M1628" s="5"/>
    </row>
    <row r="1629" spans="1:13" ht="28.9" customHeight="1" x14ac:dyDescent="0.25">
      <c r="A1629" s="136" t="s">
        <v>2060</v>
      </c>
      <c r="B1629" s="136"/>
      <c r="C1629" s="6" t="s">
        <v>2062</v>
      </c>
      <c r="D1629" s="77"/>
      <c r="E1629" s="136" t="s">
        <v>2063</v>
      </c>
      <c r="F1629" s="136" t="s">
        <v>2064</v>
      </c>
      <c r="G1629" s="5" t="s">
        <v>274</v>
      </c>
      <c r="H1629" s="5" t="s">
        <v>663</v>
      </c>
      <c r="I1629" s="5">
        <v>10000</v>
      </c>
      <c r="J1629" s="5">
        <v>10000</v>
      </c>
      <c r="K1629" s="136">
        <v>770</v>
      </c>
      <c r="L1629" s="136"/>
      <c r="M1629" s="5"/>
    </row>
    <row r="1630" spans="1:13" x14ac:dyDescent="0.25">
      <c r="A1630" s="138"/>
      <c r="B1630" s="138"/>
      <c r="C1630" s="6" t="s">
        <v>2062</v>
      </c>
      <c r="D1630" s="78"/>
      <c r="E1630" s="138"/>
      <c r="F1630" s="138"/>
      <c r="G1630" s="5" t="s">
        <v>42</v>
      </c>
      <c r="H1630" s="5" t="s">
        <v>2065</v>
      </c>
      <c r="I1630" s="5">
        <v>780</v>
      </c>
      <c r="J1630" s="5">
        <v>780</v>
      </c>
      <c r="K1630" s="138"/>
      <c r="L1630" s="138"/>
      <c r="M1630" s="5"/>
    </row>
    <row r="1631" spans="1:13" x14ac:dyDescent="0.25">
      <c r="A1631" s="137"/>
      <c r="B1631" s="137"/>
      <c r="C1631" s="6" t="s">
        <v>2062</v>
      </c>
      <c r="D1631" s="79"/>
      <c r="E1631" s="137"/>
      <c r="F1631" s="137"/>
      <c r="G1631" s="5" t="s">
        <v>274</v>
      </c>
      <c r="H1631" s="5" t="s">
        <v>2066</v>
      </c>
      <c r="I1631" s="62">
        <v>220</v>
      </c>
      <c r="J1631" s="62">
        <v>220</v>
      </c>
      <c r="K1631" s="137"/>
      <c r="L1631" s="137"/>
      <c r="M1631" s="5"/>
    </row>
    <row r="1632" spans="1:13" ht="28.9" customHeight="1" x14ac:dyDescent="0.25">
      <c r="A1632" s="136" t="s">
        <v>2060</v>
      </c>
      <c r="B1632" s="136"/>
      <c r="C1632" s="32" t="s">
        <v>2067</v>
      </c>
      <c r="D1632" s="7"/>
      <c r="E1632" s="136" t="s">
        <v>2063</v>
      </c>
      <c r="F1632" s="136" t="s">
        <v>2064</v>
      </c>
      <c r="G1632" s="5" t="s">
        <v>274</v>
      </c>
      <c r="H1632" s="5" t="s">
        <v>415</v>
      </c>
      <c r="I1632" s="5">
        <v>14000</v>
      </c>
      <c r="J1632" s="5">
        <v>14000</v>
      </c>
      <c r="K1632" s="136">
        <v>1019</v>
      </c>
      <c r="L1632" s="136">
        <v>1</v>
      </c>
      <c r="M1632" s="5"/>
    </row>
    <row r="1633" spans="1:13" x14ac:dyDescent="0.25">
      <c r="A1633" s="137"/>
      <c r="B1633" s="137"/>
      <c r="C1633" s="32" t="s">
        <v>2067</v>
      </c>
      <c r="D1633" s="8"/>
      <c r="E1633" s="137"/>
      <c r="F1633" s="137"/>
      <c r="G1633" s="5" t="s">
        <v>42</v>
      </c>
      <c r="H1633" s="5" t="s">
        <v>687</v>
      </c>
      <c r="I1633" s="5">
        <v>560</v>
      </c>
      <c r="J1633" s="5">
        <v>560</v>
      </c>
      <c r="K1633" s="137"/>
      <c r="L1633" s="137"/>
      <c r="M1633" s="5" t="s">
        <v>2068</v>
      </c>
    </row>
    <row r="1634" spans="1:13" ht="30" x14ac:dyDescent="0.25">
      <c r="A1634" s="5" t="s">
        <v>2060</v>
      </c>
      <c r="B1634" s="5" t="s">
        <v>132</v>
      </c>
      <c r="C1634" s="5" t="s">
        <v>2069</v>
      </c>
      <c r="D1634" s="5"/>
      <c r="E1634" s="5" t="s">
        <v>2063</v>
      </c>
      <c r="F1634" s="5" t="s">
        <v>2070</v>
      </c>
      <c r="G1634" s="5" t="s">
        <v>797</v>
      </c>
      <c r="H1634" s="5" t="s">
        <v>2071</v>
      </c>
      <c r="I1634" s="5">
        <v>1740</v>
      </c>
      <c r="J1634" s="5">
        <v>1740</v>
      </c>
      <c r="K1634" s="5">
        <v>121</v>
      </c>
      <c r="L1634" s="5">
        <v>7</v>
      </c>
      <c r="M1634" s="5"/>
    </row>
    <row r="1635" spans="1:13" ht="30" x14ac:dyDescent="0.25">
      <c r="A1635" s="5" t="s">
        <v>2072</v>
      </c>
      <c r="B1635" s="5" t="s">
        <v>642</v>
      </c>
      <c r="C1635" s="5" t="s">
        <v>997</v>
      </c>
      <c r="D1635" s="5"/>
      <c r="E1635" s="5" t="s">
        <v>2063</v>
      </c>
      <c r="F1635" s="5" t="s">
        <v>540</v>
      </c>
      <c r="G1635" s="5" t="s">
        <v>274</v>
      </c>
      <c r="H1635" s="5" t="s">
        <v>328</v>
      </c>
      <c r="I1635" s="5">
        <v>24000</v>
      </c>
      <c r="J1635" s="5">
        <v>24000</v>
      </c>
      <c r="K1635" s="5">
        <v>1680</v>
      </c>
      <c r="L1635" s="5"/>
      <c r="M1635" s="5"/>
    </row>
    <row r="1636" spans="1:13" ht="105" x14ac:dyDescent="0.25">
      <c r="A1636" s="5" t="s">
        <v>2072</v>
      </c>
      <c r="B1636" s="5" t="s">
        <v>642</v>
      </c>
      <c r="C1636" s="12" t="s">
        <v>2614</v>
      </c>
      <c r="D1636" s="5"/>
      <c r="E1636" s="5" t="s">
        <v>2063</v>
      </c>
      <c r="F1636" s="5" t="s">
        <v>443</v>
      </c>
      <c r="G1636" s="5" t="s">
        <v>274</v>
      </c>
      <c r="H1636" s="5" t="s">
        <v>72</v>
      </c>
      <c r="I1636" s="5">
        <v>8000</v>
      </c>
      <c r="J1636" s="5">
        <v>8000</v>
      </c>
      <c r="K1636" s="5">
        <v>350</v>
      </c>
      <c r="L1636" s="5"/>
      <c r="M1636" s="5" t="s">
        <v>2073</v>
      </c>
    </row>
    <row r="1637" spans="1:13" ht="28.9" customHeight="1" x14ac:dyDescent="0.25">
      <c r="A1637" s="136" t="s">
        <v>2074</v>
      </c>
      <c r="B1637" s="136"/>
      <c r="C1637" s="6" t="s">
        <v>690</v>
      </c>
      <c r="D1637" s="7"/>
      <c r="E1637" s="136" t="s">
        <v>2063</v>
      </c>
      <c r="F1637" s="136"/>
      <c r="G1637" s="5" t="s">
        <v>42</v>
      </c>
      <c r="H1637" s="5" t="s">
        <v>2075</v>
      </c>
      <c r="I1637" s="5">
        <v>208</v>
      </c>
      <c r="J1637" s="5">
        <v>208</v>
      </c>
      <c r="K1637" s="136">
        <v>53</v>
      </c>
      <c r="L1637" s="136"/>
      <c r="M1637" s="5"/>
    </row>
    <row r="1638" spans="1:13" x14ac:dyDescent="0.25">
      <c r="A1638" s="138"/>
      <c r="B1638" s="138"/>
      <c r="C1638" s="6" t="s">
        <v>690</v>
      </c>
      <c r="D1638" s="9"/>
      <c r="E1638" s="138"/>
      <c r="F1638" s="138"/>
      <c r="G1638" s="5" t="s">
        <v>274</v>
      </c>
      <c r="H1638" s="5" t="s">
        <v>387</v>
      </c>
      <c r="I1638" s="5">
        <v>550</v>
      </c>
      <c r="J1638" s="5">
        <v>550</v>
      </c>
      <c r="K1638" s="137"/>
      <c r="L1638" s="137"/>
      <c r="M1638" s="5"/>
    </row>
    <row r="1639" spans="1:13" x14ac:dyDescent="0.25">
      <c r="A1639" s="137"/>
      <c r="B1639" s="137"/>
      <c r="C1639" s="6" t="s">
        <v>690</v>
      </c>
      <c r="D1639" s="8"/>
      <c r="E1639" s="137"/>
      <c r="F1639" s="137"/>
      <c r="G1639" s="5" t="s">
        <v>42</v>
      </c>
      <c r="H1639" s="5" t="s">
        <v>156</v>
      </c>
      <c r="I1639" s="5">
        <v>160</v>
      </c>
      <c r="J1639" s="5">
        <v>160</v>
      </c>
      <c r="K1639" s="5">
        <v>11</v>
      </c>
      <c r="L1639" s="5">
        <v>2</v>
      </c>
      <c r="M1639" s="5"/>
    </row>
    <row r="1640" spans="1:13" ht="30" x14ac:dyDescent="0.25">
      <c r="A1640" s="5" t="s">
        <v>2074</v>
      </c>
      <c r="B1640" s="5" t="s">
        <v>642</v>
      </c>
      <c r="C1640" s="5" t="s">
        <v>827</v>
      </c>
      <c r="D1640" s="5"/>
      <c r="E1640" s="5" t="s">
        <v>2063</v>
      </c>
      <c r="F1640" s="5"/>
      <c r="G1640" s="5" t="s">
        <v>274</v>
      </c>
      <c r="H1640" s="5" t="s">
        <v>291</v>
      </c>
      <c r="I1640" s="5">
        <v>4000</v>
      </c>
      <c r="J1640" s="5">
        <v>4000</v>
      </c>
      <c r="K1640" s="5">
        <v>280</v>
      </c>
      <c r="L1640" s="5"/>
      <c r="M1640" s="5"/>
    </row>
    <row r="1641" spans="1:13" ht="30" x14ac:dyDescent="0.25">
      <c r="A1641" s="5" t="s">
        <v>2074</v>
      </c>
      <c r="B1641" s="5" t="s">
        <v>1562</v>
      </c>
      <c r="C1641" s="5" t="s">
        <v>1563</v>
      </c>
      <c r="D1641" s="5"/>
      <c r="E1641" s="5" t="s">
        <v>2063</v>
      </c>
      <c r="F1641" s="5" t="s">
        <v>2076</v>
      </c>
      <c r="G1641" s="5" t="s">
        <v>274</v>
      </c>
      <c r="H1641" s="5" t="s">
        <v>109</v>
      </c>
      <c r="I1641" s="5">
        <v>500</v>
      </c>
      <c r="J1641" s="5">
        <v>500</v>
      </c>
      <c r="K1641" s="5">
        <v>35</v>
      </c>
      <c r="L1641" s="5"/>
      <c r="M1641" s="5"/>
    </row>
    <row r="1642" spans="1:13" ht="28.9" customHeight="1" x14ac:dyDescent="0.25">
      <c r="A1642" s="136" t="s">
        <v>2077</v>
      </c>
      <c r="B1642" s="136" t="s">
        <v>1788</v>
      </c>
      <c r="C1642" s="6" t="s">
        <v>2620</v>
      </c>
      <c r="D1642" s="7"/>
      <c r="E1642" s="136" t="s">
        <v>2063</v>
      </c>
      <c r="F1642" s="136" t="s">
        <v>1452</v>
      </c>
      <c r="G1642" s="5" t="s">
        <v>274</v>
      </c>
      <c r="H1642" s="5" t="s">
        <v>437</v>
      </c>
      <c r="I1642" s="5">
        <v>18000</v>
      </c>
      <c r="J1642" s="5">
        <v>18000</v>
      </c>
      <c r="K1642" s="136">
        <v>1538</v>
      </c>
      <c r="L1642" s="136">
        <v>7</v>
      </c>
      <c r="M1642" s="5"/>
    </row>
    <row r="1643" spans="1:13" x14ac:dyDescent="0.25">
      <c r="A1643" s="138"/>
      <c r="B1643" s="138"/>
      <c r="C1643" s="6" t="s">
        <v>2620</v>
      </c>
      <c r="D1643" s="9"/>
      <c r="E1643" s="138"/>
      <c r="F1643" s="138"/>
      <c r="G1643" s="5" t="s">
        <v>42</v>
      </c>
      <c r="H1643" s="5" t="s">
        <v>2078</v>
      </c>
      <c r="I1643" s="5">
        <v>6840</v>
      </c>
      <c r="J1643" s="5">
        <v>6840</v>
      </c>
      <c r="K1643" s="137"/>
      <c r="L1643" s="137"/>
      <c r="M1643" s="5"/>
    </row>
    <row r="1644" spans="1:13" x14ac:dyDescent="0.25">
      <c r="A1644" s="137"/>
      <c r="B1644" s="137"/>
      <c r="C1644" s="6" t="s">
        <v>2620</v>
      </c>
      <c r="D1644" s="8"/>
      <c r="E1644" s="137"/>
      <c r="F1644" s="137"/>
      <c r="G1644" s="5" t="s">
        <v>51</v>
      </c>
      <c r="H1644" s="5" t="s">
        <v>2079</v>
      </c>
      <c r="I1644" s="5">
        <v>78324</v>
      </c>
      <c r="J1644" s="5">
        <v>78324</v>
      </c>
      <c r="K1644" s="5">
        <v>391</v>
      </c>
      <c r="L1644" s="5">
        <v>6</v>
      </c>
      <c r="M1644" s="5"/>
    </row>
    <row r="1645" spans="1:13" ht="28.9" customHeight="1" x14ac:dyDescent="0.25">
      <c r="A1645" s="136" t="s">
        <v>2080</v>
      </c>
      <c r="B1645" s="136" t="s">
        <v>844</v>
      </c>
      <c r="C1645" s="6" t="s">
        <v>2081</v>
      </c>
      <c r="D1645" s="7"/>
      <c r="E1645" s="136" t="s">
        <v>2063</v>
      </c>
      <c r="F1645" s="136" t="s">
        <v>961</v>
      </c>
      <c r="G1645" s="5" t="s">
        <v>274</v>
      </c>
      <c r="H1645" s="5" t="s">
        <v>218</v>
      </c>
      <c r="I1645" s="5">
        <v>16800</v>
      </c>
      <c r="J1645" s="5">
        <v>16800</v>
      </c>
      <c r="K1645" s="136">
        <v>4372</v>
      </c>
      <c r="L1645" s="136"/>
      <c r="M1645" s="5"/>
    </row>
    <row r="1646" spans="1:13" x14ac:dyDescent="0.25">
      <c r="A1646" s="138"/>
      <c r="B1646" s="138"/>
      <c r="C1646" s="6" t="s">
        <v>2081</v>
      </c>
      <c r="D1646" s="9"/>
      <c r="E1646" s="138"/>
      <c r="F1646" s="138"/>
      <c r="G1646" s="5" t="s">
        <v>274</v>
      </c>
      <c r="H1646" s="5" t="s">
        <v>31</v>
      </c>
      <c r="I1646" s="5">
        <v>41800</v>
      </c>
      <c r="J1646" s="5">
        <v>41800</v>
      </c>
      <c r="K1646" s="138"/>
      <c r="L1646" s="138"/>
      <c r="M1646" s="5"/>
    </row>
    <row r="1647" spans="1:13" x14ac:dyDescent="0.25">
      <c r="A1647" s="137"/>
      <c r="B1647" s="137"/>
      <c r="C1647" s="6" t="s">
        <v>2081</v>
      </c>
      <c r="D1647" s="8"/>
      <c r="E1647" s="137"/>
      <c r="F1647" s="137"/>
      <c r="G1647" s="5" t="s">
        <v>274</v>
      </c>
      <c r="H1647" s="5" t="s">
        <v>291</v>
      </c>
      <c r="I1647" s="5">
        <v>3856</v>
      </c>
      <c r="J1647" s="5">
        <v>3856</v>
      </c>
      <c r="K1647" s="137"/>
      <c r="L1647" s="137"/>
      <c r="M1647" s="5"/>
    </row>
    <row r="1648" spans="1:13" ht="30" x14ac:dyDescent="0.25">
      <c r="A1648" s="5" t="s">
        <v>2080</v>
      </c>
      <c r="B1648" s="5"/>
      <c r="C1648" s="5" t="s">
        <v>2082</v>
      </c>
      <c r="D1648" s="5"/>
      <c r="E1648" s="5" t="s">
        <v>2063</v>
      </c>
      <c r="F1648" s="19" t="s">
        <v>2083</v>
      </c>
      <c r="G1648" s="5" t="s">
        <v>274</v>
      </c>
      <c r="H1648" s="5" t="s">
        <v>293</v>
      </c>
      <c r="I1648" s="5">
        <v>6377</v>
      </c>
      <c r="J1648" s="5">
        <v>6377</v>
      </c>
      <c r="K1648" s="5">
        <v>446</v>
      </c>
      <c r="L1648" s="5">
        <v>2</v>
      </c>
      <c r="M1648" s="5"/>
    </row>
    <row r="1649" spans="1:13" ht="30" x14ac:dyDescent="0.25">
      <c r="A1649" s="5" t="s">
        <v>2080</v>
      </c>
      <c r="B1649" s="5" t="s">
        <v>2084</v>
      </c>
      <c r="C1649" s="5" t="s">
        <v>2085</v>
      </c>
      <c r="D1649" s="5"/>
      <c r="E1649" s="5" t="s">
        <v>2086</v>
      </c>
      <c r="F1649" s="5"/>
      <c r="G1649" s="5" t="s">
        <v>274</v>
      </c>
      <c r="H1649" s="5" t="s">
        <v>982</v>
      </c>
      <c r="I1649" s="5">
        <v>900</v>
      </c>
      <c r="J1649" s="5">
        <v>900</v>
      </c>
      <c r="K1649" s="5">
        <v>63</v>
      </c>
      <c r="L1649" s="5"/>
      <c r="M1649" s="5"/>
    </row>
    <row r="1650" spans="1:13" ht="45" x14ac:dyDescent="0.25">
      <c r="A1650" s="5" t="s">
        <v>2080</v>
      </c>
      <c r="B1650" s="5"/>
      <c r="C1650" s="5" t="s">
        <v>2061</v>
      </c>
      <c r="D1650" s="5"/>
      <c r="E1650" s="5" t="s">
        <v>2086</v>
      </c>
      <c r="F1650" s="5" t="s">
        <v>2064</v>
      </c>
      <c r="G1650" s="5" t="s">
        <v>274</v>
      </c>
      <c r="H1650" s="5" t="s">
        <v>2087</v>
      </c>
      <c r="I1650" s="62">
        <v>1388</v>
      </c>
      <c r="J1650" s="62">
        <v>1388</v>
      </c>
      <c r="K1650" s="5">
        <v>95</v>
      </c>
      <c r="L1650" s="5"/>
      <c r="M1650" s="5" t="s">
        <v>2088</v>
      </c>
    </row>
    <row r="1651" spans="1:13" ht="30" x14ac:dyDescent="0.25">
      <c r="A1651" s="5" t="s">
        <v>2089</v>
      </c>
      <c r="B1651" s="5"/>
      <c r="C1651" s="5" t="s">
        <v>2090</v>
      </c>
      <c r="D1651" s="5"/>
      <c r="E1651" s="5" t="s">
        <v>2086</v>
      </c>
      <c r="F1651" s="5"/>
      <c r="G1651" s="5" t="s">
        <v>274</v>
      </c>
      <c r="H1651" s="5" t="s">
        <v>291</v>
      </c>
      <c r="I1651" s="5">
        <v>4000</v>
      </c>
      <c r="J1651" s="5">
        <v>4000</v>
      </c>
      <c r="K1651" s="5">
        <v>280</v>
      </c>
      <c r="L1651" s="5"/>
      <c r="M1651" s="5"/>
    </row>
    <row r="1652" spans="1:13" ht="30" x14ac:dyDescent="0.25">
      <c r="A1652" s="5" t="s">
        <v>2089</v>
      </c>
      <c r="B1652" s="5"/>
      <c r="C1652" s="5" t="s">
        <v>2091</v>
      </c>
      <c r="D1652" s="5"/>
      <c r="E1652" s="5" t="s">
        <v>2086</v>
      </c>
      <c r="F1652" s="5"/>
      <c r="G1652" s="5" t="s">
        <v>274</v>
      </c>
      <c r="H1652" s="5" t="s">
        <v>2092</v>
      </c>
      <c r="I1652" s="5">
        <v>274</v>
      </c>
      <c r="J1652" s="5">
        <v>274</v>
      </c>
      <c r="K1652" s="5">
        <v>19</v>
      </c>
      <c r="L1652" s="5">
        <v>1</v>
      </c>
      <c r="M1652" s="5" t="s">
        <v>2093</v>
      </c>
    </row>
    <row r="1653" spans="1:13" ht="30" x14ac:dyDescent="0.25">
      <c r="A1653" s="5" t="s">
        <v>2089</v>
      </c>
      <c r="B1653" s="5"/>
      <c r="C1653" s="5" t="s">
        <v>2094</v>
      </c>
      <c r="D1653" s="5"/>
      <c r="E1653" s="5" t="s">
        <v>2086</v>
      </c>
      <c r="F1653" s="5"/>
      <c r="G1653" s="5" t="s">
        <v>274</v>
      </c>
      <c r="H1653" s="5" t="s">
        <v>2095</v>
      </c>
      <c r="I1653" s="5">
        <v>72</v>
      </c>
      <c r="J1653" s="5">
        <v>72</v>
      </c>
      <c r="K1653" s="5">
        <v>5</v>
      </c>
      <c r="L1653" s="5"/>
      <c r="M1653" s="5"/>
    </row>
    <row r="1654" spans="1:13" ht="28.9" customHeight="1" x14ac:dyDescent="0.25">
      <c r="A1654" s="136" t="s">
        <v>2089</v>
      </c>
      <c r="B1654" s="136"/>
      <c r="C1654" s="6" t="s">
        <v>2096</v>
      </c>
      <c r="D1654" s="7"/>
      <c r="E1654" s="136" t="s">
        <v>2086</v>
      </c>
      <c r="F1654" s="136"/>
      <c r="G1654" s="5" t="s">
        <v>274</v>
      </c>
      <c r="H1654" s="5" t="s">
        <v>1549</v>
      </c>
      <c r="I1654" s="5">
        <v>96000</v>
      </c>
      <c r="J1654" s="5">
        <v>96000</v>
      </c>
      <c r="K1654" s="136">
        <v>6790</v>
      </c>
      <c r="L1654" s="136"/>
      <c r="M1654" s="5"/>
    </row>
    <row r="1655" spans="1:13" x14ac:dyDescent="0.25">
      <c r="A1655" s="137"/>
      <c r="B1655" s="137"/>
      <c r="C1655" s="6" t="s">
        <v>2096</v>
      </c>
      <c r="D1655" s="8"/>
      <c r="E1655" s="137"/>
      <c r="F1655" s="137"/>
      <c r="G1655" s="5" t="s">
        <v>274</v>
      </c>
      <c r="H1655" s="5" t="s">
        <v>34</v>
      </c>
      <c r="I1655" s="5">
        <v>1000</v>
      </c>
      <c r="J1655" s="5">
        <v>1000</v>
      </c>
      <c r="K1655" s="137"/>
      <c r="L1655" s="137"/>
      <c r="M1655" s="5" t="s">
        <v>2097</v>
      </c>
    </row>
    <row r="1656" spans="1:13" ht="75" x14ac:dyDescent="0.25">
      <c r="A1656" s="136" t="s">
        <v>2098</v>
      </c>
      <c r="B1656" s="136"/>
      <c r="C1656" s="6" t="s">
        <v>2099</v>
      </c>
      <c r="D1656" s="7"/>
      <c r="E1656" s="136" t="s">
        <v>2086</v>
      </c>
      <c r="F1656" s="136"/>
      <c r="G1656" s="5" t="s">
        <v>42</v>
      </c>
      <c r="H1656" s="5" t="s">
        <v>2100</v>
      </c>
      <c r="I1656" s="62">
        <f>516*8</f>
        <v>4128</v>
      </c>
      <c r="J1656" s="62">
        <v>4128</v>
      </c>
      <c r="K1656" s="5"/>
      <c r="L1656" s="5"/>
      <c r="M1656" s="5" t="s">
        <v>2101</v>
      </c>
    </row>
    <row r="1657" spans="1:13" x14ac:dyDescent="0.25">
      <c r="A1657" s="138"/>
      <c r="B1657" s="138"/>
      <c r="C1657" s="6" t="s">
        <v>2099</v>
      </c>
      <c r="D1657" s="9"/>
      <c r="E1657" s="138"/>
      <c r="F1657" s="138"/>
      <c r="G1657" s="5" t="s">
        <v>42</v>
      </c>
      <c r="H1657" s="5" t="s">
        <v>2102</v>
      </c>
      <c r="I1657" s="5">
        <v>504</v>
      </c>
      <c r="J1657" s="5">
        <v>504</v>
      </c>
      <c r="K1657" s="5">
        <v>35</v>
      </c>
      <c r="L1657" s="5">
        <v>2</v>
      </c>
      <c r="M1657" s="5"/>
    </row>
    <row r="1658" spans="1:13" x14ac:dyDescent="0.25">
      <c r="A1658" s="137"/>
      <c r="B1658" s="137"/>
      <c r="C1658" s="6" t="s">
        <v>2099</v>
      </c>
      <c r="D1658" s="8"/>
      <c r="E1658" s="137"/>
      <c r="F1658" s="137"/>
      <c r="G1658" s="5" t="s">
        <v>51</v>
      </c>
      <c r="H1658" s="5" t="s">
        <v>2103</v>
      </c>
      <c r="I1658" s="5">
        <v>13500</v>
      </c>
      <c r="J1658" s="5">
        <v>13500</v>
      </c>
      <c r="K1658" s="5">
        <v>67</v>
      </c>
      <c r="L1658" s="5">
        <v>4</v>
      </c>
      <c r="M1658" s="5"/>
    </row>
    <row r="1659" spans="1:13" ht="28.9" customHeight="1" x14ac:dyDescent="0.25">
      <c r="A1659" s="136" t="s">
        <v>2104</v>
      </c>
      <c r="B1659" s="136" t="s">
        <v>642</v>
      </c>
      <c r="C1659" s="53" t="s">
        <v>356</v>
      </c>
      <c r="D1659" s="7"/>
      <c r="E1659" s="136" t="s">
        <v>2086</v>
      </c>
      <c r="F1659" s="136" t="s">
        <v>637</v>
      </c>
      <c r="G1659" s="5" t="s">
        <v>42</v>
      </c>
      <c r="H1659" s="5" t="s">
        <v>308</v>
      </c>
      <c r="I1659" s="5">
        <v>1800</v>
      </c>
      <c r="J1659" s="5">
        <v>1800</v>
      </c>
      <c r="K1659" s="139">
        <v>548</v>
      </c>
      <c r="L1659" s="139"/>
      <c r="M1659" s="5"/>
    </row>
    <row r="1660" spans="1:13" x14ac:dyDescent="0.25">
      <c r="A1660" s="138"/>
      <c r="B1660" s="138"/>
      <c r="C1660" s="53" t="s">
        <v>356</v>
      </c>
      <c r="D1660" s="9"/>
      <c r="E1660" s="138"/>
      <c r="F1660" s="138"/>
      <c r="G1660" s="5" t="s">
        <v>42</v>
      </c>
      <c r="H1660" s="5" t="s">
        <v>1970</v>
      </c>
      <c r="I1660" s="5">
        <v>2080</v>
      </c>
      <c r="J1660" s="5">
        <v>2080</v>
      </c>
      <c r="K1660" s="139"/>
      <c r="L1660" s="139"/>
      <c r="M1660" s="5"/>
    </row>
    <row r="1661" spans="1:13" x14ac:dyDescent="0.25">
      <c r="A1661" s="138"/>
      <c r="B1661" s="138"/>
      <c r="C1661" s="53" t="s">
        <v>356</v>
      </c>
      <c r="D1661" s="9"/>
      <c r="E1661" s="138"/>
      <c r="F1661" s="138"/>
      <c r="G1661" s="5" t="s">
        <v>42</v>
      </c>
      <c r="H1661" s="5" t="s">
        <v>2105</v>
      </c>
      <c r="I1661" s="5">
        <v>1520</v>
      </c>
      <c r="J1661" s="5">
        <v>1520</v>
      </c>
      <c r="K1661" s="139"/>
      <c r="L1661" s="139"/>
      <c r="M1661" s="5"/>
    </row>
    <row r="1662" spans="1:13" x14ac:dyDescent="0.25">
      <c r="A1662" s="138"/>
      <c r="B1662" s="138"/>
      <c r="C1662" s="53" t="s">
        <v>356</v>
      </c>
      <c r="D1662" s="9"/>
      <c r="E1662" s="138"/>
      <c r="F1662" s="138"/>
      <c r="G1662" s="5" t="s">
        <v>42</v>
      </c>
      <c r="H1662" s="5" t="s">
        <v>95</v>
      </c>
      <c r="I1662" s="5">
        <v>1440</v>
      </c>
      <c r="J1662" s="5">
        <v>1440</v>
      </c>
      <c r="K1662" s="139"/>
      <c r="L1662" s="139"/>
      <c r="M1662" s="5" t="s">
        <v>2106</v>
      </c>
    </row>
    <row r="1663" spans="1:13" x14ac:dyDescent="0.25">
      <c r="A1663" s="137"/>
      <c r="B1663" s="137"/>
      <c r="C1663" s="53" t="s">
        <v>356</v>
      </c>
      <c r="D1663" s="8"/>
      <c r="E1663" s="137"/>
      <c r="F1663" s="137"/>
      <c r="G1663" s="5" t="s">
        <v>42</v>
      </c>
      <c r="H1663" s="5" t="s">
        <v>978</v>
      </c>
      <c r="I1663" s="5">
        <v>800</v>
      </c>
      <c r="J1663" s="5">
        <v>800</v>
      </c>
      <c r="K1663" s="139"/>
      <c r="L1663" s="139"/>
      <c r="M1663" s="5" t="s">
        <v>2107</v>
      </c>
    </row>
    <row r="1664" spans="1:13" ht="30" x14ac:dyDescent="0.25">
      <c r="A1664" s="5" t="s">
        <v>2104</v>
      </c>
      <c r="B1664" s="5"/>
      <c r="C1664" s="5" t="s">
        <v>2108</v>
      </c>
      <c r="D1664" s="5"/>
      <c r="E1664" s="5" t="s">
        <v>2086</v>
      </c>
      <c r="F1664" s="5"/>
      <c r="G1664" s="5" t="s">
        <v>42</v>
      </c>
      <c r="H1664" s="5" t="s">
        <v>78</v>
      </c>
      <c r="I1664" s="62">
        <f>40*8</f>
        <v>320</v>
      </c>
      <c r="J1664" s="62">
        <v>320</v>
      </c>
      <c r="K1664" s="5"/>
      <c r="L1664" s="5"/>
      <c r="M1664" s="5" t="s">
        <v>2109</v>
      </c>
    </row>
    <row r="1665" spans="1:13" ht="30" x14ac:dyDescent="0.25">
      <c r="A1665" s="5" t="s">
        <v>2110</v>
      </c>
      <c r="B1665" s="5" t="s">
        <v>642</v>
      </c>
      <c r="C1665" s="5" t="s">
        <v>2111</v>
      </c>
      <c r="D1665" s="5"/>
      <c r="E1665" s="5" t="s">
        <v>2086</v>
      </c>
      <c r="F1665" s="5"/>
      <c r="G1665" s="5" t="s">
        <v>42</v>
      </c>
      <c r="H1665" s="5"/>
      <c r="I1665" s="11"/>
      <c r="J1665" s="11"/>
      <c r="K1665" s="5"/>
      <c r="L1665" s="5"/>
      <c r="M1665" s="5" t="s">
        <v>2112</v>
      </c>
    </row>
    <row r="1666" spans="1:13" ht="30" x14ac:dyDescent="0.25">
      <c r="A1666" s="5" t="s">
        <v>2110</v>
      </c>
      <c r="B1666" s="5"/>
      <c r="C1666" s="5" t="s">
        <v>2113</v>
      </c>
      <c r="D1666" s="5"/>
      <c r="E1666" s="5" t="s">
        <v>2114</v>
      </c>
      <c r="F1666" s="5" t="s">
        <v>2115</v>
      </c>
      <c r="G1666" s="5" t="s">
        <v>274</v>
      </c>
      <c r="H1666" s="5" t="s">
        <v>663</v>
      </c>
      <c r="I1666" s="5">
        <v>10000</v>
      </c>
      <c r="J1666" s="5">
        <v>10000</v>
      </c>
      <c r="K1666" s="5">
        <v>500</v>
      </c>
      <c r="L1666" s="5"/>
      <c r="M1666" s="5"/>
    </row>
    <row r="1667" spans="1:13" ht="105" x14ac:dyDescent="0.25">
      <c r="A1667" s="5" t="s">
        <v>2110</v>
      </c>
      <c r="B1667" s="5" t="s">
        <v>2116</v>
      </c>
      <c r="C1667" s="5" t="s">
        <v>874</v>
      </c>
      <c r="D1667" s="5"/>
      <c r="E1667" s="5" t="s">
        <v>2114</v>
      </c>
      <c r="F1667" s="5"/>
      <c r="G1667" s="5" t="s">
        <v>274</v>
      </c>
      <c r="H1667" s="5" t="s">
        <v>1885</v>
      </c>
      <c r="I1667" s="5">
        <v>1100</v>
      </c>
      <c r="J1667" s="5">
        <v>1100</v>
      </c>
      <c r="K1667" s="5"/>
      <c r="L1667" s="5"/>
      <c r="M1667" s="5" t="s">
        <v>2117</v>
      </c>
    </row>
    <row r="1668" spans="1:13" ht="60" x14ac:dyDescent="0.25">
      <c r="A1668" s="5" t="s">
        <v>2118</v>
      </c>
      <c r="B1668" s="5" t="s">
        <v>2119</v>
      </c>
      <c r="C1668" s="5" t="s">
        <v>2120</v>
      </c>
      <c r="D1668" s="5"/>
      <c r="E1668" s="5" t="s">
        <v>2114</v>
      </c>
      <c r="F1668" s="5" t="s">
        <v>2115</v>
      </c>
      <c r="G1668" s="5" t="s">
        <v>274</v>
      </c>
      <c r="H1668" s="5" t="s">
        <v>916</v>
      </c>
      <c r="I1668" s="5">
        <v>2000</v>
      </c>
      <c r="J1668" s="5">
        <v>2000</v>
      </c>
      <c r="K1668" s="5">
        <v>70</v>
      </c>
      <c r="L1668" s="5"/>
      <c r="M1668" s="5" t="s">
        <v>2121</v>
      </c>
    </row>
    <row r="1669" spans="1:13" ht="30" x14ac:dyDescent="0.25">
      <c r="A1669" s="5" t="s">
        <v>2118</v>
      </c>
      <c r="B1669" s="5" t="s">
        <v>642</v>
      </c>
      <c r="C1669" s="5" t="s">
        <v>2122</v>
      </c>
      <c r="D1669" s="5"/>
      <c r="E1669" s="5" t="s">
        <v>2114</v>
      </c>
      <c r="F1669" s="5" t="s">
        <v>2123</v>
      </c>
      <c r="G1669" s="5" t="s">
        <v>274</v>
      </c>
      <c r="H1669" s="5" t="s">
        <v>291</v>
      </c>
      <c r="I1669" s="5">
        <v>4000</v>
      </c>
      <c r="J1669" s="5">
        <v>4000</v>
      </c>
      <c r="K1669" s="5">
        <v>280</v>
      </c>
      <c r="L1669" s="5"/>
      <c r="M1669" s="5"/>
    </row>
    <row r="1670" spans="1:13" ht="43.15" customHeight="1" x14ac:dyDescent="0.25">
      <c r="A1670" s="136" t="s">
        <v>2118</v>
      </c>
      <c r="B1670" s="183" t="s">
        <v>2124</v>
      </c>
      <c r="C1670" s="6" t="s">
        <v>2690</v>
      </c>
      <c r="D1670" s="136" t="s">
        <v>2125</v>
      </c>
      <c r="E1670" s="183" t="s">
        <v>2114</v>
      </c>
      <c r="F1670" s="183"/>
      <c r="G1670" s="59" t="s">
        <v>42</v>
      </c>
      <c r="H1670" s="59" t="s">
        <v>85</v>
      </c>
      <c r="I1670" s="80"/>
      <c r="J1670" s="80"/>
      <c r="K1670" s="5"/>
      <c r="L1670" s="5"/>
      <c r="M1670" s="5" t="s">
        <v>2126</v>
      </c>
    </row>
    <row r="1671" spans="1:13" x14ac:dyDescent="0.25">
      <c r="A1671" s="137"/>
      <c r="B1671" s="137"/>
      <c r="C1671" s="63" t="s">
        <v>2690</v>
      </c>
      <c r="D1671" s="137"/>
      <c r="E1671" s="137"/>
      <c r="F1671" s="137"/>
      <c r="G1671" s="5" t="s">
        <v>274</v>
      </c>
      <c r="H1671" s="5" t="s">
        <v>916</v>
      </c>
      <c r="I1671" s="11"/>
      <c r="J1671" s="11"/>
      <c r="K1671" s="5"/>
      <c r="L1671" s="5"/>
      <c r="M1671" s="5" t="s">
        <v>2127</v>
      </c>
    </row>
    <row r="1672" spans="1:13" ht="28.9" customHeight="1" x14ac:dyDescent="0.25">
      <c r="A1672" s="136" t="s">
        <v>2128</v>
      </c>
      <c r="B1672" s="136" t="s">
        <v>642</v>
      </c>
      <c r="C1672" s="6" t="s">
        <v>2004</v>
      </c>
      <c r="D1672" s="7"/>
      <c r="E1672" s="136" t="s">
        <v>2114</v>
      </c>
      <c r="F1672" s="136" t="s">
        <v>601</v>
      </c>
      <c r="G1672" s="5" t="s">
        <v>274</v>
      </c>
      <c r="H1672" s="5" t="s">
        <v>218</v>
      </c>
      <c r="I1672" s="5">
        <v>16000</v>
      </c>
      <c r="J1672" s="5">
        <v>16000</v>
      </c>
      <c r="K1672" s="136">
        <v>5008</v>
      </c>
      <c r="L1672" s="136">
        <v>1</v>
      </c>
      <c r="M1672" s="136" t="s">
        <v>2129</v>
      </c>
    </row>
    <row r="1673" spans="1:13" x14ac:dyDescent="0.25">
      <c r="A1673" s="138"/>
      <c r="B1673" s="138"/>
      <c r="C1673" s="6" t="s">
        <v>2004</v>
      </c>
      <c r="D1673" s="9"/>
      <c r="E1673" s="138"/>
      <c r="F1673" s="138"/>
      <c r="G1673" s="5" t="s">
        <v>274</v>
      </c>
      <c r="H1673" s="5" t="s">
        <v>437</v>
      </c>
      <c r="I1673" s="5">
        <v>19350</v>
      </c>
      <c r="J1673" s="5">
        <v>19350</v>
      </c>
      <c r="K1673" s="138"/>
      <c r="L1673" s="138"/>
      <c r="M1673" s="138"/>
    </row>
    <row r="1674" spans="1:13" x14ac:dyDescent="0.25">
      <c r="A1674" s="138"/>
      <c r="B1674" s="138"/>
      <c r="C1674" s="6" t="s">
        <v>2004</v>
      </c>
      <c r="D1674" s="9"/>
      <c r="E1674" s="138"/>
      <c r="F1674" s="138"/>
      <c r="G1674" s="5" t="s">
        <v>274</v>
      </c>
      <c r="H1674" s="5" t="s">
        <v>555</v>
      </c>
      <c r="I1674" s="5">
        <v>55200</v>
      </c>
      <c r="J1674" s="5">
        <v>55200</v>
      </c>
      <c r="K1674" s="138"/>
      <c r="L1674" s="138"/>
      <c r="M1674" s="138"/>
    </row>
    <row r="1675" spans="1:13" x14ac:dyDescent="0.25">
      <c r="A1675" s="138"/>
      <c r="B1675" s="138"/>
      <c r="C1675" s="6" t="s">
        <v>2004</v>
      </c>
      <c r="D1675" s="9"/>
      <c r="E1675" s="138"/>
      <c r="F1675" s="138"/>
      <c r="G1675" s="5" t="s">
        <v>274</v>
      </c>
      <c r="H1675" s="5" t="s">
        <v>2130</v>
      </c>
      <c r="I1675" s="5">
        <v>4080</v>
      </c>
      <c r="J1675" s="5">
        <v>4080</v>
      </c>
      <c r="K1675" s="138"/>
      <c r="L1675" s="138"/>
      <c r="M1675" s="138"/>
    </row>
    <row r="1676" spans="1:13" x14ac:dyDescent="0.25">
      <c r="A1676" s="138"/>
      <c r="B1676" s="138"/>
      <c r="C1676" s="6" t="s">
        <v>2004</v>
      </c>
      <c r="D1676" s="9"/>
      <c r="E1676" s="138"/>
      <c r="F1676" s="138"/>
      <c r="G1676" s="5" t="s">
        <v>42</v>
      </c>
      <c r="H1676" s="5" t="s">
        <v>2131</v>
      </c>
      <c r="I1676" s="5">
        <v>1728</v>
      </c>
      <c r="J1676" s="5">
        <v>1728</v>
      </c>
      <c r="K1676" s="138"/>
      <c r="L1676" s="138"/>
      <c r="M1676" s="137"/>
    </row>
    <row r="1677" spans="1:13" ht="45" x14ac:dyDescent="0.25">
      <c r="A1677" s="137"/>
      <c r="B1677" s="137"/>
      <c r="C1677" s="6" t="s">
        <v>2004</v>
      </c>
      <c r="D1677" s="8"/>
      <c r="E1677" s="137"/>
      <c r="F1677" s="137"/>
      <c r="G1677" s="5" t="s">
        <v>42</v>
      </c>
      <c r="H1677" s="5"/>
      <c r="I1677" s="11"/>
      <c r="J1677" s="11"/>
      <c r="K1677" s="137"/>
      <c r="L1677" s="137"/>
      <c r="M1677" s="5" t="s">
        <v>2132</v>
      </c>
    </row>
    <row r="1678" spans="1:13" ht="28.9" customHeight="1" x14ac:dyDescent="0.25">
      <c r="A1678" s="136" t="s">
        <v>2133</v>
      </c>
      <c r="B1678" s="136"/>
      <c r="C1678" s="6" t="s">
        <v>2006</v>
      </c>
      <c r="D1678" s="7"/>
      <c r="E1678" s="136" t="s">
        <v>2114</v>
      </c>
      <c r="F1678" s="136" t="s">
        <v>601</v>
      </c>
      <c r="G1678" s="5" t="s">
        <v>42</v>
      </c>
      <c r="H1678" s="5" t="s">
        <v>717</v>
      </c>
      <c r="I1678" s="5">
        <v>1232</v>
      </c>
      <c r="J1678" s="5">
        <v>1232</v>
      </c>
      <c r="K1678" s="136">
        <v>100</v>
      </c>
      <c r="L1678" s="136">
        <v>2</v>
      </c>
      <c r="M1678" s="5"/>
    </row>
    <row r="1679" spans="1:13" x14ac:dyDescent="0.25">
      <c r="A1679" s="138"/>
      <c r="B1679" s="138"/>
      <c r="C1679" s="6" t="s">
        <v>2006</v>
      </c>
      <c r="D1679" s="9"/>
      <c r="E1679" s="138"/>
      <c r="F1679" s="138"/>
      <c r="G1679" s="5" t="s">
        <v>274</v>
      </c>
      <c r="H1679" s="5" t="s">
        <v>143</v>
      </c>
      <c r="I1679" s="5">
        <v>200</v>
      </c>
      <c r="J1679" s="5">
        <v>200</v>
      </c>
      <c r="K1679" s="137"/>
      <c r="L1679" s="137"/>
      <c r="M1679" s="5"/>
    </row>
    <row r="1680" spans="1:13" x14ac:dyDescent="0.25">
      <c r="A1680" s="138"/>
      <c r="B1680" s="138"/>
      <c r="C1680" s="6" t="s">
        <v>2006</v>
      </c>
      <c r="D1680" s="9"/>
      <c r="E1680" s="138"/>
      <c r="F1680" s="138"/>
      <c r="G1680" s="5" t="s">
        <v>51</v>
      </c>
      <c r="H1680" s="5" t="s">
        <v>2134</v>
      </c>
      <c r="I1680" s="5">
        <v>3500</v>
      </c>
      <c r="J1680" s="5">
        <v>3500</v>
      </c>
      <c r="K1680" s="136">
        <v>103</v>
      </c>
      <c r="L1680" s="136">
        <v>7</v>
      </c>
      <c r="M1680" s="5"/>
    </row>
    <row r="1681" spans="1:13" x14ac:dyDescent="0.25">
      <c r="A1681" s="137"/>
      <c r="B1681" s="137"/>
      <c r="C1681" s="6" t="s">
        <v>2006</v>
      </c>
      <c r="D1681" s="8"/>
      <c r="E1681" s="137"/>
      <c r="F1681" s="137"/>
      <c r="G1681" s="5" t="s">
        <v>51</v>
      </c>
      <c r="H1681" s="5" t="s">
        <v>2135</v>
      </c>
      <c r="I1681" s="5">
        <v>20765</v>
      </c>
      <c r="J1681" s="5">
        <v>20765</v>
      </c>
      <c r="K1681" s="137"/>
      <c r="L1681" s="137"/>
      <c r="M1681" s="5"/>
    </row>
    <row r="1682" spans="1:13" ht="60" x14ac:dyDescent="0.25">
      <c r="A1682" s="5" t="s">
        <v>2133</v>
      </c>
      <c r="B1682" s="59" t="s">
        <v>2136</v>
      </c>
      <c r="C1682" s="5" t="s">
        <v>2690</v>
      </c>
      <c r="D1682" s="59"/>
      <c r="E1682" s="59" t="s">
        <v>2114</v>
      </c>
      <c r="F1682" s="59"/>
      <c r="G1682" s="59" t="s">
        <v>51</v>
      </c>
      <c r="H1682" s="59" t="s">
        <v>2137</v>
      </c>
      <c r="I1682" s="80"/>
      <c r="J1682" s="80"/>
      <c r="K1682" s="5"/>
      <c r="L1682" s="5"/>
      <c r="M1682" s="5" t="s">
        <v>2138</v>
      </c>
    </row>
    <row r="1683" spans="1:13" ht="28.9" customHeight="1" x14ac:dyDescent="0.25">
      <c r="A1683" s="136" t="s">
        <v>2133</v>
      </c>
      <c r="B1683" s="136"/>
      <c r="C1683" s="6" t="s">
        <v>2139</v>
      </c>
      <c r="D1683" s="7"/>
      <c r="E1683" s="136" t="s">
        <v>2114</v>
      </c>
      <c r="F1683" s="181" t="s">
        <v>601</v>
      </c>
      <c r="G1683" s="5" t="s">
        <v>274</v>
      </c>
      <c r="H1683" s="5" t="s">
        <v>291</v>
      </c>
      <c r="I1683" s="5">
        <v>4000</v>
      </c>
      <c r="J1683" s="5">
        <v>4000</v>
      </c>
      <c r="K1683" s="136">
        <v>733</v>
      </c>
      <c r="L1683" s="136">
        <v>5</v>
      </c>
      <c r="M1683" s="5"/>
    </row>
    <row r="1684" spans="1:13" x14ac:dyDescent="0.25">
      <c r="A1684" s="138"/>
      <c r="B1684" s="138"/>
      <c r="C1684" s="6" t="s">
        <v>2139</v>
      </c>
      <c r="D1684" s="9"/>
      <c r="E1684" s="138"/>
      <c r="F1684" s="184"/>
      <c r="G1684" s="5" t="s">
        <v>42</v>
      </c>
      <c r="H1684" s="5" t="s">
        <v>58</v>
      </c>
      <c r="I1684" s="5">
        <v>1600</v>
      </c>
      <c r="J1684" s="5">
        <v>1600</v>
      </c>
      <c r="K1684" s="138"/>
      <c r="L1684" s="138"/>
      <c r="M1684" s="5"/>
    </row>
    <row r="1685" spans="1:13" x14ac:dyDescent="0.25">
      <c r="A1685" s="137"/>
      <c r="B1685" s="137"/>
      <c r="C1685" s="6" t="s">
        <v>2139</v>
      </c>
      <c r="D1685" s="8"/>
      <c r="E1685" s="137"/>
      <c r="F1685" s="182"/>
      <c r="G1685" s="5" t="s">
        <v>42</v>
      </c>
      <c r="H1685" s="5" t="s">
        <v>65</v>
      </c>
      <c r="I1685" s="5">
        <v>880</v>
      </c>
      <c r="J1685" s="5">
        <v>880</v>
      </c>
      <c r="K1685" s="137"/>
      <c r="L1685" s="137"/>
      <c r="M1685" s="5"/>
    </row>
    <row r="1686" spans="1:13" ht="28.9" customHeight="1" x14ac:dyDescent="0.25">
      <c r="A1686" s="136" t="s">
        <v>2140</v>
      </c>
      <c r="B1686" s="136"/>
      <c r="C1686" s="6" t="s">
        <v>2141</v>
      </c>
      <c r="D1686" s="7"/>
      <c r="E1686" s="136" t="s">
        <v>2114</v>
      </c>
      <c r="F1686" s="136"/>
      <c r="G1686" s="5" t="s">
        <v>42</v>
      </c>
      <c r="H1686" s="11"/>
      <c r="I1686" s="11"/>
      <c r="J1686" s="11"/>
      <c r="K1686" s="5"/>
      <c r="L1686" s="5"/>
      <c r="M1686" s="136" t="s">
        <v>2142</v>
      </c>
    </row>
    <row r="1687" spans="1:13" x14ac:dyDescent="0.25">
      <c r="A1687" s="137"/>
      <c r="B1687" s="137"/>
      <c r="C1687" s="6" t="s">
        <v>2141</v>
      </c>
      <c r="D1687" s="8"/>
      <c r="E1687" s="137"/>
      <c r="F1687" s="137"/>
      <c r="G1687" s="5" t="s">
        <v>274</v>
      </c>
      <c r="H1687" s="5" t="s">
        <v>109</v>
      </c>
      <c r="I1687" s="5"/>
      <c r="J1687" s="5">
        <v>500</v>
      </c>
      <c r="K1687" s="53"/>
      <c r="L1687" s="5"/>
      <c r="M1687" s="137"/>
    </row>
    <row r="1688" spans="1:13" ht="28.9" customHeight="1" x14ac:dyDescent="0.25">
      <c r="A1688" s="136" t="s">
        <v>2140</v>
      </c>
      <c r="B1688" s="136" t="s">
        <v>844</v>
      </c>
      <c r="C1688" s="6" t="s">
        <v>425</v>
      </c>
      <c r="D1688" s="7"/>
      <c r="E1688" s="136" t="s">
        <v>2143</v>
      </c>
      <c r="F1688" s="136" t="s">
        <v>2144</v>
      </c>
      <c r="G1688" s="5" t="s">
        <v>42</v>
      </c>
      <c r="H1688" s="5" t="s">
        <v>2145</v>
      </c>
      <c r="I1688" s="6">
        <f>271*8</f>
        <v>2168</v>
      </c>
      <c r="J1688" s="136">
        <v>2168</v>
      </c>
      <c r="K1688" s="139">
        <v>298</v>
      </c>
      <c r="L1688" s="136">
        <v>7</v>
      </c>
      <c r="M1688" s="5"/>
    </row>
    <row r="1689" spans="1:13" x14ac:dyDescent="0.25">
      <c r="A1689" s="138"/>
      <c r="B1689" s="138"/>
      <c r="C1689" s="6" t="s">
        <v>425</v>
      </c>
      <c r="D1689" s="9"/>
      <c r="E1689" s="138"/>
      <c r="F1689" s="138"/>
      <c r="G1689" s="5" t="s">
        <v>42</v>
      </c>
      <c r="H1689" s="5" t="s">
        <v>156</v>
      </c>
      <c r="I1689" s="63">
        <f>20*8</f>
        <v>160</v>
      </c>
      <c r="J1689" s="137"/>
      <c r="K1689" s="139"/>
      <c r="L1689" s="138"/>
      <c r="M1689" s="5"/>
    </row>
    <row r="1690" spans="1:13" x14ac:dyDescent="0.25">
      <c r="A1690" s="138"/>
      <c r="B1690" s="138"/>
      <c r="C1690" s="6" t="s">
        <v>425</v>
      </c>
      <c r="D1690" s="9"/>
      <c r="E1690" s="138"/>
      <c r="F1690" s="138"/>
      <c r="G1690" s="5" t="s">
        <v>274</v>
      </c>
      <c r="H1690" s="5" t="s">
        <v>225</v>
      </c>
      <c r="I1690" s="5">
        <v>2100</v>
      </c>
      <c r="J1690" s="5">
        <v>2100</v>
      </c>
      <c r="K1690" s="139"/>
      <c r="L1690" s="137"/>
      <c r="M1690" s="5"/>
    </row>
    <row r="1691" spans="1:13" x14ac:dyDescent="0.25">
      <c r="A1691" s="137"/>
      <c r="B1691" s="137"/>
      <c r="C1691" s="6" t="s">
        <v>425</v>
      </c>
      <c r="D1691" s="8"/>
      <c r="E1691" s="137"/>
      <c r="F1691" s="137"/>
      <c r="G1691" s="5" t="s">
        <v>51</v>
      </c>
      <c r="H1691" s="5" t="s">
        <v>2146</v>
      </c>
      <c r="I1691" s="5">
        <v>20000</v>
      </c>
      <c r="J1691" s="5">
        <v>20000</v>
      </c>
      <c r="K1691" s="5">
        <v>100</v>
      </c>
      <c r="L1691" s="5"/>
      <c r="M1691" s="5"/>
    </row>
    <row r="1692" spans="1:13" ht="28.9" customHeight="1" x14ac:dyDescent="0.25">
      <c r="A1692" s="136" t="s">
        <v>2147</v>
      </c>
      <c r="B1692" s="136"/>
      <c r="C1692" s="6" t="s">
        <v>2148</v>
      </c>
      <c r="D1692" s="7"/>
      <c r="E1692" s="136" t="s">
        <v>2143</v>
      </c>
      <c r="F1692" s="136" t="s">
        <v>640</v>
      </c>
      <c r="G1692" s="5" t="s">
        <v>274</v>
      </c>
      <c r="H1692" s="5" t="s">
        <v>916</v>
      </c>
      <c r="I1692" s="5">
        <v>2000</v>
      </c>
      <c r="J1692" s="5">
        <v>2000</v>
      </c>
      <c r="K1692" s="136">
        <v>210</v>
      </c>
      <c r="L1692" s="136"/>
      <c r="M1692" s="5"/>
    </row>
    <row r="1693" spans="1:13" x14ac:dyDescent="0.25">
      <c r="A1693" s="137"/>
      <c r="B1693" s="137"/>
      <c r="C1693" s="6" t="s">
        <v>2148</v>
      </c>
      <c r="D1693" s="8"/>
      <c r="E1693" s="137"/>
      <c r="F1693" s="137"/>
      <c r="G1693" s="5" t="s">
        <v>274</v>
      </c>
      <c r="H1693" s="5" t="s">
        <v>34</v>
      </c>
      <c r="I1693" s="5">
        <v>1000</v>
      </c>
      <c r="J1693" s="5">
        <v>1000</v>
      </c>
      <c r="K1693" s="137"/>
      <c r="L1693" s="137"/>
      <c r="M1693" s="5"/>
    </row>
    <row r="1694" spans="1:13" ht="30" x14ac:dyDescent="0.25">
      <c r="A1694" s="5" t="s">
        <v>2147</v>
      </c>
      <c r="B1694" s="5"/>
      <c r="C1694" s="5" t="s">
        <v>2149</v>
      </c>
      <c r="D1694" s="5"/>
      <c r="E1694" s="5" t="s">
        <v>2143</v>
      </c>
      <c r="F1694" s="5" t="s">
        <v>1259</v>
      </c>
      <c r="G1694" s="5" t="s">
        <v>42</v>
      </c>
      <c r="H1694" s="5" t="s">
        <v>1533</v>
      </c>
      <c r="I1694" s="62">
        <f>44*8</f>
        <v>352</v>
      </c>
      <c r="J1694" s="62">
        <v>352</v>
      </c>
      <c r="K1694" s="5"/>
      <c r="L1694" s="5"/>
      <c r="M1694" s="5" t="s">
        <v>2150</v>
      </c>
    </row>
    <row r="1695" spans="1:13" ht="30" x14ac:dyDescent="0.25">
      <c r="A1695" s="5" t="s">
        <v>2147</v>
      </c>
      <c r="B1695" s="5"/>
      <c r="C1695" s="5" t="s">
        <v>2151</v>
      </c>
      <c r="D1695" s="5"/>
      <c r="E1695" s="5" t="s">
        <v>2143</v>
      </c>
      <c r="F1695" s="5" t="s">
        <v>640</v>
      </c>
      <c r="G1695" s="5" t="s">
        <v>274</v>
      </c>
      <c r="H1695" s="5" t="s">
        <v>291</v>
      </c>
      <c r="I1695" s="5">
        <v>4100</v>
      </c>
      <c r="J1695" s="5">
        <v>4100</v>
      </c>
      <c r="K1695" s="5">
        <v>287</v>
      </c>
      <c r="L1695" s="5"/>
      <c r="M1695" s="5"/>
    </row>
    <row r="1696" spans="1:13" ht="30" x14ac:dyDescent="0.25">
      <c r="A1696" s="5" t="s">
        <v>2152</v>
      </c>
      <c r="B1696" s="5"/>
      <c r="C1696" s="5" t="s">
        <v>1895</v>
      </c>
      <c r="D1696" s="5"/>
      <c r="E1696" s="5" t="s">
        <v>2143</v>
      </c>
      <c r="F1696" s="5"/>
      <c r="G1696" s="5" t="s">
        <v>42</v>
      </c>
      <c r="H1696" s="5" t="s">
        <v>768</v>
      </c>
      <c r="I1696" s="5">
        <v>240</v>
      </c>
      <c r="J1696" s="5">
        <v>240</v>
      </c>
      <c r="K1696" s="5">
        <v>16</v>
      </c>
      <c r="L1696" s="5">
        <v>7</v>
      </c>
      <c r="M1696" s="5"/>
    </row>
    <row r="1697" spans="1:13" x14ac:dyDescent="0.25">
      <c r="A1697" s="5" t="s">
        <v>2152</v>
      </c>
      <c r="B1697" s="5"/>
      <c r="C1697" s="5" t="s">
        <v>2153</v>
      </c>
      <c r="D1697" s="5"/>
      <c r="E1697" s="5"/>
      <c r="F1697" s="5" t="s">
        <v>473</v>
      </c>
      <c r="G1697" s="5" t="s">
        <v>274</v>
      </c>
      <c r="H1697" s="5" t="s">
        <v>291</v>
      </c>
      <c r="I1697" s="5">
        <v>4000</v>
      </c>
      <c r="J1697" s="5">
        <v>4000</v>
      </c>
      <c r="K1697" s="5">
        <v>280</v>
      </c>
      <c r="L1697" s="5"/>
      <c r="M1697" s="5"/>
    </row>
    <row r="1698" spans="1:13" ht="28.9" customHeight="1" x14ac:dyDescent="0.25">
      <c r="A1698" s="139" t="s">
        <v>2152</v>
      </c>
      <c r="B1698" s="139" t="s">
        <v>642</v>
      </c>
      <c r="C1698" s="53" t="s">
        <v>2640</v>
      </c>
      <c r="D1698" s="5"/>
      <c r="E1698" s="139" t="s">
        <v>2143</v>
      </c>
      <c r="F1698" s="139" t="s">
        <v>2154</v>
      </c>
      <c r="G1698" s="5" t="s">
        <v>42</v>
      </c>
      <c r="H1698" s="5" t="s">
        <v>2155</v>
      </c>
      <c r="I1698" s="5">
        <v>20336</v>
      </c>
      <c r="J1698" s="5">
        <v>20336</v>
      </c>
      <c r="K1698" s="139">
        <v>1665</v>
      </c>
      <c r="L1698" s="139">
        <v>7</v>
      </c>
      <c r="M1698" s="5"/>
    </row>
    <row r="1699" spans="1:13" x14ac:dyDescent="0.25">
      <c r="A1699" s="139"/>
      <c r="B1699" s="139"/>
      <c r="C1699" s="53" t="s">
        <v>2640</v>
      </c>
      <c r="D1699" s="5"/>
      <c r="E1699" s="139"/>
      <c r="F1699" s="139"/>
      <c r="G1699" s="5" t="s">
        <v>42</v>
      </c>
      <c r="H1699" s="5" t="s">
        <v>75</v>
      </c>
      <c r="I1699" s="5">
        <v>1200</v>
      </c>
      <c r="J1699" s="5">
        <v>1200</v>
      </c>
      <c r="K1699" s="139"/>
      <c r="L1699" s="139"/>
      <c r="M1699" s="5"/>
    </row>
    <row r="1700" spans="1:13" ht="45" x14ac:dyDescent="0.25">
      <c r="A1700" s="139"/>
      <c r="B1700" s="139"/>
      <c r="C1700" s="53" t="s">
        <v>2640</v>
      </c>
      <c r="D1700" s="5"/>
      <c r="E1700" s="139"/>
      <c r="F1700" s="139"/>
      <c r="G1700" s="5" t="s">
        <v>42</v>
      </c>
      <c r="H1700" s="5" t="s">
        <v>568</v>
      </c>
      <c r="I1700" s="5">
        <v>2320</v>
      </c>
      <c r="J1700" s="5">
        <v>2320</v>
      </c>
      <c r="K1700" s="139"/>
      <c r="L1700" s="139"/>
      <c r="M1700" s="5" t="s">
        <v>2156</v>
      </c>
    </row>
    <row r="1701" spans="1:13" ht="30" x14ac:dyDescent="0.25">
      <c r="A1701" s="5" t="s">
        <v>2152</v>
      </c>
      <c r="B1701" s="5" t="s">
        <v>642</v>
      </c>
      <c r="C1701" s="5" t="s">
        <v>1891</v>
      </c>
      <c r="D1701" s="5"/>
      <c r="E1701" s="5" t="s">
        <v>2143</v>
      </c>
      <c r="F1701" s="5"/>
      <c r="G1701" s="5" t="s">
        <v>176</v>
      </c>
      <c r="H1701" s="5" t="s">
        <v>2157</v>
      </c>
      <c r="I1701" s="5">
        <v>204</v>
      </c>
      <c r="J1701" s="5">
        <v>204</v>
      </c>
      <c r="K1701" s="5">
        <v>14</v>
      </c>
      <c r="L1701" s="5">
        <v>2</v>
      </c>
      <c r="M1701" s="5"/>
    </row>
    <row r="1702" spans="1:13" ht="60" x14ac:dyDescent="0.25">
      <c r="A1702" s="5" t="s">
        <v>2158</v>
      </c>
      <c r="B1702" s="5" t="s">
        <v>2159</v>
      </c>
      <c r="C1702" s="5" t="s">
        <v>2160</v>
      </c>
      <c r="D1702" s="5"/>
      <c r="E1702" s="5" t="s">
        <v>2143</v>
      </c>
      <c r="F1702" s="5"/>
      <c r="G1702" s="5" t="s">
        <v>176</v>
      </c>
      <c r="H1702" s="5" t="s">
        <v>2161</v>
      </c>
      <c r="I1702" s="5">
        <v>40</v>
      </c>
      <c r="J1702" s="5">
        <v>40</v>
      </c>
      <c r="K1702" s="5">
        <v>2</v>
      </c>
      <c r="L1702" s="5">
        <v>5</v>
      </c>
      <c r="M1702" s="5"/>
    </row>
    <row r="1703" spans="1:13" ht="28.9" customHeight="1" x14ac:dyDescent="0.25">
      <c r="A1703" s="136" t="s">
        <v>2158</v>
      </c>
      <c r="B1703" s="136" t="s">
        <v>642</v>
      </c>
      <c r="C1703" s="32" t="s">
        <v>2162</v>
      </c>
      <c r="D1703" s="7"/>
      <c r="E1703" s="136" t="s">
        <v>2143</v>
      </c>
      <c r="F1703" s="136" t="s">
        <v>1655</v>
      </c>
      <c r="G1703" s="5" t="s">
        <v>274</v>
      </c>
      <c r="H1703" s="5" t="s">
        <v>503</v>
      </c>
      <c r="I1703" s="5">
        <v>22000</v>
      </c>
      <c r="J1703" s="5">
        <v>22000</v>
      </c>
      <c r="K1703" s="136">
        <v>1848</v>
      </c>
      <c r="L1703" s="136"/>
      <c r="M1703" s="5"/>
    </row>
    <row r="1704" spans="1:13" x14ac:dyDescent="0.25">
      <c r="A1704" s="138"/>
      <c r="B1704" s="138"/>
      <c r="C1704" s="32" t="s">
        <v>2162</v>
      </c>
      <c r="D1704" s="9"/>
      <c r="E1704" s="138"/>
      <c r="F1704" s="138"/>
      <c r="G1704" s="5" t="s">
        <v>274</v>
      </c>
      <c r="H1704" s="5" t="s">
        <v>225</v>
      </c>
      <c r="I1704" s="5">
        <v>2000</v>
      </c>
      <c r="J1704" s="5">
        <v>2000</v>
      </c>
      <c r="K1704" s="138"/>
      <c r="L1704" s="138"/>
      <c r="M1704" s="5"/>
    </row>
    <row r="1705" spans="1:13" x14ac:dyDescent="0.25">
      <c r="A1705" s="138"/>
      <c r="B1705" s="138"/>
      <c r="C1705" s="32" t="s">
        <v>2162</v>
      </c>
      <c r="D1705" s="9"/>
      <c r="E1705" s="138"/>
      <c r="F1705" s="138"/>
      <c r="G1705" s="5" t="s">
        <v>274</v>
      </c>
      <c r="H1705" s="5" t="s">
        <v>1289</v>
      </c>
      <c r="I1705" s="5">
        <v>1768</v>
      </c>
      <c r="J1705" s="5">
        <v>1768</v>
      </c>
      <c r="K1705" s="138"/>
      <c r="L1705" s="138"/>
      <c r="M1705" s="5"/>
    </row>
    <row r="1706" spans="1:13" x14ac:dyDescent="0.25">
      <c r="A1706" s="137"/>
      <c r="B1706" s="137"/>
      <c r="C1706" s="32" t="s">
        <v>2162</v>
      </c>
      <c r="D1706" s="8"/>
      <c r="E1706" s="137"/>
      <c r="F1706" s="137"/>
      <c r="G1706" s="5" t="s">
        <v>42</v>
      </c>
      <c r="H1706" s="5" t="s">
        <v>418</v>
      </c>
      <c r="I1706" s="5">
        <v>432</v>
      </c>
      <c r="J1706" s="5">
        <v>432</v>
      </c>
      <c r="K1706" s="137"/>
      <c r="L1706" s="137"/>
      <c r="M1706" s="5"/>
    </row>
    <row r="1707" spans="1:13" ht="30" x14ac:dyDescent="0.25">
      <c r="A1707" s="5" t="s">
        <v>2158</v>
      </c>
      <c r="B1707" s="5" t="s">
        <v>642</v>
      </c>
      <c r="C1707" s="55" t="s">
        <v>2613</v>
      </c>
      <c r="D1707" s="5"/>
      <c r="E1707" s="5" t="s">
        <v>2143</v>
      </c>
      <c r="F1707" s="5" t="s">
        <v>640</v>
      </c>
      <c r="G1707" s="5" t="s">
        <v>274</v>
      </c>
      <c r="H1707" s="5" t="s">
        <v>291</v>
      </c>
      <c r="I1707" s="5">
        <v>4000</v>
      </c>
      <c r="J1707" s="5">
        <v>4000</v>
      </c>
      <c r="K1707" s="5">
        <v>280</v>
      </c>
      <c r="L1707" s="5"/>
      <c r="M1707" s="5"/>
    </row>
    <row r="1708" spans="1:13" ht="30" x14ac:dyDescent="0.25">
      <c r="A1708" s="5" t="s">
        <v>2158</v>
      </c>
      <c r="B1708" s="5"/>
      <c r="C1708" s="5" t="s">
        <v>2163</v>
      </c>
      <c r="D1708" s="5"/>
      <c r="E1708" s="5" t="s">
        <v>2143</v>
      </c>
      <c r="F1708" s="5"/>
      <c r="G1708" s="5" t="s">
        <v>274</v>
      </c>
      <c r="H1708" s="5" t="s">
        <v>536</v>
      </c>
      <c r="I1708" s="5">
        <v>300</v>
      </c>
      <c r="J1708" s="5">
        <v>300</v>
      </c>
      <c r="K1708" s="5">
        <v>21</v>
      </c>
      <c r="L1708" s="5"/>
      <c r="M1708" s="5"/>
    </row>
    <row r="1709" spans="1:13" ht="30" x14ac:dyDescent="0.25">
      <c r="A1709" s="5" t="s">
        <v>2164</v>
      </c>
      <c r="B1709" s="5" t="s">
        <v>642</v>
      </c>
      <c r="C1709" s="5" t="s">
        <v>2658</v>
      </c>
      <c r="D1709" s="5"/>
      <c r="E1709" s="5" t="s">
        <v>2143</v>
      </c>
      <c r="F1709" s="5" t="s">
        <v>1345</v>
      </c>
      <c r="G1709" s="5" t="s">
        <v>176</v>
      </c>
      <c r="H1709" s="5" t="s">
        <v>2165</v>
      </c>
      <c r="I1709" s="5">
        <v>288</v>
      </c>
      <c r="J1709" s="5">
        <v>288</v>
      </c>
      <c r="K1709" s="5">
        <v>20</v>
      </c>
      <c r="L1709" s="5">
        <v>1</v>
      </c>
      <c r="M1709" s="5"/>
    </row>
    <row r="1710" spans="1:13" ht="28.9" customHeight="1" x14ac:dyDescent="0.25">
      <c r="A1710" s="139" t="s">
        <v>2164</v>
      </c>
      <c r="B1710" s="139"/>
      <c r="C1710" s="6" t="s">
        <v>2166</v>
      </c>
      <c r="D1710" s="5"/>
      <c r="E1710" s="139" t="s">
        <v>2143</v>
      </c>
      <c r="F1710" s="139"/>
      <c r="G1710" s="5" t="s">
        <v>42</v>
      </c>
      <c r="H1710" s="81" t="s">
        <v>1470</v>
      </c>
      <c r="I1710" s="6">
        <f>2008-I1711</f>
        <v>1586</v>
      </c>
      <c r="J1710" s="136">
        <v>2008</v>
      </c>
      <c r="K1710" s="136">
        <v>837</v>
      </c>
      <c r="L1710" s="136">
        <v>6</v>
      </c>
      <c r="M1710" s="5"/>
    </row>
    <row r="1711" spans="1:13" x14ac:dyDescent="0.25">
      <c r="A1711" s="139"/>
      <c r="B1711" s="139"/>
      <c r="C1711" s="6" t="s">
        <v>2166</v>
      </c>
      <c r="D1711" s="5"/>
      <c r="E1711" s="139"/>
      <c r="F1711" s="139"/>
      <c r="G1711" s="5" t="s">
        <v>274</v>
      </c>
      <c r="H1711" s="81" t="s">
        <v>2167</v>
      </c>
      <c r="I1711" s="63">
        <v>422</v>
      </c>
      <c r="J1711" s="137"/>
      <c r="K1711" s="138"/>
      <c r="L1711" s="138"/>
      <c r="M1711" s="5"/>
    </row>
    <row r="1712" spans="1:13" x14ac:dyDescent="0.25">
      <c r="A1712" s="139"/>
      <c r="B1712" s="139"/>
      <c r="C1712" s="6" t="s">
        <v>2166</v>
      </c>
      <c r="D1712" s="5"/>
      <c r="E1712" s="139"/>
      <c r="F1712" s="139"/>
      <c r="G1712" s="5" t="s">
        <v>42</v>
      </c>
      <c r="H1712" s="81" t="s">
        <v>2168</v>
      </c>
      <c r="I1712" s="82">
        <f>2000-106</f>
        <v>1894</v>
      </c>
      <c r="J1712" s="185">
        <v>2000</v>
      </c>
      <c r="K1712" s="138"/>
      <c r="L1712" s="138"/>
      <c r="M1712" s="5"/>
    </row>
    <row r="1713" spans="1:13" x14ac:dyDescent="0.25">
      <c r="A1713" s="139"/>
      <c r="B1713" s="139"/>
      <c r="C1713" s="6" t="s">
        <v>2166</v>
      </c>
      <c r="D1713" s="5"/>
      <c r="E1713" s="139"/>
      <c r="F1713" s="139"/>
      <c r="G1713" s="5" t="s">
        <v>274</v>
      </c>
      <c r="H1713" s="81" t="s">
        <v>2169</v>
      </c>
      <c r="I1713" s="82">
        <v>106</v>
      </c>
      <c r="J1713" s="185"/>
      <c r="K1713" s="138"/>
      <c r="L1713" s="138"/>
      <c r="M1713" s="5"/>
    </row>
    <row r="1714" spans="1:13" x14ac:dyDescent="0.25">
      <c r="A1714" s="139"/>
      <c r="B1714" s="139"/>
      <c r="C1714" s="6" t="s">
        <v>2166</v>
      </c>
      <c r="D1714" s="5"/>
      <c r="E1714" s="139"/>
      <c r="F1714" s="139"/>
      <c r="G1714" s="5" t="s">
        <v>42</v>
      </c>
      <c r="H1714" s="81" t="s">
        <v>2170</v>
      </c>
      <c r="I1714" s="53">
        <f>1960-39</f>
        <v>1921</v>
      </c>
      <c r="J1714" s="136">
        <v>1960</v>
      </c>
      <c r="K1714" s="138"/>
      <c r="L1714" s="138"/>
      <c r="M1714" s="5"/>
    </row>
    <row r="1715" spans="1:13" x14ac:dyDescent="0.25">
      <c r="A1715" s="139"/>
      <c r="B1715" s="139"/>
      <c r="C1715" s="6" t="s">
        <v>2166</v>
      </c>
      <c r="D1715" s="5"/>
      <c r="E1715" s="139"/>
      <c r="F1715" s="139"/>
      <c r="G1715" s="5" t="s">
        <v>274</v>
      </c>
      <c r="H1715" s="81" t="s">
        <v>2171</v>
      </c>
      <c r="I1715" s="53">
        <v>39</v>
      </c>
      <c r="J1715" s="137"/>
      <c r="K1715" s="138"/>
      <c r="L1715" s="138"/>
      <c r="M1715" s="5"/>
    </row>
    <row r="1716" spans="1:13" x14ac:dyDescent="0.25">
      <c r="A1716" s="139"/>
      <c r="B1716" s="139"/>
      <c r="C1716" s="6" t="s">
        <v>2166</v>
      </c>
      <c r="D1716" s="5"/>
      <c r="E1716" s="139"/>
      <c r="F1716" s="139"/>
      <c r="G1716" s="5" t="s">
        <v>42</v>
      </c>
      <c r="H1716" s="81" t="s">
        <v>2172</v>
      </c>
      <c r="I1716" s="53">
        <f>2000-805</f>
        <v>1195</v>
      </c>
      <c r="J1716" s="136">
        <v>2000</v>
      </c>
      <c r="K1716" s="138"/>
      <c r="L1716" s="138"/>
      <c r="M1716" s="5"/>
    </row>
    <row r="1717" spans="1:13" x14ac:dyDescent="0.25">
      <c r="A1717" s="139"/>
      <c r="B1717" s="139"/>
      <c r="C1717" s="6" t="s">
        <v>2166</v>
      </c>
      <c r="D1717" s="5"/>
      <c r="E1717" s="139"/>
      <c r="F1717" s="139"/>
      <c r="G1717" s="5" t="s">
        <v>274</v>
      </c>
      <c r="H1717" s="81" t="s">
        <v>2173</v>
      </c>
      <c r="I1717" s="53">
        <v>805</v>
      </c>
      <c r="J1717" s="137"/>
      <c r="K1717" s="138"/>
      <c r="L1717" s="138"/>
      <c r="M1717" s="5"/>
    </row>
    <row r="1718" spans="1:13" x14ac:dyDescent="0.25">
      <c r="A1718" s="139"/>
      <c r="B1718" s="139"/>
      <c r="C1718" s="6" t="s">
        <v>2166</v>
      </c>
      <c r="D1718" s="5"/>
      <c r="E1718" s="139"/>
      <c r="F1718" s="139"/>
      <c r="G1718" s="5" t="s">
        <v>274</v>
      </c>
      <c r="H1718" s="81" t="s">
        <v>916</v>
      </c>
      <c r="I1718" s="5">
        <v>2000</v>
      </c>
      <c r="J1718" s="5">
        <v>2000</v>
      </c>
      <c r="K1718" s="138"/>
      <c r="L1718" s="138"/>
      <c r="M1718" s="5"/>
    </row>
    <row r="1719" spans="1:13" x14ac:dyDescent="0.25">
      <c r="A1719" s="139"/>
      <c r="B1719" s="139"/>
      <c r="C1719" s="6" t="s">
        <v>2166</v>
      </c>
      <c r="D1719" s="5"/>
      <c r="E1719" s="139"/>
      <c r="F1719" s="139"/>
      <c r="G1719" s="5" t="s">
        <v>274</v>
      </c>
      <c r="H1719" s="81" t="s">
        <v>916</v>
      </c>
      <c r="I1719" s="5">
        <v>2000</v>
      </c>
      <c r="J1719" s="5">
        <v>2000</v>
      </c>
      <c r="K1719" s="137"/>
      <c r="L1719" s="137"/>
      <c r="M1719" s="5"/>
    </row>
    <row r="1720" spans="1:13" ht="30" x14ac:dyDescent="0.25">
      <c r="A1720" s="5" t="s">
        <v>2164</v>
      </c>
      <c r="B1720" s="5" t="s">
        <v>844</v>
      </c>
      <c r="C1720" s="5" t="s">
        <v>2174</v>
      </c>
      <c r="D1720" s="5"/>
      <c r="E1720" s="5" t="s">
        <v>2143</v>
      </c>
      <c r="F1720" s="5"/>
      <c r="G1720" s="5" t="s">
        <v>42</v>
      </c>
      <c r="H1720" s="81" t="s">
        <v>2175</v>
      </c>
      <c r="I1720" s="5">
        <v>4480</v>
      </c>
      <c r="J1720" s="5">
        <v>4480</v>
      </c>
      <c r="K1720" s="5">
        <v>369</v>
      </c>
      <c r="L1720" s="5">
        <v>5</v>
      </c>
      <c r="M1720" s="5"/>
    </row>
    <row r="1721" spans="1:13" ht="60" x14ac:dyDescent="0.25">
      <c r="A1721" s="5" t="s">
        <v>2176</v>
      </c>
      <c r="B1721" s="5" t="s">
        <v>844</v>
      </c>
      <c r="C1721" s="5" t="s">
        <v>2174</v>
      </c>
      <c r="D1721" s="5"/>
      <c r="E1721" s="5" t="s">
        <v>2143</v>
      </c>
      <c r="F1721" s="5" t="s">
        <v>640</v>
      </c>
      <c r="G1721" s="5" t="s">
        <v>274</v>
      </c>
      <c r="H1721" s="5" t="s">
        <v>496</v>
      </c>
      <c r="I1721" s="5">
        <v>47000</v>
      </c>
      <c r="J1721" s="5">
        <v>47000</v>
      </c>
      <c r="K1721" s="5">
        <v>3290</v>
      </c>
      <c r="L1721" s="5"/>
      <c r="M1721" s="5" t="s">
        <v>2177</v>
      </c>
    </row>
    <row r="1722" spans="1:13" ht="28.9" customHeight="1" x14ac:dyDescent="0.25">
      <c r="A1722" s="136" t="s">
        <v>2176</v>
      </c>
      <c r="B1722" s="136"/>
      <c r="C1722" s="6" t="s">
        <v>2153</v>
      </c>
      <c r="D1722" s="7"/>
      <c r="E1722" s="136" t="s">
        <v>2143</v>
      </c>
      <c r="F1722" s="136"/>
      <c r="G1722" s="83" t="s">
        <v>176</v>
      </c>
      <c r="H1722" s="5" t="s">
        <v>798</v>
      </c>
      <c r="I1722" s="5">
        <v>24</v>
      </c>
      <c r="J1722" s="5">
        <v>24</v>
      </c>
      <c r="K1722" s="136">
        <v>5</v>
      </c>
      <c r="L1722" s="136">
        <v>1</v>
      </c>
      <c r="M1722" s="5"/>
    </row>
    <row r="1723" spans="1:13" x14ac:dyDescent="0.25">
      <c r="A1723" s="137"/>
      <c r="B1723" s="137"/>
      <c r="C1723" s="6" t="s">
        <v>2153</v>
      </c>
      <c r="D1723" s="8"/>
      <c r="E1723" s="137"/>
      <c r="F1723" s="137"/>
      <c r="G1723" s="83" t="s">
        <v>176</v>
      </c>
      <c r="H1723" s="5" t="s">
        <v>2178</v>
      </c>
      <c r="I1723" s="5">
        <v>50</v>
      </c>
      <c r="J1723" s="5">
        <v>50</v>
      </c>
      <c r="K1723" s="137"/>
      <c r="L1723" s="137"/>
      <c r="M1723" s="5"/>
    </row>
    <row r="1724" spans="1:13" ht="28.9" customHeight="1" x14ac:dyDescent="0.25">
      <c r="A1724" s="136" t="s">
        <v>2176</v>
      </c>
      <c r="B1724" s="136"/>
      <c r="C1724" s="6" t="s">
        <v>2456</v>
      </c>
      <c r="D1724" s="7"/>
      <c r="E1724" s="136" t="s">
        <v>2143</v>
      </c>
      <c r="F1724" s="136"/>
      <c r="G1724" s="83" t="s">
        <v>274</v>
      </c>
      <c r="H1724" s="5" t="s">
        <v>72</v>
      </c>
      <c r="I1724" s="5">
        <v>8000</v>
      </c>
      <c r="J1724" s="5">
        <v>8000</v>
      </c>
      <c r="K1724" s="136">
        <v>744</v>
      </c>
      <c r="L1724" s="136">
        <v>7</v>
      </c>
      <c r="M1724" s="5"/>
    </row>
    <row r="1725" spans="1:13" x14ac:dyDescent="0.25">
      <c r="A1725" s="138"/>
      <c r="B1725" s="138"/>
      <c r="C1725" s="6" t="s">
        <v>2456</v>
      </c>
      <c r="D1725" s="9"/>
      <c r="E1725" s="138"/>
      <c r="F1725" s="138"/>
      <c r="G1725" s="5" t="s">
        <v>42</v>
      </c>
      <c r="H1725" s="5" t="s">
        <v>862</v>
      </c>
      <c r="I1725" s="5">
        <v>640</v>
      </c>
      <c r="J1725" s="5">
        <v>640</v>
      </c>
      <c r="K1725" s="138"/>
      <c r="L1725" s="138"/>
      <c r="M1725" s="5"/>
    </row>
    <row r="1726" spans="1:13" x14ac:dyDescent="0.25">
      <c r="A1726" s="137"/>
      <c r="B1726" s="137"/>
      <c r="C1726" s="6" t="s">
        <v>2456</v>
      </c>
      <c r="D1726" s="8"/>
      <c r="E1726" s="137"/>
      <c r="F1726" s="137"/>
      <c r="G1726" s="5" t="s">
        <v>274</v>
      </c>
      <c r="H1726" s="5" t="s">
        <v>916</v>
      </c>
      <c r="I1726" s="5">
        <v>2000</v>
      </c>
      <c r="J1726" s="5">
        <v>2000</v>
      </c>
      <c r="K1726" s="137"/>
      <c r="L1726" s="137"/>
      <c r="M1726" s="5"/>
    </row>
    <row r="1727" spans="1:13" x14ac:dyDescent="0.25">
      <c r="A1727" s="136" t="s">
        <v>2179</v>
      </c>
      <c r="B1727" s="136" t="s">
        <v>642</v>
      </c>
      <c r="C1727" s="6" t="s">
        <v>356</v>
      </c>
      <c r="D1727" s="7"/>
      <c r="E1727" s="136" t="s">
        <v>2143</v>
      </c>
      <c r="F1727" s="136" t="s">
        <v>2180</v>
      </c>
      <c r="G1727" s="5" t="s">
        <v>42</v>
      </c>
      <c r="H1727" s="5" t="s">
        <v>2181</v>
      </c>
      <c r="I1727" s="5">
        <v>5400</v>
      </c>
      <c r="J1727" s="5">
        <v>5400</v>
      </c>
      <c r="K1727" s="136">
        <v>1035</v>
      </c>
      <c r="L1727" s="136">
        <v>5</v>
      </c>
      <c r="M1727" s="5"/>
    </row>
    <row r="1728" spans="1:13" x14ac:dyDescent="0.25">
      <c r="A1728" s="138"/>
      <c r="B1728" s="138"/>
      <c r="C1728" s="6" t="s">
        <v>356</v>
      </c>
      <c r="D1728" s="9"/>
      <c r="E1728" s="138"/>
      <c r="F1728" s="138"/>
      <c r="G1728" s="5" t="s">
        <v>42</v>
      </c>
      <c r="H1728" s="5" t="s">
        <v>1340</v>
      </c>
      <c r="I1728" s="6">
        <v>460</v>
      </c>
      <c r="J1728" s="136">
        <v>1260</v>
      </c>
      <c r="K1728" s="138"/>
      <c r="L1728" s="138"/>
      <c r="M1728" s="81"/>
    </row>
    <row r="1729" spans="1:13" x14ac:dyDescent="0.25">
      <c r="A1729" s="138"/>
      <c r="B1729" s="138"/>
      <c r="C1729" s="6" t="s">
        <v>356</v>
      </c>
      <c r="D1729" s="9"/>
      <c r="E1729" s="138"/>
      <c r="F1729" s="138"/>
      <c r="G1729" s="5" t="s">
        <v>274</v>
      </c>
      <c r="H1729" s="5" t="s">
        <v>553</v>
      </c>
      <c r="I1729" s="63">
        <v>800</v>
      </c>
      <c r="J1729" s="137"/>
      <c r="K1729" s="138"/>
      <c r="L1729" s="138"/>
    </row>
    <row r="1730" spans="1:13" x14ac:dyDescent="0.25">
      <c r="A1730" s="138"/>
      <c r="B1730" s="138"/>
      <c r="C1730" s="6" t="s">
        <v>356</v>
      </c>
      <c r="D1730" s="9"/>
      <c r="E1730" s="138"/>
      <c r="F1730" s="138"/>
      <c r="G1730" s="5" t="s">
        <v>42</v>
      </c>
      <c r="H1730" s="5" t="s">
        <v>747</v>
      </c>
      <c r="I1730" s="5">
        <v>448</v>
      </c>
      <c r="J1730" s="5">
        <v>448</v>
      </c>
      <c r="K1730" s="138"/>
      <c r="L1730" s="138"/>
    </row>
    <row r="1731" spans="1:13" x14ac:dyDescent="0.25">
      <c r="A1731" s="138"/>
      <c r="B1731" s="138"/>
      <c r="C1731" s="6" t="s">
        <v>356</v>
      </c>
      <c r="D1731" s="9"/>
      <c r="E1731" s="138"/>
      <c r="F1731" s="138"/>
      <c r="G1731" s="5" t="s">
        <v>42</v>
      </c>
      <c r="H1731" s="5" t="s">
        <v>1876</v>
      </c>
      <c r="I1731" s="5">
        <v>1160</v>
      </c>
      <c r="J1731" s="5">
        <v>1160</v>
      </c>
      <c r="K1731" s="138"/>
      <c r="L1731" s="138"/>
    </row>
    <row r="1732" spans="1:13" x14ac:dyDescent="0.25">
      <c r="A1732" s="138"/>
      <c r="B1732" s="138"/>
      <c r="C1732" s="6" t="s">
        <v>356</v>
      </c>
      <c r="D1732" s="9"/>
      <c r="E1732" s="138"/>
      <c r="F1732" s="138"/>
      <c r="G1732" s="5" t="s">
        <v>42</v>
      </c>
      <c r="H1732" s="5" t="s">
        <v>522</v>
      </c>
      <c r="I1732" s="5">
        <v>1016</v>
      </c>
      <c r="J1732" s="5">
        <v>1016</v>
      </c>
      <c r="K1732" s="138"/>
      <c r="L1732" s="172"/>
      <c r="M1732" s="5"/>
    </row>
    <row r="1733" spans="1:13" ht="30" x14ac:dyDescent="0.25">
      <c r="A1733" s="138"/>
      <c r="B1733" s="138"/>
      <c r="C1733" s="6" t="s">
        <v>356</v>
      </c>
      <c r="D1733" s="9"/>
      <c r="E1733" s="138"/>
      <c r="F1733" s="138"/>
      <c r="G1733" s="5" t="s">
        <v>42</v>
      </c>
      <c r="H1733" s="5" t="s">
        <v>2182</v>
      </c>
      <c r="I1733" s="5">
        <v>1760</v>
      </c>
      <c r="J1733" s="5">
        <v>1760</v>
      </c>
      <c r="K1733" s="138"/>
      <c r="L1733" s="172"/>
      <c r="M1733" s="5"/>
    </row>
    <row r="1734" spans="1:13" x14ac:dyDescent="0.25">
      <c r="A1734" s="138"/>
      <c r="B1734" s="138"/>
      <c r="C1734" s="6" t="s">
        <v>356</v>
      </c>
      <c r="D1734" s="9"/>
      <c r="E1734" s="138"/>
      <c r="F1734" s="138"/>
      <c r="G1734" s="5" t="s">
        <v>42</v>
      </c>
      <c r="H1734" s="5" t="s">
        <v>2183</v>
      </c>
      <c r="I1734" s="5">
        <v>1680</v>
      </c>
      <c r="J1734" s="5">
        <v>1680</v>
      </c>
      <c r="K1734" s="138"/>
      <c r="L1734" s="172"/>
      <c r="M1734" s="5"/>
    </row>
    <row r="1735" spans="1:13" x14ac:dyDescent="0.25">
      <c r="A1735" s="138"/>
      <c r="B1735" s="138"/>
      <c r="C1735" s="6" t="s">
        <v>356</v>
      </c>
      <c r="D1735" s="9"/>
      <c r="E1735" s="138"/>
      <c r="F1735" s="138"/>
      <c r="G1735" s="5" t="s">
        <v>274</v>
      </c>
      <c r="H1735" s="5" t="s">
        <v>574</v>
      </c>
      <c r="I1735" s="5">
        <v>1200</v>
      </c>
      <c r="J1735" s="5">
        <v>1200</v>
      </c>
      <c r="K1735" s="138"/>
      <c r="L1735" s="172"/>
      <c r="M1735" s="5"/>
    </row>
    <row r="1736" spans="1:13" x14ac:dyDescent="0.25">
      <c r="A1736" s="138"/>
      <c r="B1736" s="138"/>
      <c r="C1736" s="6" t="s">
        <v>356</v>
      </c>
      <c r="D1736" s="9"/>
      <c r="E1736" s="138"/>
      <c r="F1736" s="138"/>
      <c r="G1736" s="5" t="s">
        <v>274</v>
      </c>
      <c r="H1736" s="5" t="s">
        <v>523</v>
      </c>
      <c r="I1736" s="5">
        <v>400</v>
      </c>
      <c r="J1736" s="5">
        <v>400</v>
      </c>
      <c r="K1736" s="137"/>
      <c r="L1736" s="173"/>
      <c r="M1736" s="5"/>
    </row>
    <row r="1737" spans="1:13" x14ac:dyDescent="0.25">
      <c r="A1737" s="138"/>
      <c r="B1737" s="138"/>
      <c r="C1737" s="6" t="s">
        <v>356</v>
      </c>
      <c r="D1737" s="9"/>
      <c r="E1737" s="138"/>
      <c r="F1737" s="138"/>
      <c r="G1737" s="5" t="s">
        <v>23</v>
      </c>
      <c r="H1737" s="5" t="s">
        <v>24</v>
      </c>
      <c r="I1737" s="5">
        <v>150</v>
      </c>
      <c r="J1737" s="83">
        <v>150</v>
      </c>
      <c r="K1737" s="139">
        <v>37</v>
      </c>
      <c r="L1737" s="139">
        <v>2</v>
      </c>
      <c r="M1737" s="5"/>
    </row>
    <row r="1738" spans="1:13" x14ac:dyDescent="0.25">
      <c r="A1738" s="138"/>
      <c r="B1738" s="138"/>
      <c r="C1738" s="6" t="s">
        <v>356</v>
      </c>
      <c r="D1738" s="9"/>
      <c r="E1738" s="138"/>
      <c r="F1738" s="138"/>
      <c r="G1738" s="5" t="s">
        <v>176</v>
      </c>
      <c r="H1738" s="5" t="s">
        <v>798</v>
      </c>
      <c r="I1738" s="5">
        <v>384</v>
      </c>
      <c r="J1738" s="5">
        <v>384</v>
      </c>
      <c r="K1738" s="139"/>
      <c r="L1738" s="139"/>
      <c r="M1738" s="5"/>
    </row>
    <row r="1739" spans="1:13" x14ac:dyDescent="0.25">
      <c r="A1739" s="138"/>
      <c r="B1739" s="138"/>
      <c r="C1739" s="6" t="s">
        <v>356</v>
      </c>
      <c r="D1739" s="9"/>
      <c r="E1739" s="138"/>
      <c r="F1739" s="138"/>
      <c r="G1739" s="5" t="s">
        <v>176</v>
      </c>
      <c r="H1739" s="5" t="s">
        <v>2184</v>
      </c>
      <c r="I1739" s="5">
        <v>5304</v>
      </c>
      <c r="J1739" s="5">
        <v>5304</v>
      </c>
      <c r="K1739" s="5">
        <v>371</v>
      </c>
      <c r="L1739" s="5">
        <v>2</v>
      </c>
      <c r="M1739" s="5"/>
    </row>
    <row r="1740" spans="1:13" x14ac:dyDescent="0.25">
      <c r="A1740" s="138"/>
      <c r="B1740" s="138"/>
      <c r="C1740" s="6" t="s">
        <v>356</v>
      </c>
      <c r="D1740" s="9"/>
      <c r="E1740" s="138"/>
      <c r="F1740" s="138"/>
      <c r="G1740" s="5" t="s">
        <v>274</v>
      </c>
      <c r="H1740" s="5" t="s">
        <v>415</v>
      </c>
      <c r="I1740" s="5">
        <v>17500</v>
      </c>
      <c r="J1740" s="5">
        <v>17500</v>
      </c>
      <c r="K1740" s="139">
        <v>1296</v>
      </c>
      <c r="L1740" s="139">
        <v>3</v>
      </c>
      <c r="M1740" s="5"/>
    </row>
    <row r="1741" spans="1:13" x14ac:dyDescent="0.25">
      <c r="A1741" s="138"/>
      <c r="B1741" s="138"/>
      <c r="C1741" s="6" t="s">
        <v>356</v>
      </c>
      <c r="D1741" s="9"/>
      <c r="E1741" s="138"/>
      <c r="F1741" s="138"/>
      <c r="G1741" s="5" t="s">
        <v>274</v>
      </c>
      <c r="H1741" s="5" t="s">
        <v>225</v>
      </c>
      <c r="I1741" s="5">
        <v>1020</v>
      </c>
      <c r="J1741" s="5">
        <v>1020</v>
      </c>
      <c r="K1741" s="139"/>
      <c r="L1741" s="139"/>
      <c r="M1741" s="5"/>
    </row>
    <row r="1742" spans="1:13" x14ac:dyDescent="0.25">
      <c r="A1742" s="138"/>
      <c r="B1742" s="138"/>
      <c r="C1742" s="6" t="s">
        <v>356</v>
      </c>
      <c r="D1742" s="9"/>
      <c r="E1742" s="138"/>
      <c r="F1742" s="138"/>
      <c r="G1742" s="5" t="s">
        <v>51</v>
      </c>
      <c r="H1742" s="5" t="s">
        <v>2185</v>
      </c>
      <c r="I1742" s="5">
        <v>22540</v>
      </c>
      <c r="J1742" s="5">
        <v>22540</v>
      </c>
      <c r="K1742" s="5">
        <v>112</v>
      </c>
      <c r="L1742" s="5">
        <v>6</v>
      </c>
      <c r="M1742" s="5"/>
    </row>
    <row r="1743" spans="1:13" ht="30" x14ac:dyDescent="0.25">
      <c r="A1743" s="137"/>
      <c r="B1743" s="137"/>
      <c r="C1743" s="6" t="s">
        <v>356</v>
      </c>
      <c r="D1743" s="8"/>
      <c r="E1743" s="137"/>
      <c r="F1743" s="137"/>
      <c r="G1743" s="5" t="s">
        <v>2186</v>
      </c>
      <c r="H1743" s="5" t="s">
        <v>2187</v>
      </c>
      <c r="I1743" s="5">
        <v>416</v>
      </c>
      <c r="J1743" s="5">
        <v>416</v>
      </c>
      <c r="K1743" s="5"/>
      <c r="L1743" s="5"/>
      <c r="M1743" s="5" t="s">
        <v>2188</v>
      </c>
    </row>
    <row r="1744" spans="1:13" ht="30" x14ac:dyDescent="0.25">
      <c r="A1744" s="5" t="s">
        <v>2189</v>
      </c>
      <c r="B1744" s="5"/>
      <c r="C1744" s="5" t="s">
        <v>2148</v>
      </c>
      <c r="D1744" s="5"/>
      <c r="E1744" s="5" t="s">
        <v>2190</v>
      </c>
      <c r="F1744" s="5"/>
      <c r="G1744" s="5" t="s">
        <v>274</v>
      </c>
      <c r="H1744" s="5" t="s">
        <v>109</v>
      </c>
      <c r="I1744" s="5">
        <v>500</v>
      </c>
      <c r="J1744" s="5">
        <v>500</v>
      </c>
      <c r="K1744" s="5">
        <v>35</v>
      </c>
      <c r="L1744" s="5"/>
      <c r="M1744" s="5"/>
    </row>
    <row r="1745" spans="1:13" ht="30" x14ac:dyDescent="0.25">
      <c r="A1745" s="5" t="s">
        <v>2191</v>
      </c>
      <c r="B1745" s="5"/>
      <c r="C1745" s="5" t="s">
        <v>1895</v>
      </c>
      <c r="D1745" s="5"/>
      <c r="E1745" s="5" t="s">
        <v>2143</v>
      </c>
      <c r="F1745" s="5"/>
      <c r="G1745" s="5" t="s">
        <v>274</v>
      </c>
      <c r="H1745" s="5" t="s">
        <v>536</v>
      </c>
      <c r="I1745" s="5">
        <v>300</v>
      </c>
      <c r="J1745" s="5">
        <v>300</v>
      </c>
      <c r="K1745" s="5">
        <v>21</v>
      </c>
      <c r="L1745" s="5"/>
      <c r="M1745" s="5"/>
    </row>
    <row r="1746" spans="1:13" ht="28.9" customHeight="1" x14ac:dyDescent="0.25">
      <c r="A1746" s="139" t="s">
        <v>2192</v>
      </c>
      <c r="B1746" s="139" t="s">
        <v>642</v>
      </c>
      <c r="C1746" s="53" t="s">
        <v>2193</v>
      </c>
      <c r="D1746" s="5"/>
      <c r="E1746" s="139" t="s">
        <v>2190</v>
      </c>
      <c r="F1746" s="139" t="s">
        <v>640</v>
      </c>
      <c r="G1746" s="5" t="s">
        <v>274</v>
      </c>
      <c r="H1746" s="5" t="s">
        <v>555</v>
      </c>
      <c r="I1746" s="5">
        <v>52000</v>
      </c>
      <c r="J1746" s="5">
        <v>52000</v>
      </c>
      <c r="K1746" s="139">
        <v>3818</v>
      </c>
      <c r="L1746" s="139">
        <v>5</v>
      </c>
      <c r="M1746" s="5"/>
    </row>
    <row r="1747" spans="1:13" x14ac:dyDescent="0.25">
      <c r="A1747" s="139"/>
      <c r="B1747" s="139"/>
      <c r="C1747" s="53" t="s">
        <v>2193</v>
      </c>
      <c r="D1747" s="5"/>
      <c r="E1747" s="139"/>
      <c r="F1747" s="139"/>
      <c r="G1747" s="5" t="s">
        <v>42</v>
      </c>
      <c r="H1747" s="5" t="s">
        <v>2194</v>
      </c>
      <c r="I1747" s="5">
        <v>2352</v>
      </c>
      <c r="J1747" s="5">
        <v>2352</v>
      </c>
      <c r="K1747" s="139"/>
      <c r="L1747" s="139"/>
      <c r="M1747" s="5"/>
    </row>
    <row r="1748" spans="1:13" x14ac:dyDescent="0.25">
      <c r="A1748" s="139"/>
      <c r="B1748" s="139"/>
      <c r="C1748" s="53" t="s">
        <v>2193</v>
      </c>
      <c r="D1748" s="5"/>
      <c r="E1748" s="139"/>
      <c r="F1748" s="139"/>
      <c r="G1748" s="5" t="s">
        <v>274</v>
      </c>
      <c r="H1748" s="5" t="s">
        <v>143</v>
      </c>
      <c r="I1748" s="5">
        <v>200</v>
      </c>
      <c r="J1748" s="5">
        <v>200</v>
      </c>
      <c r="K1748" s="139"/>
      <c r="L1748" s="139"/>
      <c r="M1748" s="5"/>
    </row>
    <row r="1749" spans="1:13" ht="30" x14ac:dyDescent="0.25">
      <c r="A1749" s="5" t="s">
        <v>2192</v>
      </c>
      <c r="B1749" s="5"/>
      <c r="C1749" s="32" t="s">
        <v>2162</v>
      </c>
      <c r="D1749" s="5"/>
      <c r="E1749" s="5" t="s">
        <v>2190</v>
      </c>
      <c r="F1749" s="5"/>
      <c r="G1749" s="5" t="s">
        <v>274</v>
      </c>
      <c r="H1749" s="5" t="s">
        <v>34</v>
      </c>
      <c r="I1749" s="5">
        <v>1000</v>
      </c>
      <c r="J1749" s="5">
        <v>1000</v>
      </c>
      <c r="K1749" s="5">
        <v>70</v>
      </c>
      <c r="L1749" s="5"/>
      <c r="M1749" s="5"/>
    </row>
    <row r="1750" spans="1:13" ht="30" x14ac:dyDescent="0.25">
      <c r="A1750" s="5" t="s">
        <v>2192</v>
      </c>
      <c r="B1750" s="5"/>
      <c r="C1750" s="5" t="s">
        <v>2195</v>
      </c>
      <c r="D1750" s="5"/>
      <c r="E1750" s="5" t="s">
        <v>2143</v>
      </c>
      <c r="F1750" s="5"/>
      <c r="G1750" s="5" t="s">
        <v>274</v>
      </c>
      <c r="H1750" s="5" t="s">
        <v>706</v>
      </c>
      <c r="I1750" s="5">
        <v>1800</v>
      </c>
      <c r="J1750" s="5">
        <v>1800</v>
      </c>
      <c r="K1750" s="5">
        <v>126</v>
      </c>
      <c r="L1750" s="5"/>
      <c r="M1750" s="5"/>
    </row>
    <row r="1751" spans="1:13" ht="28.9" customHeight="1" x14ac:dyDescent="0.25">
      <c r="A1751" s="136" t="s">
        <v>2192</v>
      </c>
      <c r="B1751" s="136"/>
      <c r="C1751" s="6" t="s">
        <v>2196</v>
      </c>
      <c r="D1751" s="7"/>
      <c r="E1751" s="136" t="s">
        <v>2190</v>
      </c>
      <c r="F1751" s="136" t="s">
        <v>640</v>
      </c>
      <c r="G1751" s="5" t="s">
        <v>274</v>
      </c>
      <c r="H1751" s="136" t="s">
        <v>291</v>
      </c>
      <c r="I1751" s="5">
        <v>3000</v>
      </c>
      <c r="J1751" s="5">
        <v>3000</v>
      </c>
      <c r="K1751" s="5">
        <v>210</v>
      </c>
      <c r="L1751" s="5"/>
      <c r="M1751" s="5"/>
    </row>
    <row r="1752" spans="1:13" ht="75" x14ac:dyDescent="0.25">
      <c r="A1752" s="137"/>
      <c r="B1752" s="137"/>
      <c r="C1752" s="6" t="s">
        <v>2196</v>
      </c>
      <c r="D1752" s="8"/>
      <c r="E1752" s="137"/>
      <c r="F1752" s="137"/>
      <c r="G1752" s="5" t="s">
        <v>274</v>
      </c>
      <c r="H1752" s="137"/>
      <c r="I1752" s="5">
        <v>800</v>
      </c>
      <c r="J1752" s="5">
        <v>800</v>
      </c>
      <c r="K1752" s="5"/>
      <c r="L1752" s="5"/>
      <c r="M1752" s="5" t="s">
        <v>2197</v>
      </c>
    </row>
    <row r="1753" spans="1:13" ht="45" x14ac:dyDescent="0.25">
      <c r="A1753" s="5" t="s">
        <v>2198</v>
      </c>
      <c r="B1753" s="5" t="s">
        <v>2199</v>
      </c>
      <c r="C1753" s="5" t="s">
        <v>2160</v>
      </c>
      <c r="D1753" s="5"/>
      <c r="E1753" s="5" t="s">
        <v>2190</v>
      </c>
      <c r="F1753" s="5" t="s">
        <v>640</v>
      </c>
      <c r="G1753" s="5" t="s">
        <v>42</v>
      </c>
      <c r="H1753" s="5"/>
      <c r="I1753" s="11"/>
      <c r="J1753" s="11"/>
      <c r="K1753" s="5"/>
      <c r="L1753" s="5"/>
      <c r="M1753" s="5" t="s">
        <v>2200</v>
      </c>
    </row>
    <row r="1754" spans="1:13" ht="28.9" customHeight="1" x14ac:dyDescent="0.25">
      <c r="A1754" s="136" t="s">
        <v>2198</v>
      </c>
      <c r="B1754" s="136"/>
      <c r="C1754" s="6" t="s">
        <v>2201</v>
      </c>
      <c r="D1754" s="7"/>
      <c r="E1754" s="136" t="s">
        <v>2190</v>
      </c>
      <c r="F1754" s="136"/>
      <c r="G1754" s="5" t="s">
        <v>176</v>
      </c>
      <c r="H1754" s="5" t="s">
        <v>2202</v>
      </c>
      <c r="I1754" s="5">
        <v>648</v>
      </c>
      <c r="J1754" s="5">
        <v>648</v>
      </c>
      <c r="K1754" s="136">
        <v>76</v>
      </c>
      <c r="L1754" s="136">
        <v>7</v>
      </c>
      <c r="M1754" s="5"/>
    </row>
    <row r="1755" spans="1:13" x14ac:dyDescent="0.25">
      <c r="A1755" s="138"/>
      <c r="B1755" s="138"/>
      <c r="C1755" s="6" t="s">
        <v>2201</v>
      </c>
      <c r="D1755" s="9"/>
      <c r="E1755" s="138"/>
      <c r="F1755" s="138"/>
      <c r="G1755" s="5" t="s">
        <v>176</v>
      </c>
      <c r="H1755" s="5" t="s">
        <v>2203</v>
      </c>
      <c r="I1755" s="5">
        <v>300</v>
      </c>
      <c r="J1755" s="5">
        <v>300</v>
      </c>
      <c r="K1755" s="138"/>
      <c r="L1755" s="138"/>
      <c r="M1755" s="5"/>
    </row>
    <row r="1756" spans="1:13" x14ac:dyDescent="0.25">
      <c r="A1756" s="137"/>
      <c r="B1756" s="137"/>
      <c r="C1756" s="6" t="s">
        <v>2201</v>
      </c>
      <c r="D1756" s="8"/>
      <c r="E1756" s="137"/>
      <c r="F1756" s="137"/>
      <c r="G1756" s="5" t="s">
        <v>176</v>
      </c>
      <c r="H1756" s="5" t="s">
        <v>2204</v>
      </c>
      <c r="I1756" s="5">
        <v>150</v>
      </c>
      <c r="J1756" s="5">
        <v>150</v>
      </c>
      <c r="K1756" s="137"/>
      <c r="L1756" s="137"/>
      <c r="M1756" s="5"/>
    </row>
    <row r="1757" spans="1:13" ht="28.9" customHeight="1" x14ac:dyDescent="0.25">
      <c r="A1757" s="136" t="s">
        <v>2198</v>
      </c>
      <c r="B1757" s="136"/>
      <c r="C1757" s="53" t="s">
        <v>2205</v>
      </c>
      <c r="D1757" s="7"/>
      <c r="E1757" s="136" t="s">
        <v>2190</v>
      </c>
      <c r="F1757" s="136" t="s">
        <v>2206</v>
      </c>
      <c r="G1757" s="5" t="s">
        <v>274</v>
      </c>
      <c r="H1757" s="5" t="s">
        <v>291</v>
      </c>
      <c r="I1757" s="5">
        <v>4000</v>
      </c>
      <c r="J1757" s="5">
        <v>4000</v>
      </c>
      <c r="K1757" s="139">
        <v>583</v>
      </c>
      <c r="L1757" s="139"/>
      <c r="M1757" s="5"/>
    </row>
    <row r="1758" spans="1:13" x14ac:dyDescent="0.25">
      <c r="A1758" s="138"/>
      <c r="B1758" s="138"/>
      <c r="C1758" s="53" t="s">
        <v>2205</v>
      </c>
      <c r="D1758" s="9"/>
      <c r="E1758" s="138"/>
      <c r="F1758" s="138"/>
      <c r="G1758" s="5" t="s">
        <v>274</v>
      </c>
      <c r="H1758" s="5" t="s">
        <v>291</v>
      </c>
      <c r="I1758" s="5">
        <v>4200</v>
      </c>
      <c r="J1758" s="5">
        <v>4200</v>
      </c>
      <c r="K1758" s="139"/>
      <c r="L1758" s="139"/>
      <c r="M1758" s="5"/>
    </row>
    <row r="1759" spans="1:13" x14ac:dyDescent="0.25">
      <c r="A1759" s="137"/>
      <c r="B1759" s="137"/>
      <c r="C1759" s="53" t="s">
        <v>2205</v>
      </c>
      <c r="D1759" s="8"/>
      <c r="E1759" s="137"/>
      <c r="F1759" s="137"/>
      <c r="G1759" s="5" t="s">
        <v>42</v>
      </c>
      <c r="H1759" s="5" t="s">
        <v>1774</v>
      </c>
      <c r="I1759" s="5">
        <v>128</v>
      </c>
      <c r="J1759" s="5">
        <v>128</v>
      </c>
      <c r="K1759" s="139"/>
      <c r="L1759" s="139"/>
      <c r="M1759" s="5"/>
    </row>
    <row r="1760" spans="1:13" ht="30" x14ac:dyDescent="0.25">
      <c r="A1760" s="5" t="s">
        <v>2207</v>
      </c>
      <c r="B1760" s="5" t="s">
        <v>132</v>
      </c>
      <c r="C1760" s="5" t="s">
        <v>2208</v>
      </c>
      <c r="D1760" s="5"/>
      <c r="E1760" s="5" t="s">
        <v>2190</v>
      </c>
      <c r="F1760" s="5" t="s">
        <v>1928</v>
      </c>
      <c r="G1760" s="5" t="s">
        <v>274</v>
      </c>
      <c r="H1760" s="5" t="s">
        <v>143</v>
      </c>
      <c r="I1760" s="5">
        <v>200</v>
      </c>
      <c r="J1760" s="5">
        <v>200</v>
      </c>
      <c r="K1760" s="5">
        <v>14</v>
      </c>
      <c r="L1760" s="5"/>
      <c r="M1760" s="5"/>
    </row>
    <row r="1761" spans="1:13" ht="28.9" customHeight="1" x14ac:dyDescent="0.25">
      <c r="A1761" s="139" t="s">
        <v>2207</v>
      </c>
      <c r="B1761" s="139" t="s">
        <v>642</v>
      </c>
      <c r="C1761" s="6" t="s">
        <v>2209</v>
      </c>
      <c r="D1761" s="54"/>
      <c r="E1761" s="139" t="s">
        <v>2190</v>
      </c>
      <c r="F1761" s="139"/>
      <c r="G1761" s="5" t="s">
        <v>274</v>
      </c>
      <c r="H1761" s="5" t="s">
        <v>291</v>
      </c>
      <c r="I1761" s="5">
        <v>4500</v>
      </c>
      <c r="J1761" s="5">
        <v>4500</v>
      </c>
      <c r="K1761" s="136">
        <v>1064</v>
      </c>
      <c r="L1761" s="136">
        <v>6</v>
      </c>
      <c r="M1761" s="5"/>
    </row>
    <row r="1762" spans="1:13" x14ac:dyDescent="0.25">
      <c r="A1762" s="139"/>
      <c r="B1762" s="139"/>
      <c r="C1762" s="6" t="s">
        <v>2209</v>
      </c>
      <c r="D1762" s="54"/>
      <c r="E1762" s="139"/>
      <c r="F1762" s="139"/>
      <c r="G1762" s="5" t="s">
        <v>274</v>
      </c>
      <c r="H1762" s="5" t="s">
        <v>225</v>
      </c>
      <c r="I1762" s="5">
        <v>2000</v>
      </c>
      <c r="J1762" s="5">
        <v>2000</v>
      </c>
      <c r="K1762" s="138"/>
      <c r="L1762" s="138"/>
      <c r="M1762" s="5"/>
    </row>
    <row r="1763" spans="1:13" x14ac:dyDescent="0.25">
      <c r="A1763" s="139"/>
      <c r="B1763" s="139"/>
      <c r="C1763" s="6" t="s">
        <v>2209</v>
      </c>
      <c r="D1763" s="54"/>
      <c r="E1763" s="139"/>
      <c r="F1763" s="139"/>
      <c r="G1763" s="5" t="s">
        <v>274</v>
      </c>
      <c r="H1763" s="5" t="s">
        <v>293</v>
      </c>
      <c r="I1763" s="5">
        <v>6360</v>
      </c>
      <c r="J1763" s="5">
        <v>6360</v>
      </c>
      <c r="K1763" s="138"/>
      <c r="L1763" s="138"/>
      <c r="M1763" s="5"/>
    </row>
    <row r="1764" spans="1:13" x14ac:dyDescent="0.25">
      <c r="A1764" s="139"/>
      <c r="B1764" s="139"/>
      <c r="C1764" s="6" t="s">
        <v>2209</v>
      </c>
      <c r="D1764" s="54"/>
      <c r="E1764" s="139"/>
      <c r="F1764" s="139"/>
      <c r="G1764" s="5" t="s">
        <v>274</v>
      </c>
      <c r="H1764" s="5" t="s">
        <v>291</v>
      </c>
      <c r="I1764" s="5">
        <v>2450</v>
      </c>
      <c r="J1764" s="5">
        <v>2450</v>
      </c>
      <c r="K1764" s="137"/>
      <c r="L1764" s="137"/>
      <c r="M1764" s="5"/>
    </row>
    <row r="1765" spans="1:13" x14ac:dyDescent="0.25">
      <c r="A1765" s="139" t="s">
        <v>2207</v>
      </c>
      <c r="B1765" s="139"/>
      <c r="C1765" s="53" t="s">
        <v>1733</v>
      </c>
      <c r="D1765" s="5"/>
      <c r="E1765" s="139"/>
      <c r="F1765" s="139" t="s">
        <v>640</v>
      </c>
      <c r="G1765" s="5" t="s">
        <v>274</v>
      </c>
      <c r="H1765" s="5" t="s">
        <v>407</v>
      </c>
      <c r="I1765" s="5">
        <v>46000</v>
      </c>
      <c r="J1765" s="5">
        <v>46000</v>
      </c>
      <c r="K1765" s="139">
        <v>5823</v>
      </c>
      <c r="L1765" s="139">
        <v>2</v>
      </c>
      <c r="M1765" s="5"/>
    </row>
    <row r="1766" spans="1:13" x14ac:dyDescent="0.25">
      <c r="A1766" s="139"/>
      <c r="B1766" s="139"/>
      <c r="C1766" s="53" t="s">
        <v>1733</v>
      </c>
      <c r="D1766" s="5"/>
      <c r="E1766" s="139"/>
      <c r="F1766" s="139"/>
      <c r="G1766" s="5" t="s">
        <v>274</v>
      </c>
      <c r="H1766" s="5" t="s">
        <v>291</v>
      </c>
      <c r="I1766" s="5">
        <v>4500</v>
      </c>
      <c r="J1766" s="5">
        <v>4500</v>
      </c>
      <c r="K1766" s="139"/>
      <c r="L1766" s="139"/>
      <c r="M1766" s="5"/>
    </row>
    <row r="1767" spans="1:13" x14ac:dyDescent="0.25">
      <c r="A1767" s="139"/>
      <c r="B1767" s="139"/>
      <c r="C1767" s="53" t="s">
        <v>1733</v>
      </c>
      <c r="D1767" s="5"/>
      <c r="E1767" s="139"/>
      <c r="F1767" s="139"/>
      <c r="G1767" s="5" t="s">
        <v>42</v>
      </c>
      <c r="H1767" s="5" t="s">
        <v>2210</v>
      </c>
      <c r="I1767" s="5">
        <v>30814</v>
      </c>
      <c r="J1767" s="5">
        <v>30814</v>
      </c>
      <c r="K1767" s="139"/>
      <c r="L1767" s="139"/>
      <c r="M1767" s="5"/>
    </row>
    <row r="1768" spans="1:13" x14ac:dyDescent="0.25">
      <c r="A1768" s="139"/>
      <c r="B1768" s="139"/>
      <c r="C1768" s="53" t="s">
        <v>1733</v>
      </c>
      <c r="D1768" s="5"/>
      <c r="E1768" s="139"/>
      <c r="F1768" s="139"/>
      <c r="G1768" s="5" t="s">
        <v>42</v>
      </c>
      <c r="H1768" s="5" t="s">
        <v>2211</v>
      </c>
      <c r="I1768" s="5">
        <v>1376</v>
      </c>
      <c r="J1768" s="5">
        <v>1376</v>
      </c>
      <c r="K1768" s="139"/>
      <c r="L1768" s="139"/>
      <c r="M1768" s="5"/>
    </row>
    <row r="1769" spans="1:13" x14ac:dyDescent="0.25">
      <c r="A1769" s="139"/>
      <c r="B1769" s="139"/>
      <c r="C1769" s="53" t="s">
        <v>1733</v>
      </c>
      <c r="D1769" s="5"/>
      <c r="E1769" s="139"/>
      <c r="F1769" s="139"/>
      <c r="G1769" s="5" t="s">
        <v>274</v>
      </c>
      <c r="H1769" s="5" t="s">
        <v>109</v>
      </c>
      <c r="I1769" s="5">
        <v>500</v>
      </c>
      <c r="J1769" s="5">
        <v>500</v>
      </c>
      <c r="K1769" s="139"/>
      <c r="L1769" s="139"/>
      <c r="M1769" s="5"/>
    </row>
    <row r="1770" spans="1:13" ht="45" x14ac:dyDescent="0.25">
      <c r="A1770" s="5" t="s">
        <v>2207</v>
      </c>
      <c r="B1770" s="5" t="s">
        <v>2212</v>
      </c>
      <c r="C1770" s="5" t="s">
        <v>2213</v>
      </c>
      <c r="D1770" s="5"/>
      <c r="E1770" s="5" t="s">
        <v>2190</v>
      </c>
      <c r="F1770" s="5"/>
      <c r="G1770" s="5" t="s">
        <v>42</v>
      </c>
      <c r="H1770" s="5"/>
      <c r="I1770" s="11"/>
      <c r="J1770" s="11"/>
      <c r="K1770" s="5"/>
      <c r="L1770" s="5"/>
      <c r="M1770" s="5" t="s">
        <v>2214</v>
      </c>
    </row>
    <row r="1771" spans="1:13" ht="28.9" customHeight="1" x14ac:dyDescent="0.25">
      <c r="A1771" s="139" t="s">
        <v>2215</v>
      </c>
      <c r="B1771" s="139"/>
      <c r="C1771" s="53" t="s">
        <v>2216</v>
      </c>
      <c r="D1771" s="5"/>
      <c r="E1771" s="139" t="s">
        <v>2190</v>
      </c>
      <c r="F1771" s="139" t="s">
        <v>2217</v>
      </c>
      <c r="G1771" s="5" t="s">
        <v>42</v>
      </c>
      <c r="H1771" s="5" t="s">
        <v>2218</v>
      </c>
      <c r="I1771" s="5">
        <v>19624</v>
      </c>
      <c r="J1771" s="5">
        <v>19624</v>
      </c>
      <c r="K1771" s="139">
        <v>3422</v>
      </c>
      <c r="L1771" s="139">
        <v>2</v>
      </c>
      <c r="M1771" s="5"/>
    </row>
    <row r="1772" spans="1:13" x14ac:dyDescent="0.25">
      <c r="A1772" s="139"/>
      <c r="B1772" s="139"/>
      <c r="C1772" s="53" t="s">
        <v>2216</v>
      </c>
      <c r="D1772" s="5"/>
      <c r="E1772" s="139"/>
      <c r="F1772" s="139"/>
      <c r="G1772" s="5" t="s">
        <v>274</v>
      </c>
      <c r="H1772" s="5" t="s">
        <v>328</v>
      </c>
      <c r="I1772" s="5">
        <v>24685</v>
      </c>
      <c r="J1772" s="5">
        <v>24685</v>
      </c>
      <c r="K1772" s="139"/>
      <c r="L1772" s="139"/>
      <c r="M1772" s="5"/>
    </row>
    <row r="1773" spans="1:13" x14ac:dyDescent="0.25">
      <c r="A1773" s="139"/>
      <c r="B1773" s="139"/>
      <c r="C1773" s="53" t="s">
        <v>2216</v>
      </c>
      <c r="D1773" s="5"/>
      <c r="E1773" s="139"/>
      <c r="F1773" s="139"/>
      <c r="G1773" s="5" t="s">
        <v>42</v>
      </c>
      <c r="H1773" s="5" t="s">
        <v>768</v>
      </c>
      <c r="I1773" s="5">
        <v>240</v>
      </c>
      <c r="J1773" s="5">
        <v>240</v>
      </c>
      <c r="K1773" s="139"/>
      <c r="L1773" s="139"/>
      <c r="M1773" s="5"/>
    </row>
    <row r="1774" spans="1:13" x14ac:dyDescent="0.25">
      <c r="A1774" s="139"/>
      <c r="B1774" s="139"/>
      <c r="C1774" s="53" t="s">
        <v>2216</v>
      </c>
      <c r="D1774" s="5"/>
      <c r="E1774" s="139"/>
      <c r="F1774" s="139"/>
      <c r="G1774" s="5" t="s">
        <v>274</v>
      </c>
      <c r="H1774" s="5" t="s">
        <v>969</v>
      </c>
      <c r="I1774" s="5">
        <v>700</v>
      </c>
      <c r="J1774" s="5">
        <v>700</v>
      </c>
      <c r="K1774" s="139"/>
      <c r="L1774" s="139"/>
      <c r="M1774" s="5"/>
    </row>
    <row r="1775" spans="1:13" x14ac:dyDescent="0.25">
      <c r="A1775" s="139"/>
      <c r="B1775" s="139"/>
      <c r="C1775" s="53" t="s">
        <v>2216</v>
      </c>
      <c r="D1775" s="5"/>
      <c r="E1775" s="139"/>
      <c r="F1775" s="139"/>
      <c r="G1775" s="5" t="s">
        <v>45</v>
      </c>
      <c r="H1775" s="5" t="s">
        <v>2219</v>
      </c>
      <c r="I1775" s="5">
        <v>40</v>
      </c>
      <c r="J1775" s="5">
        <v>40</v>
      </c>
      <c r="K1775" s="139"/>
      <c r="L1775" s="139"/>
      <c r="M1775" s="5"/>
    </row>
    <row r="1776" spans="1:13" x14ac:dyDescent="0.25">
      <c r="A1776" s="139"/>
      <c r="B1776" s="139"/>
      <c r="C1776" s="53" t="s">
        <v>2216</v>
      </c>
      <c r="D1776" s="5"/>
      <c r="E1776" s="139"/>
      <c r="F1776" s="139"/>
      <c r="G1776" s="5" t="s">
        <v>42</v>
      </c>
      <c r="H1776" s="5" t="s">
        <v>58</v>
      </c>
      <c r="I1776" s="5">
        <v>1600</v>
      </c>
      <c r="J1776" s="5">
        <v>1600</v>
      </c>
      <c r="K1776" s="139"/>
      <c r="L1776" s="139"/>
      <c r="M1776" s="5"/>
    </row>
    <row r="1777" spans="1:13" x14ac:dyDescent="0.25">
      <c r="A1777" s="139"/>
      <c r="B1777" s="139"/>
      <c r="C1777" s="53" t="s">
        <v>2216</v>
      </c>
      <c r="D1777" s="5"/>
      <c r="E1777" s="139"/>
      <c r="F1777" s="139"/>
      <c r="G1777" s="5" t="s">
        <v>42</v>
      </c>
      <c r="H1777" s="5" t="s">
        <v>308</v>
      </c>
      <c r="I1777" s="5">
        <v>2800</v>
      </c>
      <c r="J1777" s="5">
        <v>2800</v>
      </c>
      <c r="K1777" s="139"/>
      <c r="L1777" s="139"/>
      <c r="M1777" s="5"/>
    </row>
    <row r="1778" spans="1:13" x14ac:dyDescent="0.25">
      <c r="A1778" s="139"/>
      <c r="B1778" s="139"/>
      <c r="C1778" s="53" t="s">
        <v>2216</v>
      </c>
      <c r="D1778" s="5"/>
      <c r="E1778" s="139"/>
      <c r="F1778" s="139"/>
      <c r="G1778" s="5" t="s">
        <v>274</v>
      </c>
      <c r="H1778" s="5" t="s">
        <v>143</v>
      </c>
      <c r="I1778" s="5">
        <v>200</v>
      </c>
      <c r="J1778" s="5">
        <v>200</v>
      </c>
      <c r="K1778" s="139"/>
      <c r="L1778" s="139"/>
      <c r="M1778" s="5"/>
    </row>
    <row r="1779" spans="1:13" ht="28.9" customHeight="1" x14ac:dyDescent="0.25">
      <c r="A1779" s="7" t="s">
        <v>2215</v>
      </c>
      <c r="B1779" s="7"/>
      <c r="C1779" s="6" t="s">
        <v>2220</v>
      </c>
      <c r="D1779" s="56"/>
      <c r="E1779" s="7" t="s">
        <v>2190</v>
      </c>
      <c r="F1779" s="7"/>
      <c r="G1779" s="7" t="s">
        <v>2221</v>
      </c>
      <c r="H1779" s="7" t="s">
        <v>2222</v>
      </c>
      <c r="I1779" s="7">
        <v>80</v>
      </c>
      <c r="J1779" s="7">
        <v>80</v>
      </c>
      <c r="K1779" s="7">
        <v>5</v>
      </c>
      <c r="L1779" s="7">
        <v>5</v>
      </c>
      <c r="M1779" s="5"/>
    </row>
    <row r="1780" spans="1:13" ht="30" x14ac:dyDescent="0.25">
      <c r="A1780" s="5" t="s">
        <v>2215</v>
      </c>
      <c r="B1780" s="5" t="s">
        <v>844</v>
      </c>
      <c r="C1780" s="53" t="s">
        <v>2223</v>
      </c>
      <c r="D1780" s="5"/>
      <c r="E1780" s="5" t="s">
        <v>2190</v>
      </c>
      <c r="F1780" s="5"/>
      <c r="G1780" s="5" t="s">
        <v>23</v>
      </c>
      <c r="H1780" s="5" t="s">
        <v>24</v>
      </c>
      <c r="I1780" s="5">
        <v>150</v>
      </c>
      <c r="J1780" s="5">
        <v>150</v>
      </c>
      <c r="K1780" s="5">
        <v>10</v>
      </c>
      <c r="L1780" s="5">
        <v>4</v>
      </c>
      <c r="M1780" s="5"/>
    </row>
    <row r="1781" spans="1:13" ht="43.15" customHeight="1" x14ac:dyDescent="0.25">
      <c r="A1781" s="136" t="s">
        <v>2224</v>
      </c>
      <c r="B1781" s="136" t="s">
        <v>1135</v>
      </c>
      <c r="C1781" s="6" t="s">
        <v>1136</v>
      </c>
      <c r="D1781" s="7"/>
      <c r="E1781" s="136" t="s">
        <v>2190</v>
      </c>
      <c r="F1781" s="136" t="s">
        <v>640</v>
      </c>
      <c r="G1781" s="5" t="s">
        <v>274</v>
      </c>
      <c r="H1781" s="5" t="s">
        <v>831</v>
      </c>
      <c r="I1781" s="5">
        <v>40000</v>
      </c>
      <c r="J1781" s="5">
        <v>40000</v>
      </c>
      <c r="K1781" s="139">
        <v>3851</v>
      </c>
      <c r="L1781" s="139">
        <v>1</v>
      </c>
      <c r="M1781" s="139" t="s">
        <v>2225</v>
      </c>
    </row>
    <row r="1782" spans="1:13" x14ac:dyDescent="0.25">
      <c r="A1782" s="138"/>
      <c r="B1782" s="138"/>
      <c r="C1782" s="6" t="s">
        <v>1136</v>
      </c>
      <c r="D1782" s="9"/>
      <c r="E1782" s="138"/>
      <c r="F1782" s="138"/>
      <c r="G1782" s="5" t="s">
        <v>42</v>
      </c>
      <c r="H1782" s="5" t="s">
        <v>58</v>
      </c>
      <c r="I1782" s="5">
        <v>1600</v>
      </c>
      <c r="J1782" s="5">
        <v>1600</v>
      </c>
      <c r="K1782" s="139"/>
      <c r="L1782" s="139"/>
      <c r="M1782" s="139"/>
    </row>
    <row r="1783" spans="1:13" x14ac:dyDescent="0.25">
      <c r="A1783" s="138"/>
      <c r="B1783" s="138"/>
      <c r="C1783" s="6" t="s">
        <v>1136</v>
      </c>
      <c r="D1783" s="9"/>
      <c r="E1783" s="138"/>
      <c r="F1783" s="138"/>
      <c r="G1783" s="5" t="s">
        <v>42</v>
      </c>
      <c r="H1783" s="5" t="s">
        <v>2226</v>
      </c>
      <c r="I1783" s="5">
        <v>12200</v>
      </c>
      <c r="J1783" s="5">
        <v>12200</v>
      </c>
      <c r="K1783" s="139"/>
      <c r="L1783" s="139"/>
      <c r="M1783" s="139"/>
    </row>
    <row r="1784" spans="1:13" x14ac:dyDescent="0.25">
      <c r="A1784" s="138"/>
      <c r="B1784" s="138"/>
      <c r="C1784" s="6" t="s">
        <v>1136</v>
      </c>
      <c r="D1784" s="9"/>
      <c r="E1784" s="138"/>
      <c r="F1784" s="138"/>
      <c r="G1784" s="5" t="s">
        <v>274</v>
      </c>
      <c r="H1784" s="5" t="s">
        <v>916</v>
      </c>
      <c r="I1784" s="5">
        <v>2000</v>
      </c>
      <c r="J1784" s="5">
        <v>2000</v>
      </c>
      <c r="K1784" s="139"/>
      <c r="L1784" s="139"/>
      <c r="M1784" s="139"/>
    </row>
    <row r="1785" spans="1:13" x14ac:dyDescent="0.25">
      <c r="A1785" s="137"/>
      <c r="B1785" s="137"/>
      <c r="C1785" s="6" t="s">
        <v>1136</v>
      </c>
      <c r="D1785" s="8"/>
      <c r="E1785" s="137"/>
      <c r="F1785" s="137"/>
      <c r="G1785" s="5" t="s">
        <v>51</v>
      </c>
      <c r="H1785" s="5" t="s">
        <v>2227</v>
      </c>
      <c r="I1785" s="5">
        <v>39500</v>
      </c>
      <c r="J1785" s="5">
        <v>39500</v>
      </c>
      <c r="K1785" s="5">
        <v>195</v>
      </c>
      <c r="L1785" s="5">
        <v>4</v>
      </c>
      <c r="M1785" s="5"/>
    </row>
    <row r="1786" spans="1:13" ht="30" x14ac:dyDescent="0.25">
      <c r="A1786" s="5" t="s">
        <v>2224</v>
      </c>
      <c r="B1786" s="5"/>
      <c r="C1786" s="5" t="s">
        <v>2228</v>
      </c>
      <c r="D1786" s="5"/>
      <c r="E1786" s="5" t="s">
        <v>2229</v>
      </c>
      <c r="F1786" s="5"/>
      <c r="G1786" s="5" t="s">
        <v>23</v>
      </c>
      <c r="H1786" s="5" t="s">
        <v>614</v>
      </c>
      <c r="I1786" s="5">
        <v>1800</v>
      </c>
      <c r="J1786" s="5">
        <v>1800</v>
      </c>
      <c r="K1786" s="5">
        <v>126</v>
      </c>
      <c r="L1786" s="5"/>
      <c r="M1786" s="5"/>
    </row>
    <row r="1787" spans="1:13" ht="30" x14ac:dyDescent="0.25">
      <c r="A1787" s="5" t="s">
        <v>2230</v>
      </c>
      <c r="B1787" s="5"/>
      <c r="C1787" s="5" t="s">
        <v>2623</v>
      </c>
      <c r="D1787" s="5"/>
      <c r="E1787" s="5" t="s">
        <v>2229</v>
      </c>
      <c r="F1787" s="5"/>
      <c r="G1787" s="5" t="s">
        <v>42</v>
      </c>
      <c r="H1787" s="5" t="s">
        <v>1221</v>
      </c>
      <c r="I1787" s="5">
        <v>232</v>
      </c>
      <c r="J1787" s="5">
        <v>232</v>
      </c>
      <c r="K1787" s="5">
        <v>16</v>
      </c>
      <c r="L1787" s="5">
        <v>2</v>
      </c>
      <c r="M1787" s="5"/>
    </row>
    <row r="1788" spans="1:13" ht="30" x14ac:dyDescent="0.25">
      <c r="A1788" s="5" t="s">
        <v>2230</v>
      </c>
      <c r="B1788" s="5"/>
      <c r="C1788" s="5" t="s">
        <v>1585</v>
      </c>
      <c r="D1788" s="5"/>
      <c r="E1788" s="5" t="s">
        <v>2229</v>
      </c>
      <c r="F1788" s="5"/>
      <c r="G1788" s="5" t="s">
        <v>42</v>
      </c>
      <c r="H1788" s="5" t="s">
        <v>768</v>
      </c>
      <c r="I1788" s="5">
        <v>240</v>
      </c>
      <c r="J1788" s="5">
        <v>240</v>
      </c>
      <c r="K1788" s="5">
        <v>16</v>
      </c>
      <c r="L1788" s="5">
        <v>7</v>
      </c>
      <c r="M1788" s="5"/>
    </row>
    <row r="1789" spans="1:13" ht="30" x14ac:dyDescent="0.25">
      <c r="A1789" s="5" t="s">
        <v>2230</v>
      </c>
      <c r="B1789" s="5"/>
      <c r="C1789" s="5" t="s">
        <v>571</v>
      </c>
      <c r="D1789" s="5"/>
      <c r="E1789" s="5" t="s">
        <v>2229</v>
      </c>
      <c r="F1789" s="5" t="s">
        <v>942</v>
      </c>
      <c r="G1789" s="5" t="s">
        <v>274</v>
      </c>
      <c r="H1789" s="5" t="s">
        <v>83</v>
      </c>
      <c r="I1789" s="5">
        <v>1600</v>
      </c>
      <c r="J1789" s="5">
        <v>1600</v>
      </c>
      <c r="K1789" s="5">
        <v>112</v>
      </c>
      <c r="L1789" s="5"/>
      <c r="M1789" s="5"/>
    </row>
    <row r="1790" spans="1:13" ht="28.9" customHeight="1" x14ac:dyDescent="0.25">
      <c r="A1790" s="139" t="s">
        <v>2230</v>
      </c>
      <c r="B1790" s="139" t="s">
        <v>132</v>
      </c>
      <c r="C1790" s="6" t="s">
        <v>2231</v>
      </c>
      <c r="D1790" s="5"/>
      <c r="E1790" s="139" t="s">
        <v>2229</v>
      </c>
      <c r="F1790" s="139" t="s">
        <v>2232</v>
      </c>
      <c r="G1790" s="5" t="s">
        <v>274</v>
      </c>
      <c r="H1790" s="5" t="s">
        <v>293</v>
      </c>
      <c r="I1790" s="5">
        <v>6300</v>
      </c>
      <c r="J1790" s="5">
        <v>6300</v>
      </c>
      <c r="K1790" s="5">
        <v>441</v>
      </c>
      <c r="L1790" s="5"/>
      <c r="M1790" s="5"/>
    </row>
    <row r="1791" spans="1:13" x14ac:dyDescent="0.25">
      <c r="A1791" s="139"/>
      <c r="B1791" s="139"/>
      <c r="C1791" s="6" t="s">
        <v>2231</v>
      </c>
      <c r="D1791" s="5"/>
      <c r="E1791" s="139"/>
      <c r="F1791" s="139"/>
      <c r="G1791" s="5" t="s">
        <v>274</v>
      </c>
      <c r="H1791" s="5" t="s">
        <v>1186</v>
      </c>
      <c r="I1791" s="5">
        <v>100</v>
      </c>
      <c r="J1791" s="5">
        <v>100</v>
      </c>
      <c r="K1791" s="5">
        <v>49</v>
      </c>
      <c r="L1791" s="5"/>
      <c r="M1791" s="5" t="s">
        <v>2233</v>
      </c>
    </row>
    <row r="1792" spans="1:13" ht="30" x14ac:dyDescent="0.25">
      <c r="A1792" s="5" t="s">
        <v>2234</v>
      </c>
      <c r="B1792" s="5"/>
      <c r="C1792" s="5" t="s">
        <v>2235</v>
      </c>
      <c r="D1792" s="5"/>
      <c r="E1792" s="5" t="s">
        <v>2229</v>
      </c>
      <c r="F1792" s="5"/>
      <c r="G1792" s="5" t="s">
        <v>274</v>
      </c>
      <c r="H1792" s="5" t="s">
        <v>143</v>
      </c>
      <c r="I1792" s="5">
        <v>200</v>
      </c>
      <c r="J1792" s="5">
        <v>200</v>
      </c>
      <c r="K1792" s="5">
        <v>14</v>
      </c>
      <c r="L1792" s="5"/>
      <c r="M1792" s="5"/>
    </row>
    <row r="1793" spans="1:13" ht="28.9" customHeight="1" x14ac:dyDescent="0.25">
      <c r="A1793" s="139" t="s">
        <v>2234</v>
      </c>
      <c r="B1793" s="139" t="s">
        <v>1135</v>
      </c>
      <c r="C1793" s="6" t="s">
        <v>1136</v>
      </c>
      <c r="D1793" s="5"/>
      <c r="E1793" s="139" t="s">
        <v>2229</v>
      </c>
      <c r="F1793" s="5" t="s">
        <v>2236</v>
      </c>
      <c r="G1793" s="5" t="s">
        <v>274</v>
      </c>
      <c r="H1793" s="5" t="s">
        <v>2237</v>
      </c>
      <c r="I1793" s="5">
        <v>116000</v>
      </c>
      <c r="J1793" s="5">
        <v>116000</v>
      </c>
      <c r="K1793" s="5">
        <v>8120</v>
      </c>
      <c r="L1793" s="5"/>
      <c r="M1793" s="5"/>
    </row>
    <row r="1794" spans="1:13" x14ac:dyDescent="0.25">
      <c r="A1794" s="139"/>
      <c r="B1794" s="139"/>
      <c r="C1794" s="6" t="s">
        <v>1136</v>
      </c>
      <c r="D1794" s="5"/>
      <c r="E1794" s="139"/>
      <c r="F1794" s="139" t="s">
        <v>2238</v>
      </c>
      <c r="G1794" s="5" t="s">
        <v>274</v>
      </c>
      <c r="H1794" s="5" t="s">
        <v>2239</v>
      </c>
      <c r="I1794" s="5">
        <v>192000</v>
      </c>
      <c r="J1794" s="5">
        <v>192000</v>
      </c>
      <c r="K1794" s="139">
        <v>14051</v>
      </c>
      <c r="L1794" s="139">
        <v>1</v>
      </c>
      <c r="M1794" s="5"/>
    </row>
    <row r="1795" spans="1:13" x14ac:dyDescent="0.25">
      <c r="A1795" s="139"/>
      <c r="B1795" s="139"/>
      <c r="C1795" s="6" t="s">
        <v>1136</v>
      </c>
      <c r="D1795" s="5"/>
      <c r="E1795" s="139"/>
      <c r="F1795" s="139"/>
      <c r="G1795" s="5" t="s">
        <v>274</v>
      </c>
      <c r="H1795" s="5" t="s">
        <v>916</v>
      </c>
      <c r="I1795" s="5">
        <v>2000</v>
      </c>
      <c r="J1795" s="5">
        <v>2000</v>
      </c>
      <c r="K1795" s="139"/>
      <c r="L1795" s="139"/>
      <c r="M1795" s="5"/>
    </row>
    <row r="1796" spans="1:13" x14ac:dyDescent="0.25">
      <c r="A1796" s="139"/>
      <c r="B1796" s="139"/>
      <c r="C1796" s="6" t="s">
        <v>1136</v>
      </c>
      <c r="D1796" s="5"/>
      <c r="E1796" s="139"/>
      <c r="F1796" s="139"/>
      <c r="G1796" s="5" t="s">
        <v>42</v>
      </c>
      <c r="H1796" s="5" t="s">
        <v>2078</v>
      </c>
      <c r="I1796" s="5">
        <v>7016</v>
      </c>
      <c r="J1796" s="5">
        <v>7016</v>
      </c>
      <c r="K1796" s="139"/>
      <c r="L1796" s="139"/>
      <c r="M1796" s="5"/>
    </row>
    <row r="1797" spans="1:13" ht="30" x14ac:dyDescent="0.25">
      <c r="A1797" s="5" t="s">
        <v>2234</v>
      </c>
      <c r="B1797" s="5" t="s">
        <v>132</v>
      </c>
      <c r="C1797" s="5" t="s">
        <v>2655</v>
      </c>
      <c r="D1797" s="5"/>
      <c r="E1797" s="5" t="s">
        <v>2229</v>
      </c>
      <c r="F1797" s="5" t="s">
        <v>459</v>
      </c>
      <c r="G1797" s="5" t="s">
        <v>176</v>
      </c>
      <c r="H1797" s="5" t="s">
        <v>2240</v>
      </c>
      <c r="I1797" s="5">
        <v>52</v>
      </c>
      <c r="J1797" s="5">
        <v>52</v>
      </c>
      <c r="K1797" s="5">
        <v>5</v>
      </c>
      <c r="L1797" s="5"/>
      <c r="M1797" s="5"/>
    </row>
    <row r="1798" spans="1:13" ht="30" x14ac:dyDescent="0.25">
      <c r="A1798" s="5" t="s">
        <v>2241</v>
      </c>
      <c r="B1798" s="5"/>
      <c r="C1798" s="5" t="s">
        <v>571</v>
      </c>
      <c r="D1798" s="5"/>
      <c r="E1798" s="5" t="s">
        <v>2229</v>
      </c>
      <c r="F1798" s="5"/>
      <c r="G1798" s="5" t="s">
        <v>274</v>
      </c>
      <c r="H1798" s="5" t="s">
        <v>1541</v>
      </c>
      <c r="I1798" s="5">
        <v>40</v>
      </c>
      <c r="J1798" s="5">
        <v>40</v>
      </c>
      <c r="K1798" s="5">
        <v>2</v>
      </c>
      <c r="L1798" s="5">
        <v>7</v>
      </c>
      <c r="M1798" s="5"/>
    </row>
    <row r="1799" spans="1:13" ht="28.9" customHeight="1" x14ac:dyDescent="0.25">
      <c r="A1799" s="139" t="s">
        <v>2241</v>
      </c>
      <c r="B1799" s="139" t="s">
        <v>642</v>
      </c>
      <c r="C1799" s="121" t="s">
        <v>2693</v>
      </c>
      <c r="D1799" s="5"/>
      <c r="E1799" s="139" t="s">
        <v>2229</v>
      </c>
      <c r="F1799" s="139"/>
      <c r="G1799" s="5" t="s">
        <v>42</v>
      </c>
      <c r="H1799" s="5" t="s">
        <v>73</v>
      </c>
      <c r="I1799" s="5">
        <v>280</v>
      </c>
      <c r="J1799" s="5">
        <v>280</v>
      </c>
      <c r="K1799" s="5">
        <v>19</v>
      </c>
      <c r="L1799" s="5">
        <v>5</v>
      </c>
      <c r="M1799" s="5" t="s">
        <v>2242</v>
      </c>
    </row>
    <row r="1800" spans="1:13" x14ac:dyDescent="0.25">
      <c r="A1800" s="139"/>
      <c r="B1800" s="139"/>
      <c r="C1800" s="121" t="s">
        <v>2693</v>
      </c>
      <c r="D1800" s="5"/>
      <c r="E1800" s="139"/>
      <c r="F1800" s="139"/>
      <c r="G1800" s="5" t="s">
        <v>51</v>
      </c>
      <c r="H1800" s="5" t="s">
        <v>2243</v>
      </c>
      <c r="I1800" s="5">
        <v>1375</v>
      </c>
      <c r="J1800" s="5">
        <v>1375</v>
      </c>
      <c r="K1800" s="5">
        <v>7</v>
      </c>
      <c r="L1800" s="5"/>
      <c r="M1800" s="5"/>
    </row>
    <row r="1801" spans="1:13" ht="30" x14ac:dyDescent="0.25">
      <c r="A1801" s="5" t="s">
        <v>2241</v>
      </c>
      <c r="B1801" s="5" t="s">
        <v>132</v>
      </c>
      <c r="C1801" s="5" t="s">
        <v>2244</v>
      </c>
      <c r="D1801" s="5"/>
      <c r="E1801" s="5" t="s">
        <v>2229</v>
      </c>
      <c r="F1801" s="5" t="s">
        <v>473</v>
      </c>
      <c r="G1801" s="5" t="s">
        <v>274</v>
      </c>
      <c r="H1801" s="5" t="s">
        <v>293</v>
      </c>
      <c r="I1801" s="5">
        <v>5800</v>
      </c>
      <c r="J1801" s="5">
        <v>5800</v>
      </c>
      <c r="K1801" s="5">
        <v>406</v>
      </c>
      <c r="L1801" s="5"/>
      <c r="M1801" s="5"/>
    </row>
    <row r="1802" spans="1:13" ht="43.15" customHeight="1" x14ac:dyDescent="0.25">
      <c r="A1802" s="139" t="s">
        <v>2245</v>
      </c>
      <c r="B1802" s="139" t="s">
        <v>1135</v>
      </c>
      <c r="C1802" s="53" t="s">
        <v>1136</v>
      </c>
      <c r="D1802" s="5"/>
      <c r="E1802" s="139" t="s">
        <v>2229</v>
      </c>
      <c r="F1802" s="139" t="s">
        <v>640</v>
      </c>
      <c r="G1802" s="5" t="s">
        <v>274</v>
      </c>
      <c r="H1802" s="5" t="s">
        <v>291</v>
      </c>
      <c r="I1802" s="5">
        <v>4000</v>
      </c>
      <c r="J1802" s="5">
        <v>4000</v>
      </c>
      <c r="K1802" s="139">
        <v>1435</v>
      </c>
      <c r="L1802" s="139"/>
      <c r="M1802" s="139" t="s">
        <v>2246</v>
      </c>
    </row>
    <row r="1803" spans="1:13" x14ac:dyDescent="0.25">
      <c r="A1803" s="139"/>
      <c r="B1803" s="139"/>
      <c r="C1803" s="53" t="s">
        <v>1136</v>
      </c>
      <c r="D1803" s="5"/>
      <c r="E1803" s="139"/>
      <c r="F1803" s="139"/>
      <c r="G1803" s="5" t="s">
        <v>42</v>
      </c>
      <c r="H1803" s="5" t="s">
        <v>2247</v>
      </c>
      <c r="I1803" s="5">
        <v>31215</v>
      </c>
      <c r="J1803" s="5">
        <v>31215</v>
      </c>
      <c r="K1803" s="139"/>
      <c r="L1803" s="139"/>
      <c r="M1803" s="139"/>
    </row>
    <row r="1804" spans="1:13" ht="30" x14ac:dyDescent="0.25">
      <c r="A1804" s="5" t="s">
        <v>2248</v>
      </c>
      <c r="B1804" s="5"/>
      <c r="C1804" s="5" t="s">
        <v>2249</v>
      </c>
      <c r="D1804" s="5"/>
      <c r="E1804" s="5" t="s">
        <v>2229</v>
      </c>
      <c r="F1804" s="5" t="s">
        <v>1928</v>
      </c>
      <c r="G1804" s="5" t="s">
        <v>274</v>
      </c>
      <c r="H1804" s="5" t="s">
        <v>34</v>
      </c>
      <c r="I1804" s="5">
        <v>1000</v>
      </c>
      <c r="J1804" s="5">
        <v>1000</v>
      </c>
      <c r="K1804" s="5">
        <v>50</v>
      </c>
      <c r="L1804" s="5"/>
      <c r="M1804" s="5"/>
    </row>
    <row r="1805" spans="1:13" ht="28.9" customHeight="1" x14ac:dyDescent="0.25">
      <c r="A1805" s="139" t="s">
        <v>2248</v>
      </c>
      <c r="B1805" s="139"/>
      <c r="C1805" s="53" t="s">
        <v>2153</v>
      </c>
      <c r="D1805" s="5"/>
      <c r="E1805" s="139" t="s">
        <v>2229</v>
      </c>
      <c r="F1805" s="139" t="s">
        <v>473</v>
      </c>
      <c r="G1805" s="5" t="s">
        <v>274</v>
      </c>
      <c r="H1805" s="5" t="s">
        <v>225</v>
      </c>
      <c r="I1805" s="5">
        <v>2000</v>
      </c>
      <c r="J1805" s="5">
        <v>2000</v>
      </c>
      <c r="K1805" s="139">
        <v>294</v>
      </c>
      <c r="L1805" s="139"/>
      <c r="M1805" s="5"/>
    </row>
    <row r="1806" spans="1:13" x14ac:dyDescent="0.25">
      <c r="A1806" s="139"/>
      <c r="B1806" s="139"/>
      <c r="C1806" s="53" t="s">
        <v>2153</v>
      </c>
      <c r="D1806" s="5"/>
      <c r="E1806" s="139"/>
      <c r="F1806" s="139"/>
      <c r="G1806" s="5" t="s">
        <v>274</v>
      </c>
      <c r="H1806" s="5" t="s">
        <v>225</v>
      </c>
      <c r="I1806" s="5">
        <v>2200</v>
      </c>
      <c r="J1806" s="5">
        <v>2200</v>
      </c>
      <c r="K1806" s="139"/>
      <c r="L1806" s="139"/>
      <c r="M1806" s="5"/>
    </row>
    <row r="1807" spans="1:13" ht="28.9" customHeight="1" x14ac:dyDescent="0.25">
      <c r="A1807" s="139" t="s">
        <v>2250</v>
      </c>
      <c r="B1807" s="139"/>
      <c r="C1807" s="53" t="s">
        <v>2251</v>
      </c>
      <c r="D1807" s="5"/>
      <c r="E1807" s="139" t="s">
        <v>2252</v>
      </c>
      <c r="F1807" s="139" t="s">
        <v>2253</v>
      </c>
      <c r="G1807" s="5" t="s">
        <v>274</v>
      </c>
      <c r="H1807" s="5" t="s">
        <v>72</v>
      </c>
      <c r="I1807" s="5">
        <v>8000</v>
      </c>
      <c r="J1807" s="5">
        <v>8000</v>
      </c>
      <c r="K1807" s="139">
        <v>815</v>
      </c>
      <c r="L1807" s="139">
        <v>3</v>
      </c>
      <c r="M1807" s="5"/>
    </row>
    <row r="1808" spans="1:13" ht="30" x14ac:dyDescent="0.25">
      <c r="A1808" s="139"/>
      <c r="B1808" s="139"/>
      <c r="C1808" s="53" t="s">
        <v>2251</v>
      </c>
      <c r="D1808" s="5"/>
      <c r="E1808" s="139"/>
      <c r="F1808" s="139"/>
      <c r="G1808" s="5" t="s">
        <v>42</v>
      </c>
      <c r="H1808" s="5" t="s">
        <v>58</v>
      </c>
      <c r="I1808" s="5">
        <v>1123</v>
      </c>
      <c r="J1808" s="5">
        <v>1123</v>
      </c>
      <c r="K1808" s="139"/>
      <c r="L1808" s="139"/>
      <c r="M1808" s="5" t="s">
        <v>2254</v>
      </c>
    </row>
    <row r="1809" spans="1:13" x14ac:dyDescent="0.25">
      <c r="A1809" s="139"/>
      <c r="B1809" s="139"/>
      <c r="C1809" s="53" t="s">
        <v>2251</v>
      </c>
      <c r="D1809" s="5"/>
      <c r="E1809" s="139"/>
      <c r="F1809" s="139"/>
      <c r="G1809" s="5" t="s">
        <v>274</v>
      </c>
      <c r="H1809" s="5" t="s">
        <v>1314</v>
      </c>
      <c r="I1809" s="5">
        <v>2300</v>
      </c>
      <c r="J1809" s="5">
        <v>2300</v>
      </c>
      <c r="K1809" s="139"/>
      <c r="L1809" s="139"/>
      <c r="M1809" s="5"/>
    </row>
    <row r="1810" spans="1:13" x14ac:dyDescent="0.25">
      <c r="A1810" s="139"/>
      <c r="B1810" s="139"/>
      <c r="C1810" s="53" t="s">
        <v>2251</v>
      </c>
      <c r="D1810" s="5"/>
      <c r="E1810" s="139"/>
      <c r="F1810" s="139"/>
      <c r="G1810" s="5" t="s">
        <v>42</v>
      </c>
      <c r="H1810" s="5" t="s">
        <v>2255</v>
      </c>
      <c r="I1810" s="5">
        <v>224</v>
      </c>
      <c r="J1810" s="5">
        <v>224</v>
      </c>
      <c r="K1810" s="139"/>
      <c r="L1810" s="139"/>
      <c r="M1810" s="5"/>
    </row>
    <row r="1811" spans="1:13" ht="30" x14ac:dyDescent="0.25">
      <c r="A1811" s="5" t="s">
        <v>2250</v>
      </c>
      <c r="B1811" s="5" t="s">
        <v>642</v>
      </c>
      <c r="C1811" s="5" t="s">
        <v>2256</v>
      </c>
      <c r="D1811" s="5"/>
      <c r="E1811" s="5" t="s">
        <v>2252</v>
      </c>
      <c r="F1811" s="5" t="s">
        <v>2238</v>
      </c>
      <c r="G1811" s="5" t="s">
        <v>274</v>
      </c>
      <c r="H1811" s="5" t="s">
        <v>2257</v>
      </c>
      <c r="I1811" s="5">
        <v>276</v>
      </c>
      <c r="J1811" s="5">
        <v>276</v>
      </c>
      <c r="K1811" s="5">
        <v>19</v>
      </c>
      <c r="L1811" s="5">
        <v>2</v>
      </c>
      <c r="M1811" s="5"/>
    </row>
    <row r="1812" spans="1:13" ht="28.9" customHeight="1" x14ac:dyDescent="0.25">
      <c r="A1812" s="139" t="s">
        <v>2250</v>
      </c>
      <c r="B1812" s="139" t="s">
        <v>642</v>
      </c>
      <c r="C1812" s="53" t="s">
        <v>2258</v>
      </c>
      <c r="D1812" s="5"/>
      <c r="E1812" s="139" t="s">
        <v>2252</v>
      </c>
      <c r="F1812" s="139" t="s">
        <v>1259</v>
      </c>
      <c r="G1812" s="5" t="s">
        <v>274</v>
      </c>
      <c r="H1812" s="5" t="s">
        <v>437</v>
      </c>
      <c r="I1812" s="5">
        <v>18000</v>
      </c>
      <c r="J1812" s="5">
        <v>18000</v>
      </c>
      <c r="K1812" s="139">
        <v>1540</v>
      </c>
      <c r="L1812" s="139"/>
      <c r="M1812" s="5"/>
    </row>
    <row r="1813" spans="1:13" x14ac:dyDescent="0.25">
      <c r="A1813" s="139"/>
      <c r="B1813" s="139"/>
      <c r="C1813" s="53" t="s">
        <v>2258</v>
      </c>
      <c r="D1813" s="5"/>
      <c r="E1813" s="139"/>
      <c r="F1813" s="139"/>
      <c r="G1813" s="5" t="s">
        <v>42</v>
      </c>
      <c r="H1813" s="5" t="s">
        <v>2259</v>
      </c>
      <c r="I1813" s="5">
        <v>3600</v>
      </c>
      <c r="J1813" s="5">
        <v>3600</v>
      </c>
      <c r="K1813" s="139"/>
      <c r="L1813" s="139"/>
      <c r="M1813" s="5"/>
    </row>
    <row r="1814" spans="1:13" x14ac:dyDescent="0.25">
      <c r="A1814" s="139"/>
      <c r="B1814" s="139"/>
      <c r="C1814" s="53" t="s">
        <v>2258</v>
      </c>
      <c r="D1814" s="5"/>
      <c r="E1814" s="139"/>
      <c r="F1814" s="139"/>
      <c r="G1814" s="5" t="s">
        <v>42</v>
      </c>
      <c r="H1814" s="5" t="s">
        <v>85</v>
      </c>
      <c r="I1814" s="5">
        <v>2400</v>
      </c>
      <c r="J1814" s="5">
        <v>2400</v>
      </c>
      <c r="K1814" s="139"/>
      <c r="L1814" s="139"/>
      <c r="M1814" s="5"/>
    </row>
    <row r="1815" spans="1:13" ht="28.9" customHeight="1" x14ac:dyDescent="0.25">
      <c r="A1815" s="139" t="s">
        <v>2260</v>
      </c>
      <c r="B1815" s="139"/>
      <c r="C1815" s="53" t="s">
        <v>1961</v>
      </c>
      <c r="D1815" s="5"/>
      <c r="E1815" s="139" t="s">
        <v>2252</v>
      </c>
      <c r="F1815" s="139" t="s">
        <v>473</v>
      </c>
      <c r="G1815" s="5" t="s">
        <v>274</v>
      </c>
      <c r="H1815" s="5" t="s">
        <v>72</v>
      </c>
      <c r="I1815" s="5">
        <v>8800</v>
      </c>
      <c r="J1815" s="5">
        <v>8800</v>
      </c>
      <c r="K1815" s="139">
        <v>912</v>
      </c>
      <c r="L1815" s="139">
        <v>7</v>
      </c>
      <c r="M1815" s="5"/>
    </row>
    <row r="1816" spans="1:13" x14ac:dyDescent="0.25">
      <c r="A1816" s="139"/>
      <c r="B1816" s="139"/>
      <c r="C1816" s="53" t="s">
        <v>1961</v>
      </c>
      <c r="D1816" s="5"/>
      <c r="E1816" s="139"/>
      <c r="F1816" s="139"/>
      <c r="G1816" s="5" t="s">
        <v>274</v>
      </c>
      <c r="H1816" s="5" t="s">
        <v>291</v>
      </c>
      <c r="I1816" s="5">
        <v>4000</v>
      </c>
      <c r="J1816" s="5">
        <v>4000</v>
      </c>
      <c r="K1816" s="139"/>
      <c r="L1816" s="139"/>
      <c r="M1816" s="5"/>
    </row>
    <row r="1817" spans="1:13" x14ac:dyDescent="0.25">
      <c r="A1817" s="139"/>
      <c r="B1817" s="139"/>
      <c r="C1817" s="53" t="s">
        <v>1961</v>
      </c>
      <c r="D1817" s="5"/>
      <c r="E1817" s="139"/>
      <c r="F1817" s="139"/>
      <c r="G1817" s="5" t="s">
        <v>42</v>
      </c>
      <c r="H1817" s="5" t="s">
        <v>768</v>
      </c>
      <c r="I1817" s="5">
        <v>240</v>
      </c>
      <c r="J1817" s="5">
        <v>240</v>
      </c>
      <c r="K1817" s="139"/>
      <c r="L1817" s="139"/>
      <c r="M1817" s="5"/>
    </row>
    <row r="1818" spans="1:13" ht="28.9" customHeight="1" x14ac:dyDescent="0.25">
      <c r="A1818" s="139" t="s">
        <v>2260</v>
      </c>
      <c r="B1818" s="139" t="s">
        <v>642</v>
      </c>
      <c r="C1818" s="53" t="s">
        <v>2261</v>
      </c>
      <c r="D1818" s="5"/>
      <c r="E1818" s="139" t="s">
        <v>2252</v>
      </c>
      <c r="F1818" s="139" t="s">
        <v>2262</v>
      </c>
      <c r="G1818" s="5" t="s">
        <v>274</v>
      </c>
      <c r="H1818" s="5" t="s">
        <v>291</v>
      </c>
      <c r="I1818" s="5">
        <v>4000</v>
      </c>
      <c r="J1818" s="5">
        <v>4000</v>
      </c>
      <c r="K1818" s="139">
        <v>560</v>
      </c>
      <c r="L1818" s="139"/>
      <c r="M1818" s="5"/>
    </row>
    <row r="1819" spans="1:13" x14ac:dyDescent="0.25">
      <c r="A1819" s="139"/>
      <c r="B1819" s="139"/>
      <c r="C1819" s="53" t="s">
        <v>2261</v>
      </c>
      <c r="D1819" s="5"/>
      <c r="E1819" s="139"/>
      <c r="F1819" s="139"/>
      <c r="G1819" s="5" t="s">
        <v>274</v>
      </c>
      <c r="H1819" s="5" t="s">
        <v>61</v>
      </c>
      <c r="I1819" s="5">
        <v>4000</v>
      </c>
      <c r="J1819" s="5">
        <v>4000</v>
      </c>
      <c r="K1819" s="139"/>
      <c r="L1819" s="139"/>
      <c r="M1819" s="5"/>
    </row>
    <row r="1820" spans="1:13" ht="30" x14ac:dyDescent="0.25">
      <c r="A1820" s="5" t="s">
        <v>2260</v>
      </c>
      <c r="B1820" s="5"/>
      <c r="C1820" s="5" t="s">
        <v>108</v>
      </c>
      <c r="D1820" s="5"/>
      <c r="E1820" s="5" t="s">
        <v>2229</v>
      </c>
      <c r="F1820" s="5" t="s">
        <v>2263</v>
      </c>
      <c r="G1820" s="5" t="s">
        <v>274</v>
      </c>
      <c r="H1820" s="5" t="s">
        <v>291</v>
      </c>
      <c r="I1820" s="5">
        <v>4000</v>
      </c>
      <c r="J1820" s="5">
        <v>4000</v>
      </c>
      <c r="K1820" s="5">
        <v>280</v>
      </c>
      <c r="L1820" s="5"/>
      <c r="M1820" s="5"/>
    </row>
    <row r="1821" spans="1:13" ht="30" x14ac:dyDescent="0.25">
      <c r="A1821" s="5" t="s">
        <v>2260</v>
      </c>
      <c r="B1821" s="5"/>
      <c r="C1821" s="5" t="s">
        <v>2261</v>
      </c>
      <c r="D1821" s="5"/>
      <c r="E1821" s="5" t="s">
        <v>2252</v>
      </c>
      <c r="F1821" s="5"/>
      <c r="G1821" s="5" t="s">
        <v>274</v>
      </c>
      <c r="H1821" s="5" t="s">
        <v>1186</v>
      </c>
      <c r="I1821" s="5">
        <v>100</v>
      </c>
      <c r="J1821" s="5">
        <v>100</v>
      </c>
      <c r="K1821" s="5">
        <v>7</v>
      </c>
      <c r="L1821" s="5"/>
      <c r="M1821" s="5"/>
    </row>
    <row r="1822" spans="1:13" ht="28.9" customHeight="1" x14ac:dyDescent="0.25">
      <c r="A1822" s="139" t="s">
        <v>2264</v>
      </c>
      <c r="B1822" s="139" t="s">
        <v>1788</v>
      </c>
      <c r="C1822" s="53" t="s">
        <v>2265</v>
      </c>
      <c r="D1822" s="5"/>
      <c r="E1822" s="139" t="s">
        <v>2252</v>
      </c>
      <c r="F1822" s="139"/>
      <c r="G1822" s="5" t="s">
        <v>274</v>
      </c>
      <c r="H1822" s="5" t="s">
        <v>590</v>
      </c>
      <c r="I1822" s="5">
        <v>30000</v>
      </c>
      <c r="J1822" s="5">
        <v>30000</v>
      </c>
      <c r="K1822" s="139">
        <v>213</v>
      </c>
      <c r="L1822" s="139">
        <v>2</v>
      </c>
      <c r="M1822" s="5"/>
    </row>
    <row r="1823" spans="1:13" x14ac:dyDescent="0.25">
      <c r="A1823" s="139"/>
      <c r="B1823" s="139"/>
      <c r="C1823" s="53" t="s">
        <v>2265</v>
      </c>
      <c r="D1823" s="5"/>
      <c r="E1823" s="139"/>
      <c r="F1823" s="139"/>
      <c r="G1823" s="5" t="s">
        <v>42</v>
      </c>
      <c r="H1823" s="5" t="s">
        <v>418</v>
      </c>
      <c r="I1823" s="5">
        <v>432</v>
      </c>
      <c r="J1823" s="5">
        <v>432</v>
      </c>
      <c r="K1823" s="139"/>
      <c r="L1823" s="139"/>
      <c r="M1823" s="5" t="s">
        <v>2266</v>
      </c>
    </row>
    <row r="1824" spans="1:13" ht="30" x14ac:dyDescent="0.25">
      <c r="A1824" s="139"/>
      <c r="B1824" s="139"/>
      <c r="C1824" s="53" t="s">
        <v>2265</v>
      </c>
      <c r="D1824" s="5"/>
      <c r="E1824" s="139"/>
      <c r="F1824" s="139"/>
      <c r="G1824" s="5" t="s">
        <v>42</v>
      </c>
      <c r="H1824" s="5" t="s">
        <v>1503</v>
      </c>
      <c r="I1824" s="11"/>
      <c r="J1824" s="11"/>
      <c r="K1824" s="139"/>
      <c r="L1824" s="139"/>
      <c r="M1824" s="5" t="s">
        <v>2267</v>
      </c>
    </row>
    <row r="1825" spans="1:13" ht="28.9" customHeight="1" x14ac:dyDescent="0.25">
      <c r="A1825" s="139" t="s">
        <v>2268</v>
      </c>
      <c r="B1825" s="139"/>
      <c r="C1825" s="120" t="s">
        <v>2661</v>
      </c>
      <c r="D1825" s="5"/>
      <c r="E1825" s="139" t="s">
        <v>2252</v>
      </c>
      <c r="F1825" s="139"/>
      <c r="G1825" s="5" t="s">
        <v>42</v>
      </c>
      <c r="H1825" s="5" t="s">
        <v>2269</v>
      </c>
      <c r="I1825" s="5">
        <v>4024</v>
      </c>
      <c r="J1825" s="5">
        <v>4024</v>
      </c>
      <c r="K1825" s="139">
        <v>428</v>
      </c>
      <c r="L1825" s="139">
        <v>6</v>
      </c>
      <c r="M1825" s="5"/>
    </row>
    <row r="1826" spans="1:13" x14ac:dyDescent="0.25">
      <c r="A1826" s="139"/>
      <c r="B1826" s="139"/>
      <c r="C1826" s="120" t="s">
        <v>2661</v>
      </c>
      <c r="D1826" s="5"/>
      <c r="E1826" s="139"/>
      <c r="F1826" s="139"/>
      <c r="G1826" s="5" t="s">
        <v>274</v>
      </c>
      <c r="H1826" s="5" t="s">
        <v>2270</v>
      </c>
      <c r="I1826" s="5">
        <v>2100</v>
      </c>
      <c r="J1826" s="5">
        <v>2100</v>
      </c>
      <c r="K1826" s="139"/>
      <c r="L1826" s="139"/>
      <c r="M1826" s="5"/>
    </row>
    <row r="1827" spans="1:13" ht="72" customHeight="1" x14ac:dyDescent="0.25">
      <c r="A1827" s="139" t="s">
        <v>2268</v>
      </c>
      <c r="B1827" s="139" t="s">
        <v>2271</v>
      </c>
      <c r="C1827" s="53" t="s">
        <v>2272</v>
      </c>
      <c r="D1827" s="5"/>
      <c r="E1827" s="139" t="s">
        <v>2252</v>
      </c>
      <c r="F1827" s="139"/>
      <c r="G1827" s="5" t="s">
        <v>274</v>
      </c>
      <c r="H1827" s="5" t="s">
        <v>742</v>
      </c>
      <c r="I1827" s="5">
        <v>1500</v>
      </c>
      <c r="J1827" s="5">
        <v>1500</v>
      </c>
      <c r="K1827" s="139">
        <v>116</v>
      </c>
      <c r="L1827" s="139">
        <v>1</v>
      </c>
      <c r="M1827" s="5"/>
    </row>
    <row r="1828" spans="1:13" x14ac:dyDescent="0.25">
      <c r="A1828" s="139"/>
      <c r="B1828" s="139"/>
      <c r="C1828" s="53" t="s">
        <v>2272</v>
      </c>
      <c r="D1828" s="5"/>
      <c r="E1828" s="139"/>
      <c r="F1828" s="139"/>
      <c r="G1828" s="5" t="s">
        <v>42</v>
      </c>
      <c r="H1828" s="5" t="s">
        <v>156</v>
      </c>
      <c r="I1828" s="5">
        <v>160</v>
      </c>
      <c r="J1828" s="5">
        <v>160</v>
      </c>
      <c r="K1828" s="139"/>
      <c r="L1828" s="139"/>
      <c r="M1828" s="5"/>
    </row>
    <row r="1829" spans="1:13" ht="30" x14ac:dyDescent="0.25">
      <c r="A1829" s="5" t="s">
        <v>2268</v>
      </c>
      <c r="B1829" s="5" t="s">
        <v>642</v>
      </c>
      <c r="C1829" s="5" t="s">
        <v>2256</v>
      </c>
      <c r="D1829" s="5"/>
      <c r="E1829" s="5" t="s">
        <v>2252</v>
      </c>
      <c r="F1829" s="5"/>
      <c r="G1829" s="5" t="s">
        <v>274</v>
      </c>
      <c r="H1829" s="5" t="s">
        <v>1186</v>
      </c>
      <c r="I1829" s="5">
        <v>100</v>
      </c>
      <c r="J1829" s="5">
        <v>100</v>
      </c>
      <c r="K1829" s="5">
        <v>7</v>
      </c>
      <c r="L1829" s="5"/>
      <c r="M1829" s="5"/>
    </row>
    <row r="1830" spans="1:13" ht="57.6" customHeight="1" x14ac:dyDescent="0.25">
      <c r="A1830" s="139" t="s">
        <v>2268</v>
      </c>
      <c r="B1830" s="139" t="s">
        <v>2273</v>
      </c>
      <c r="C1830" s="53" t="s">
        <v>2160</v>
      </c>
      <c r="D1830" s="5"/>
      <c r="E1830" s="139" t="s">
        <v>2274</v>
      </c>
      <c r="F1830" s="139" t="s">
        <v>990</v>
      </c>
      <c r="G1830" s="5" t="s">
        <v>274</v>
      </c>
      <c r="H1830" s="5" t="s">
        <v>415</v>
      </c>
      <c r="I1830" s="5">
        <v>14000</v>
      </c>
      <c r="J1830" s="5">
        <v>14000</v>
      </c>
      <c r="K1830" s="139">
        <v>791</v>
      </c>
      <c r="L1830" s="139"/>
      <c r="M1830" s="139" t="s">
        <v>2275</v>
      </c>
    </row>
    <row r="1831" spans="1:13" x14ac:dyDescent="0.25">
      <c r="A1831" s="139"/>
      <c r="B1831" s="139"/>
      <c r="C1831" s="53" t="s">
        <v>2160</v>
      </c>
      <c r="D1831" s="5"/>
      <c r="E1831" s="139"/>
      <c r="F1831" s="139"/>
      <c r="G1831" s="5" t="s">
        <v>274</v>
      </c>
      <c r="H1831" s="5" t="s">
        <v>536</v>
      </c>
      <c r="I1831" s="5">
        <v>300</v>
      </c>
      <c r="J1831" s="5">
        <v>300</v>
      </c>
      <c r="K1831" s="139"/>
      <c r="L1831" s="139"/>
      <c r="M1831" s="139"/>
    </row>
    <row r="1832" spans="1:13" ht="30" x14ac:dyDescent="0.25">
      <c r="A1832" s="5" t="s">
        <v>2276</v>
      </c>
      <c r="B1832" s="5" t="s">
        <v>1572</v>
      </c>
      <c r="C1832" s="5" t="s">
        <v>2277</v>
      </c>
      <c r="D1832" s="5"/>
      <c r="E1832" s="5" t="s">
        <v>2274</v>
      </c>
      <c r="F1832" s="5"/>
      <c r="G1832" s="5" t="s">
        <v>274</v>
      </c>
      <c r="H1832" s="5" t="s">
        <v>536</v>
      </c>
      <c r="I1832" s="5">
        <v>300</v>
      </c>
      <c r="J1832" s="5">
        <v>300</v>
      </c>
      <c r="K1832" s="5">
        <v>21</v>
      </c>
      <c r="L1832" s="5"/>
      <c r="M1832" s="5"/>
    </row>
    <row r="1833" spans="1:13" ht="28.9" customHeight="1" x14ac:dyDescent="0.25">
      <c r="A1833" s="139" t="s">
        <v>2276</v>
      </c>
      <c r="B1833" s="139"/>
      <c r="C1833" s="53" t="s">
        <v>2278</v>
      </c>
      <c r="D1833" s="5"/>
      <c r="E1833" s="139" t="s">
        <v>2274</v>
      </c>
      <c r="F1833" s="139" t="s">
        <v>211</v>
      </c>
      <c r="G1833" s="5" t="s">
        <v>274</v>
      </c>
      <c r="H1833" s="5" t="s">
        <v>415</v>
      </c>
      <c r="I1833" s="5">
        <v>14000</v>
      </c>
      <c r="J1833" s="5">
        <v>14000</v>
      </c>
      <c r="K1833" s="139">
        <v>1522</v>
      </c>
      <c r="L1833" s="139">
        <v>4</v>
      </c>
      <c r="M1833" s="5"/>
    </row>
    <row r="1834" spans="1:13" ht="30" x14ac:dyDescent="0.25">
      <c r="A1834" s="139"/>
      <c r="B1834" s="139"/>
      <c r="C1834" s="53" t="s">
        <v>2278</v>
      </c>
      <c r="D1834" s="5"/>
      <c r="E1834" s="139"/>
      <c r="F1834" s="139"/>
      <c r="G1834" s="5" t="s">
        <v>274</v>
      </c>
      <c r="H1834" s="5" t="s">
        <v>293</v>
      </c>
      <c r="I1834" s="5">
        <v>5350</v>
      </c>
      <c r="J1834" s="5">
        <v>5350</v>
      </c>
      <c r="K1834" s="139"/>
      <c r="L1834" s="139"/>
      <c r="M1834" s="5" t="s">
        <v>2279</v>
      </c>
    </row>
    <row r="1835" spans="1:13" ht="30" x14ac:dyDescent="0.25">
      <c r="A1835" s="139"/>
      <c r="B1835" s="139"/>
      <c r="C1835" s="53" t="s">
        <v>2278</v>
      </c>
      <c r="D1835" s="5"/>
      <c r="E1835" s="139"/>
      <c r="F1835" s="139"/>
      <c r="G1835" s="5" t="s">
        <v>42</v>
      </c>
      <c r="H1835" s="5" t="s">
        <v>1465</v>
      </c>
      <c r="I1835" s="5">
        <v>2400</v>
      </c>
      <c r="J1835" s="5">
        <v>2400</v>
      </c>
      <c r="K1835" s="139"/>
      <c r="L1835" s="139"/>
      <c r="M1835" s="5" t="s">
        <v>2280</v>
      </c>
    </row>
    <row r="1836" spans="1:13" ht="30" x14ac:dyDescent="0.25">
      <c r="A1836" s="5" t="s">
        <v>2276</v>
      </c>
      <c r="B1836" s="5"/>
      <c r="C1836" t="s">
        <v>2682</v>
      </c>
      <c r="D1836" s="5"/>
      <c r="E1836" s="5" t="s">
        <v>2274</v>
      </c>
      <c r="F1836" s="5" t="s">
        <v>2281</v>
      </c>
      <c r="G1836" s="5" t="s">
        <v>274</v>
      </c>
      <c r="H1836" s="5" t="s">
        <v>293</v>
      </c>
      <c r="I1836" s="5">
        <v>6250</v>
      </c>
      <c r="J1836" s="5">
        <v>6250</v>
      </c>
      <c r="K1836" s="5">
        <v>435</v>
      </c>
      <c r="L1836" s="5">
        <v>4</v>
      </c>
      <c r="M1836" s="5"/>
    </row>
    <row r="1837" spans="1:13" ht="28.9" customHeight="1" x14ac:dyDescent="0.25">
      <c r="A1837" s="139" t="s">
        <v>2282</v>
      </c>
      <c r="B1837" s="139"/>
      <c r="C1837" s="53" t="s">
        <v>2283</v>
      </c>
      <c r="D1837" s="5"/>
      <c r="E1837" s="139" t="s">
        <v>2274</v>
      </c>
      <c r="F1837" s="139"/>
      <c r="G1837" s="5" t="s">
        <v>274</v>
      </c>
      <c r="H1837" s="5" t="s">
        <v>291</v>
      </c>
      <c r="I1837" s="5">
        <v>5000</v>
      </c>
      <c r="J1837" s="5">
        <v>5000</v>
      </c>
      <c r="K1837" s="139">
        <v>490</v>
      </c>
      <c r="L1837" s="139"/>
      <c r="M1837" s="5"/>
    </row>
    <row r="1838" spans="1:13" x14ac:dyDescent="0.25">
      <c r="A1838" s="139"/>
      <c r="B1838" s="139"/>
      <c r="C1838" s="53" t="s">
        <v>2283</v>
      </c>
      <c r="D1838" s="5"/>
      <c r="E1838" s="139"/>
      <c r="F1838" s="139"/>
      <c r="G1838" s="5" t="s">
        <v>274</v>
      </c>
      <c r="H1838" s="5" t="s">
        <v>225</v>
      </c>
      <c r="I1838" s="5">
        <v>2000</v>
      </c>
      <c r="J1838" s="5">
        <v>2000</v>
      </c>
      <c r="K1838" s="139"/>
      <c r="L1838" s="139"/>
      <c r="M1838" s="5"/>
    </row>
    <row r="1839" spans="1:13" ht="28.9" customHeight="1" x14ac:dyDescent="0.25">
      <c r="A1839" s="139" t="s">
        <v>2282</v>
      </c>
      <c r="B1839" s="139" t="s">
        <v>1572</v>
      </c>
      <c r="C1839" s="32" t="s">
        <v>567</v>
      </c>
      <c r="D1839" s="5"/>
      <c r="E1839" s="139" t="s">
        <v>2274</v>
      </c>
      <c r="F1839" s="139" t="s">
        <v>1694</v>
      </c>
      <c r="G1839" s="5" t="s">
        <v>274</v>
      </c>
      <c r="H1839" s="5" t="s">
        <v>218</v>
      </c>
      <c r="I1839" s="5">
        <v>16000</v>
      </c>
      <c r="J1839" s="5">
        <v>16000</v>
      </c>
      <c r="K1839" s="139">
        <v>1162</v>
      </c>
      <c r="L1839" s="139"/>
      <c r="M1839" s="139" t="s">
        <v>2284</v>
      </c>
    </row>
    <row r="1840" spans="1:13" x14ac:dyDescent="0.25">
      <c r="A1840" s="139"/>
      <c r="B1840" s="139"/>
      <c r="C1840" s="32" t="s">
        <v>567</v>
      </c>
      <c r="D1840" s="5"/>
      <c r="E1840" s="139"/>
      <c r="F1840" s="139"/>
      <c r="G1840" s="5" t="s">
        <v>274</v>
      </c>
      <c r="H1840" s="5" t="s">
        <v>521</v>
      </c>
      <c r="I1840" s="5">
        <v>600</v>
      </c>
      <c r="J1840" s="5">
        <v>600</v>
      </c>
      <c r="K1840" s="139"/>
      <c r="L1840" s="139"/>
      <c r="M1840" s="139"/>
    </row>
    <row r="1841" spans="1:13" ht="45" x14ac:dyDescent="0.25">
      <c r="A1841" s="5" t="s">
        <v>2282</v>
      </c>
      <c r="B1841" s="5" t="s">
        <v>1572</v>
      </c>
      <c r="C1841" s="5" t="s">
        <v>2285</v>
      </c>
      <c r="D1841" s="5"/>
      <c r="E1841" s="5" t="s">
        <v>1244</v>
      </c>
      <c r="F1841" s="5" t="s">
        <v>990</v>
      </c>
      <c r="G1841" s="5" t="s">
        <v>274</v>
      </c>
      <c r="H1841" s="5" t="s">
        <v>225</v>
      </c>
      <c r="I1841" s="5">
        <v>2000</v>
      </c>
      <c r="J1841" s="5">
        <v>2000</v>
      </c>
      <c r="K1841" s="5">
        <v>140</v>
      </c>
      <c r="L1841" s="5"/>
      <c r="M1841" s="5"/>
    </row>
    <row r="1842" spans="1:13" ht="28.9" customHeight="1" x14ac:dyDescent="0.25">
      <c r="A1842" s="139" t="s">
        <v>2282</v>
      </c>
      <c r="B1842" s="139"/>
      <c r="C1842" s="53" t="s">
        <v>2286</v>
      </c>
      <c r="D1842" s="5"/>
      <c r="E1842" s="139" t="s">
        <v>2274</v>
      </c>
      <c r="F1842" s="139"/>
      <c r="G1842" s="5" t="s">
        <v>274</v>
      </c>
      <c r="H1842" s="5" t="s">
        <v>36</v>
      </c>
      <c r="I1842" s="5">
        <v>1400</v>
      </c>
      <c r="J1842" s="5">
        <v>1400</v>
      </c>
      <c r="K1842" s="139">
        <v>111</v>
      </c>
      <c r="L1842" s="139">
        <v>3</v>
      </c>
      <c r="M1842" s="5"/>
    </row>
    <row r="1843" spans="1:13" x14ac:dyDescent="0.25">
      <c r="A1843" s="139"/>
      <c r="B1843" s="139"/>
      <c r="C1843" s="53" t="s">
        <v>2286</v>
      </c>
      <c r="D1843" s="5"/>
      <c r="E1843" s="139"/>
      <c r="F1843" s="139"/>
      <c r="G1843" s="5" t="s">
        <v>42</v>
      </c>
      <c r="H1843" s="5" t="s">
        <v>1464</v>
      </c>
      <c r="I1843" s="5">
        <v>192</v>
      </c>
      <c r="J1843" s="5">
        <v>192</v>
      </c>
      <c r="K1843" s="139"/>
      <c r="L1843" s="139"/>
      <c r="M1843" s="5"/>
    </row>
    <row r="1844" spans="1:13" ht="45" x14ac:dyDescent="0.25">
      <c r="A1844" s="5" t="s">
        <v>2287</v>
      </c>
      <c r="B1844" s="5" t="s">
        <v>642</v>
      </c>
      <c r="C1844" s="5" t="s">
        <v>1851</v>
      </c>
      <c r="D1844" s="5"/>
      <c r="E1844" s="5" t="s">
        <v>2274</v>
      </c>
      <c r="F1844" s="5" t="s">
        <v>211</v>
      </c>
      <c r="G1844" s="5"/>
      <c r="H1844" s="5"/>
      <c r="I1844" s="11"/>
      <c r="J1844" s="11"/>
      <c r="K1844" s="5"/>
      <c r="L1844" s="5"/>
      <c r="M1844" s="5" t="s">
        <v>2288</v>
      </c>
    </row>
    <row r="1845" spans="1:13" ht="30" x14ac:dyDescent="0.25">
      <c r="A1845" s="5" t="s">
        <v>2287</v>
      </c>
      <c r="B1845" s="5" t="s">
        <v>642</v>
      </c>
      <c r="C1845" s="5" t="s">
        <v>1851</v>
      </c>
      <c r="D1845" s="5"/>
      <c r="E1845" s="5" t="s">
        <v>2274</v>
      </c>
      <c r="F1845" s="5" t="s">
        <v>211</v>
      </c>
      <c r="G1845" s="5" t="s">
        <v>274</v>
      </c>
      <c r="H1845" s="5" t="s">
        <v>496</v>
      </c>
      <c r="I1845" s="11"/>
      <c r="J1845" s="11">
        <v>48000</v>
      </c>
      <c r="K1845" s="5"/>
      <c r="L1845" s="5"/>
      <c r="M1845" s="5" t="s">
        <v>2289</v>
      </c>
    </row>
    <row r="1846" spans="1:13" ht="45" x14ac:dyDescent="0.25">
      <c r="A1846" s="5" t="s">
        <v>2290</v>
      </c>
      <c r="B1846" s="5"/>
      <c r="C1846" s="5" t="s">
        <v>2291</v>
      </c>
      <c r="D1846" s="5"/>
      <c r="E1846" s="5" t="s">
        <v>1244</v>
      </c>
      <c r="F1846" s="5"/>
      <c r="G1846" s="5" t="s">
        <v>274</v>
      </c>
      <c r="H1846" s="5" t="s">
        <v>553</v>
      </c>
      <c r="I1846" s="5">
        <v>800</v>
      </c>
      <c r="J1846" s="5">
        <v>800</v>
      </c>
      <c r="K1846" s="5">
        <v>56</v>
      </c>
      <c r="L1846" s="5"/>
      <c r="M1846" s="5"/>
    </row>
    <row r="1847" spans="1:13" ht="30" x14ac:dyDescent="0.25">
      <c r="A1847" s="5" t="s">
        <v>2290</v>
      </c>
      <c r="B1847" s="5" t="s">
        <v>642</v>
      </c>
      <c r="C1847" s="5" t="s">
        <v>1863</v>
      </c>
      <c r="D1847" s="5"/>
      <c r="E1847" s="5" t="s">
        <v>2274</v>
      </c>
      <c r="F1847" s="5" t="s">
        <v>1259</v>
      </c>
      <c r="G1847" s="5" t="s">
        <v>274</v>
      </c>
      <c r="H1847" s="5" t="s">
        <v>291</v>
      </c>
      <c r="I1847" s="5">
        <v>4000</v>
      </c>
      <c r="J1847" s="5">
        <v>4000</v>
      </c>
      <c r="K1847" s="5">
        <v>280</v>
      </c>
      <c r="L1847" s="5"/>
      <c r="M1847" s="5"/>
    </row>
    <row r="1848" spans="1:13" ht="30" x14ac:dyDescent="0.25">
      <c r="A1848" s="5" t="s">
        <v>2290</v>
      </c>
      <c r="B1848" s="5" t="s">
        <v>642</v>
      </c>
      <c r="C1848" s="5" t="s">
        <v>1961</v>
      </c>
      <c r="D1848" s="5"/>
      <c r="E1848" s="5" t="s">
        <v>2274</v>
      </c>
      <c r="F1848" s="5" t="s">
        <v>473</v>
      </c>
      <c r="G1848" s="5" t="s">
        <v>274</v>
      </c>
      <c r="H1848" s="5" t="s">
        <v>34</v>
      </c>
      <c r="I1848" s="5">
        <v>1000</v>
      </c>
      <c r="J1848" s="5">
        <v>1000</v>
      </c>
      <c r="K1848" s="5">
        <v>50</v>
      </c>
      <c r="L1848" s="5"/>
      <c r="M1848" s="5" t="s">
        <v>2292</v>
      </c>
    </row>
    <row r="1849" spans="1:13" ht="30" x14ac:dyDescent="0.25">
      <c r="A1849" s="5" t="s">
        <v>2290</v>
      </c>
      <c r="B1849" s="5" t="s">
        <v>642</v>
      </c>
      <c r="C1849" s="5" t="s">
        <v>2671</v>
      </c>
      <c r="D1849" s="5"/>
      <c r="E1849" s="5" t="s">
        <v>2274</v>
      </c>
      <c r="F1849" s="5" t="s">
        <v>473</v>
      </c>
      <c r="G1849" s="5" t="s">
        <v>42</v>
      </c>
      <c r="H1849" s="5" t="s">
        <v>2293</v>
      </c>
      <c r="I1849" s="5">
        <v>2000</v>
      </c>
      <c r="J1849" s="5">
        <v>2000</v>
      </c>
      <c r="K1849" s="5">
        <v>140</v>
      </c>
      <c r="L1849" s="5"/>
      <c r="M1849" s="5"/>
    </row>
    <row r="1850" spans="1:13" ht="30" x14ac:dyDescent="0.25">
      <c r="A1850" s="5" t="s">
        <v>2294</v>
      </c>
      <c r="B1850" s="5" t="s">
        <v>642</v>
      </c>
      <c r="C1850" s="5" t="s">
        <v>2295</v>
      </c>
      <c r="D1850" s="5"/>
      <c r="E1850" s="5" t="s">
        <v>2274</v>
      </c>
      <c r="F1850" s="5" t="s">
        <v>2296</v>
      </c>
      <c r="G1850" s="5" t="s">
        <v>51</v>
      </c>
      <c r="H1850" s="5" t="s">
        <v>2297</v>
      </c>
      <c r="I1850" s="5">
        <v>2500</v>
      </c>
      <c r="J1850" s="5">
        <v>2500</v>
      </c>
      <c r="K1850" s="5">
        <v>12</v>
      </c>
      <c r="L1850" s="5">
        <v>4</v>
      </c>
      <c r="M1850" s="5"/>
    </row>
    <row r="1851" spans="1:13" ht="30" x14ac:dyDescent="0.25">
      <c r="A1851" s="5" t="s">
        <v>2294</v>
      </c>
      <c r="B1851" s="5"/>
      <c r="C1851" s="5" t="s">
        <v>2228</v>
      </c>
      <c r="D1851" s="5"/>
      <c r="E1851" s="5" t="s">
        <v>2274</v>
      </c>
      <c r="F1851" s="5"/>
      <c r="G1851" s="5" t="s">
        <v>274</v>
      </c>
      <c r="H1851" s="5" t="s">
        <v>706</v>
      </c>
      <c r="I1851" s="5">
        <v>1800</v>
      </c>
      <c r="J1851" s="5">
        <v>1800</v>
      </c>
      <c r="K1851" s="5">
        <v>126</v>
      </c>
      <c r="L1851" s="5"/>
      <c r="M1851" s="5"/>
    </row>
    <row r="1852" spans="1:13" ht="28.9" customHeight="1" x14ac:dyDescent="0.25">
      <c r="A1852" s="139" t="s">
        <v>2294</v>
      </c>
      <c r="B1852" s="139" t="s">
        <v>844</v>
      </c>
      <c r="C1852" s="6" t="s">
        <v>425</v>
      </c>
      <c r="D1852" s="5"/>
      <c r="E1852" s="139" t="s">
        <v>2274</v>
      </c>
      <c r="F1852" s="139"/>
      <c r="G1852" s="5" t="s">
        <v>274</v>
      </c>
      <c r="H1852" s="5" t="s">
        <v>2298</v>
      </c>
      <c r="I1852" s="5">
        <v>488</v>
      </c>
      <c r="J1852" s="5">
        <v>488</v>
      </c>
      <c r="K1852" s="5">
        <v>34</v>
      </c>
      <c r="L1852" s="5">
        <v>1</v>
      </c>
      <c r="M1852" s="5"/>
    </row>
    <row r="1853" spans="1:13" x14ac:dyDescent="0.25">
      <c r="A1853" s="139"/>
      <c r="B1853" s="139"/>
      <c r="C1853" s="6" t="s">
        <v>425</v>
      </c>
      <c r="D1853" s="5"/>
      <c r="E1853" s="139"/>
      <c r="F1853" s="139"/>
      <c r="G1853" s="5" t="s">
        <v>51</v>
      </c>
      <c r="H1853" s="5" t="s">
        <v>2299</v>
      </c>
      <c r="I1853" s="5">
        <v>5000</v>
      </c>
      <c r="J1853" s="5">
        <v>5000</v>
      </c>
      <c r="K1853" s="5">
        <v>25</v>
      </c>
      <c r="L1853" s="5"/>
      <c r="M1853" s="5"/>
    </row>
    <row r="1854" spans="1:13" ht="45" x14ac:dyDescent="0.25">
      <c r="A1854" s="5" t="s">
        <v>2294</v>
      </c>
      <c r="B1854" s="5"/>
      <c r="C1854" s="5" t="s">
        <v>911</v>
      </c>
      <c r="D1854" s="5"/>
      <c r="E1854" s="5" t="s">
        <v>2300</v>
      </c>
      <c r="F1854" s="5"/>
      <c r="G1854" s="5" t="s">
        <v>274</v>
      </c>
      <c r="H1854" s="5" t="s">
        <v>415</v>
      </c>
      <c r="I1854" s="5">
        <v>14500</v>
      </c>
      <c r="J1854" s="5">
        <v>14500</v>
      </c>
      <c r="K1854" s="5">
        <v>620</v>
      </c>
      <c r="L1854" s="5">
        <v>7</v>
      </c>
      <c r="M1854" s="5"/>
    </row>
    <row r="1855" spans="1:13" ht="45" x14ac:dyDescent="0.25">
      <c r="A1855" s="5" t="s">
        <v>2301</v>
      </c>
      <c r="B1855" s="5" t="s">
        <v>2302</v>
      </c>
      <c r="C1855" s="5" t="s">
        <v>1679</v>
      </c>
      <c r="D1855" s="5"/>
      <c r="E1855" s="5" t="s">
        <v>2300</v>
      </c>
      <c r="F1855" s="5"/>
      <c r="G1855" s="5" t="s">
        <v>42</v>
      </c>
      <c r="H1855" s="5" t="s">
        <v>768</v>
      </c>
      <c r="I1855" s="62">
        <f>30*8</f>
        <v>240</v>
      </c>
      <c r="J1855" s="62">
        <v>240</v>
      </c>
      <c r="K1855" s="5"/>
      <c r="L1855" s="5"/>
      <c r="M1855" s="5" t="s">
        <v>2303</v>
      </c>
    </row>
    <row r="1856" spans="1:13" ht="45" x14ac:dyDescent="0.25">
      <c r="A1856" s="5" t="s">
        <v>2301</v>
      </c>
      <c r="B1856" s="5" t="s">
        <v>642</v>
      </c>
      <c r="C1856" s="5" t="s">
        <v>2647</v>
      </c>
      <c r="D1856" s="5"/>
      <c r="E1856" s="5" t="s">
        <v>2300</v>
      </c>
      <c r="F1856" s="5"/>
      <c r="G1856" s="5" t="s">
        <v>42</v>
      </c>
      <c r="H1856" s="5" t="s">
        <v>1372</v>
      </c>
      <c r="I1856" s="5">
        <v>200</v>
      </c>
      <c r="J1856" s="5">
        <v>200</v>
      </c>
      <c r="K1856" s="5">
        <v>14</v>
      </c>
      <c r="L1856" s="5"/>
      <c r="M1856" s="5"/>
    </row>
    <row r="1857" spans="1:13" ht="28.9" customHeight="1" x14ac:dyDescent="0.25">
      <c r="A1857" s="139" t="s">
        <v>2301</v>
      </c>
      <c r="B1857" s="139"/>
      <c r="C1857" s="53" t="s">
        <v>809</v>
      </c>
      <c r="D1857" s="5"/>
      <c r="E1857" s="139" t="s">
        <v>2300</v>
      </c>
      <c r="F1857" s="139" t="s">
        <v>1740</v>
      </c>
      <c r="G1857" s="5" t="s">
        <v>274</v>
      </c>
      <c r="H1857" s="5" t="s">
        <v>225</v>
      </c>
      <c r="I1857" s="5">
        <v>2000</v>
      </c>
      <c r="J1857" s="5">
        <v>2000</v>
      </c>
      <c r="K1857" s="139">
        <v>168</v>
      </c>
      <c r="L1857" s="139"/>
      <c r="M1857" s="5"/>
    </row>
    <row r="1858" spans="1:13" x14ac:dyDescent="0.25">
      <c r="A1858" s="139"/>
      <c r="B1858" s="139"/>
      <c r="C1858" s="53" t="s">
        <v>809</v>
      </c>
      <c r="D1858" s="5"/>
      <c r="E1858" s="139"/>
      <c r="F1858" s="139"/>
      <c r="G1858" s="5" t="s">
        <v>274</v>
      </c>
      <c r="H1858" s="5" t="s">
        <v>523</v>
      </c>
      <c r="I1858" s="5">
        <v>400</v>
      </c>
      <c r="J1858" s="5">
        <v>400</v>
      </c>
      <c r="K1858" s="139"/>
      <c r="L1858" s="139"/>
      <c r="M1858" s="5"/>
    </row>
    <row r="1859" spans="1:13" ht="45" x14ac:dyDescent="0.25">
      <c r="A1859" s="5" t="s">
        <v>2301</v>
      </c>
      <c r="B1859" s="5"/>
      <c r="C1859" s="5" t="s">
        <v>2304</v>
      </c>
      <c r="D1859" s="5"/>
      <c r="E1859" s="5" t="s">
        <v>2300</v>
      </c>
      <c r="F1859" s="5"/>
      <c r="G1859" s="5" t="s">
        <v>274</v>
      </c>
      <c r="H1859" s="5" t="s">
        <v>523</v>
      </c>
      <c r="I1859" s="5">
        <v>400</v>
      </c>
      <c r="J1859" s="5">
        <v>400</v>
      </c>
      <c r="K1859" s="5">
        <v>28</v>
      </c>
      <c r="L1859" s="5"/>
      <c r="M1859" s="5"/>
    </row>
    <row r="1860" spans="1:13" ht="28.9" customHeight="1" x14ac:dyDescent="0.25">
      <c r="A1860" s="139" t="s">
        <v>2305</v>
      </c>
      <c r="B1860" s="139" t="s">
        <v>642</v>
      </c>
      <c r="C1860" s="6" t="s">
        <v>2306</v>
      </c>
      <c r="D1860" s="5"/>
      <c r="E1860" s="139" t="s">
        <v>2300</v>
      </c>
      <c r="F1860" s="139" t="s">
        <v>576</v>
      </c>
      <c r="G1860" s="5" t="s">
        <v>274</v>
      </c>
      <c r="H1860" s="5" t="s">
        <v>364</v>
      </c>
      <c r="I1860" s="5">
        <v>28000</v>
      </c>
      <c r="J1860" s="5">
        <v>28000</v>
      </c>
      <c r="K1860" s="139">
        <v>3229</v>
      </c>
      <c r="L1860" s="139"/>
      <c r="M1860" s="5"/>
    </row>
    <row r="1861" spans="1:13" x14ac:dyDescent="0.25">
      <c r="A1861" s="139"/>
      <c r="B1861" s="139"/>
      <c r="C1861" s="6" t="s">
        <v>2306</v>
      </c>
      <c r="D1861" s="5"/>
      <c r="E1861" s="139"/>
      <c r="F1861" s="139"/>
      <c r="G1861" s="5" t="s">
        <v>42</v>
      </c>
      <c r="H1861" s="5" t="s">
        <v>58</v>
      </c>
      <c r="I1861" s="5">
        <v>1600</v>
      </c>
      <c r="J1861" s="5">
        <v>1600</v>
      </c>
      <c r="K1861" s="139"/>
      <c r="L1861" s="139"/>
      <c r="M1861" s="5"/>
    </row>
    <row r="1862" spans="1:13" x14ac:dyDescent="0.25">
      <c r="A1862" s="139"/>
      <c r="B1862" s="139"/>
      <c r="C1862" s="6" t="s">
        <v>2306</v>
      </c>
      <c r="D1862" s="5"/>
      <c r="E1862" s="139"/>
      <c r="F1862" s="139"/>
      <c r="G1862" s="5" t="s">
        <v>274</v>
      </c>
      <c r="H1862" s="5" t="s">
        <v>72</v>
      </c>
      <c r="I1862" s="5">
        <v>8000</v>
      </c>
      <c r="J1862" s="5">
        <v>8000</v>
      </c>
      <c r="K1862" s="139"/>
      <c r="L1862" s="139"/>
      <c r="M1862" s="5" t="s">
        <v>2307</v>
      </c>
    </row>
    <row r="1863" spans="1:13" x14ac:dyDescent="0.25">
      <c r="A1863" s="139"/>
      <c r="B1863" s="139"/>
      <c r="C1863" s="6" t="s">
        <v>2306</v>
      </c>
      <c r="D1863" s="5"/>
      <c r="E1863" s="139"/>
      <c r="F1863" s="139"/>
      <c r="G1863" s="5" t="s">
        <v>274</v>
      </c>
      <c r="H1863" s="5" t="s">
        <v>72</v>
      </c>
      <c r="I1863" s="5">
        <v>8000</v>
      </c>
      <c r="J1863" s="5">
        <v>8000</v>
      </c>
      <c r="K1863" s="139"/>
      <c r="L1863" s="139"/>
      <c r="M1863" s="139" t="s">
        <v>2308</v>
      </c>
    </row>
    <row r="1864" spans="1:13" x14ac:dyDescent="0.25">
      <c r="A1864" s="139"/>
      <c r="B1864" s="139"/>
      <c r="C1864" s="6" t="s">
        <v>2306</v>
      </c>
      <c r="D1864" s="5"/>
      <c r="E1864" s="139"/>
      <c r="F1864" s="139"/>
      <c r="G1864" s="5" t="s">
        <v>42</v>
      </c>
      <c r="H1864" s="5" t="s">
        <v>1603</v>
      </c>
      <c r="I1864" s="5">
        <v>528</v>
      </c>
      <c r="J1864" s="5">
        <v>528</v>
      </c>
      <c r="K1864" s="139"/>
      <c r="L1864" s="139"/>
      <c r="M1864" s="139"/>
    </row>
    <row r="1865" spans="1:13" x14ac:dyDescent="0.25">
      <c r="A1865" s="139"/>
      <c r="B1865" s="139"/>
      <c r="C1865" s="6" t="s">
        <v>2306</v>
      </c>
      <c r="D1865" s="5"/>
      <c r="E1865" s="139"/>
      <c r="F1865" s="139"/>
      <c r="G1865" s="5" t="s">
        <v>42</v>
      </c>
      <c r="H1865" s="5" t="s">
        <v>78</v>
      </c>
      <c r="I1865" s="5">
        <v>320</v>
      </c>
      <c r="J1865" s="5">
        <v>320</v>
      </c>
      <c r="K1865" s="5">
        <v>22</v>
      </c>
      <c r="L1865" s="5">
        <v>3</v>
      </c>
      <c r="M1865" s="5"/>
    </row>
    <row r="1866" spans="1:13" ht="28.9" customHeight="1" x14ac:dyDescent="0.25">
      <c r="A1866" s="139" t="s">
        <v>2309</v>
      </c>
      <c r="B1866" s="139" t="s">
        <v>1572</v>
      </c>
      <c r="C1866" s="6" t="s">
        <v>2310</v>
      </c>
      <c r="D1866" s="5"/>
      <c r="E1866" s="139" t="s">
        <v>2300</v>
      </c>
      <c r="F1866" s="139"/>
      <c r="G1866" s="5" t="s">
        <v>274</v>
      </c>
      <c r="H1866" s="5" t="s">
        <v>536</v>
      </c>
      <c r="I1866" s="5">
        <v>300</v>
      </c>
      <c r="J1866" s="5">
        <v>300</v>
      </c>
      <c r="K1866" s="5">
        <v>21</v>
      </c>
      <c r="L1866" s="5"/>
      <c r="M1866" s="5"/>
    </row>
    <row r="1867" spans="1:13" ht="45" x14ac:dyDescent="0.25">
      <c r="A1867" s="139"/>
      <c r="B1867" s="139"/>
      <c r="C1867" s="6" t="s">
        <v>2310</v>
      </c>
      <c r="D1867" s="5"/>
      <c r="E1867" s="139"/>
      <c r="F1867" s="139"/>
      <c r="G1867" s="5" t="s">
        <v>274</v>
      </c>
      <c r="H1867" s="5" t="s">
        <v>143</v>
      </c>
      <c r="I1867" s="11"/>
      <c r="J1867" s="5">
        <v>200</v>
      </c>
      <c r="K1867" s="5"/>
      <c r="L1867" s="5"/>
      <c r="M1867" s="5" t="s">
        <v>2311</v>
      </c>
    </row>
    <row r="1868" spans="1:13" ht="45" x14ac:dyDescent="0.25">
      <c r="A1868" s="5" t="s">
        <v>2309</v>
      </c>
      <c r="B1868" s="5" t="s">
        <v>2312</v>
      </c>
      <c r="C1868" s="5" t="s">
        <v>2313</v>
      </c>
      <c r="D1868" s="5"/>
      <c r="E1868" s="5" t="s">
        <v>2300</v>
      </c>
      <c r="F1868" s="5"/>
      <c r="G1868" s="5" t="s">
        <v>274</v>
      </c>
      <c r="H1868" s="5" t="s">
        <v>536</v>
      </c>
      <c r="I1868" s="5">
        <v>300</v>
      </c>
      <c r="J1868" s="5">
        <v>300</v>
      </c>
      <c r="K1868" s="5"/>
      <c r="L1868" s="5"/>
      <c r="M1868" s="5" t="s">
        <v>2314</v>
      </c>
    </row>
    <row r="1869" spans="1:13" ht="45" x14ac:dyDescent="0.25">
      <c r="A1869" s="5" t="s">
        <v>2309</v>
      </c>
      <c r="B1869" s="5"/>
      <c r="C1869" s="5" t="s">
        <v>2624</v>
      </c>
      <c r="D1869" s="5"/>
      <c r="E1869" s="5" t="s">
        <v>2300</v>
      </c>
      <c r="F1869" s="5" t="s">
        <v>2315</v>
      </c>
      <c r="G1869" s="5" t="s">
        <v>274</v>
      </c>
      <c r="H1869" s="5" t="s">
        <v>34</v>
      </c>
      <c r="I1869" s="5">
        <v>1000</v>
      </c>
      <c r="J1869" s="5">
        <v>1000</v>
      </c>
      <c r="K1869" s="5">
        <v>50</v>
      </c>
      <c r="L1869" s="5"/>
      <c r="M1869" s="5"/>
    </row>
    <row r="1870" spans="1:13" ht="45" x14ac:dyDescent="0.25">
      <c r="A1870" s="5" t="s">
        <v>2309</v>
      </c>
      <c r="B1870" s="5"/>
      <c r="C1870" s="5" t="s">
        <v>2316</v>
      </c>
      <c r="D1870" s="5"/>
      <c r="E1870" s="5" t="s">
        <v>2300</v>
      </c>
      <c r="F1870" s="5"/>
      <c r="G1870" s="5" t="s">
        <v>274</v>
      </c>
      <c r="H1870" s="5" t="s">
        <v>291</v>
      </c>
      <c r="I1870" s="5">
        <v>3600</v>
      </c>
      <c r="J1870" s="5">
        <v>3600</v>
      </c>
      <c r="K1870" s="5">
        <v>252</v>
      </c>
      <c r="L1870" s="5"/>
      <c r="M1870" s="5"/>
    </row>
    <row r="1871" spans="1:13" ht="45" x14ac:dyDescent="0.25">
      <c r="A1871" s="5" t="s">
        <v>2317</v>
      </c>
      <c r="B1871" s="5"/>
      <c r="C1871" s="5" t="s">
        <v>2316</v>
      </c>
      <c r="D1871" s="5"/>
      <c r="E1871" s="5" t="s">
        <v>2300</v>
      </c>
      <c r="F1871" s="5"/>
      <c r="G1871" s="5" t="s">
        <v>274</v>
      </c>
      <c r="H1871" s="5" t="s">
        <v>523</v>
      </c>
      <c r="I1871" s="5">
        <v>400</v>
      </c>
      <c r="J1871" s="5">
        <v>400</v>
      </c>
      <c r="K1871" s="5">
        <v>28</v>
      </c>
      <c r="L1871" s="5"/>
      <c r="M1871" s="5"/>
    </row>
    <row r="1872" spans="1:13" ht="28.9" customHeight="1" x14ac:dyDescent="0.25">
      <c r="A1872" s="139" t="s">
        <v>2317</v>
      </c>
      <c r="B1872" s="139"/>
      <c r="C1872" s="53" t="s">
        <v>2318</v>
      </c>
      <c r="D1872" s="76"/>
      <c r="E1872" s="139" t="s">
        <v>2300</v>
      </c>
      <c r="F1872" s="139"/>
      <c r="G1872" s="5" t="s">
        <v>42</v>
      </c>
      <c r="H1872" s="5" t="s">
        <v>2319</v>
      </c>
      <c r="I1872" s="5">
        <v>1156</v>
      </c>
      <c r="J1872" s="5">
        <v>1156</v>
      </c>
      <c r="K1872" s="139">
        <v>140</v>
      </c>
      <c r="L1872" s="5"/>
      <c r="M1872" s="5"/>
    </row>
    <row r="1873" spans="1:13" x14ac:dyDescent="0.25">
      <c r="A1873" s="139"/>
      <c r="B1873" s="139"/>
      <c r="C1873" s="53" t="s">
        <v>2318</v>
      </c>
      <c r="D1873" s="76"/>
      <c r="E1873" s="139"/>
      <c r="F1873" s="139"/>
      <c r="G1873" s="5" t="s">
        <v>274</v>
      </c>
      <c r="H1873" s="5" t="s">
        <v>2320</v>
      </c>
      <c r="I1873" s="5">
        <v>824</v>
      </c>
      <c r="J1873" s="5">
        <v>824</v>
      </c>
      <c r="K1873" s="139"/>
      <c r="L1873" s="5"/>
      <c r="M1873" s="5"/>
    </row>
    <row r="1874" spans="1:13" ht="28.9" customHeight="1" x14ac:dyDescent="0.25">
      <c r="A1874" s="139" t="s">
        <v>2317</v>
      </c>
      <c r="B1874" s="139" t="s">
        <v>642</v>
      </c>
      <c r="C1874" s="6" t="s">
        <v>2321</v>
      </c>
      <c r="D1874" s="5"/>
      <c r="E1874" s="139" t="s">
        <v>2300</v>
      </c>
      <c r="F1874" s="139"/>
      <c r="G1874" s="5" t="s">
        <v>274</v>
      </c>
      <c r="H1874" s="5" t="s">
        <v>2322</v>
      </c>
      <c r="I1874" s="5">
        <v>38000</v>
      </c>
      <c r="J1874" s="5">
        <v>38000</v>
      </c>
      <c r="K1874" s="139">
        <v>2827</v>
      </c>
      <c r="L1874" s="139">
        <v>4</v>
      </c>
      <c r="M1874" s="5"/>
    </row>
    <row r="1875" spans="1:13" x14ac:dyDescent="0.25">
      <c r="A1875" s="139"/>
      <c r="B1875" s="139"/>
      <c r="C1875" s="6" t="s">
        <v>2321</v>
      </c>
      <c r="D1875" s="5"/>
      <c r="E1875" s="139"/>
      <c r="F1875" s="139"/>
      <c r="G1875" s="5" t="s">
        <v>42</v>
      </c>
      <c r="H1875" s="5" t="s">
        <v>2293</v>
      </c>
      <c r="I1875" s="5">
        <v>2000</v>
      </c>
      <c r="J1875" s="5">
        <v>2000</v>
      </c>
      <c r="K1875" s="139"/>
      <c r="L1875" s="139"/>
      <c r="M1875" s="5"/>
    </row>
    <row r="1876" spans="1:13" x14ac:dyDescent="0.25">
      <c r="A1876" s="139"/>
      <c r="B1876" s="139"/>
      <c r="C1876" s="6" t="s">
        <v>2321</v>
      </c>
      <c r="D1876" s="5"/>
      <c r="E1876" s="139"/>
      <c r="F1876" s="139"/>
      <c r="G1876" s="5" t="s">
        <v>42</v>
      </c>
      <c r="H1876" s="5" t="s">
        <v>2323</v>
      </c>
      <c r="I1876" s="5">
        <v>392</v>
      </c>
      <c r="J1876" s="5">
        <v>392</v>
      </c>
      <c r="K1876" s="139"/>
      <c r="L1876" s="139"/>
      <c r="M1876" s="5"/>
    </row>
    <row r="1877" spans="1:13" x14ac:dyDescent="0.25">
      <c r="A1877" s="139"/>
      <c r="B1877" s="139"/>
      <c r="C1877" s="6" t="s">
        <v>2321</v>
      </c>
      <c r="D1877" s="5"/>
      <c r="E1877" s="139"/>
      <c r="F1877" s="139"/>
      <c r="G1877" s="5" t="s">
        <v>42</v>
      </c>
      <c r="H1877" s="5" t="s">
        <v>236</v>
      </c>
      <c r="I1877" s="62">
        <f>130*8</f>
        <v>1040</v>
      </c>
      <c r="J1877" s="62">
        <v>1040</v>
      </c>
      <c r="K1877" s="5"/>
      <c r="L1877" s="5"/>
      <c r="M1877" s="5" t="s">
        <v>2324</v>
      </c>
    </row>
    <row r="1878" spans="1:13" ht="28.9" customHeight="1" x14ac:dyDescent="0.25">
      <c r="A1878" s="139" t="s">
        <v>2325</v>
      </c>
      <c r="B1878" s="139" t="s">
        <v>642</v>
      </c>
      <c r="C1878" s="6" t="s">
        <v>997</v>
      </c>
      <c r="D1878" s="5"/>
      <c r="E1878" s="139" t="s">
        <v>2300</v>
      </c>
      <c r="F1878" s="139" t="s">
        <v>540</v>
      </c>
      <c r="G1878" s="5" t="s">
        <v>274</v>
      </c>
      <c r="H1878" s="5" t="s">
        <v>555</v>
      </c>
      <c r="I1878" s="5">
        <v>52000</v>
      </c>
      <c r="J1878" s="5">
        <v>52000</v>
      </c>
      <c r="K1878" s="139">
        <v>3670</v>
      </c>
      <c r="L1878" s="139">
        <v>2</v>
      </c>
      <c r="M1878" s="5"/>
    </row>
    <row r="1879" spans="1:13" x14ac:dyDescent="0.25">
      <c r="A1879" s="139"/>
      <c r="B1879" s="139"/>
      <c r="C1879" s="6" t="s">
        <v>997</v>
      </c>
      <c r="D1879" s="5"/>
      <c r="E1879" s="139"/>
      <c r="F1879" s="139"/>
      <c r="G1879" s="5" t="s">
        <v>42</v>
      </c>
      <c r="H1879" s="5" t="s">
        <v>687</v>
      </c>
      <c r="I1879" s="5">
        <v>560</v>
      </c>
      <c r="J1879" s="5">
        <v>560</v>
      </c>
      <c r="K1879" s="139"/>
      <c r="L1879" s="139"/>
      <c r="M1879" s="5"/>
    </row>
    <row r="1880" spans="1:13" x14ac:dyDescent="0.25">
      <c r="A1880" s="139"/>
      <c r="B1880" s="139"/>
      <c r="C1880" s="6" t="s">
        <v>997</v>
      </c>
      <c r="D1880" s="5"/>
      <c r="E1880" s="139"/>
      <c r="F1880" s="139"/>
      <c r="G1880" s="5" t="s">
        <v>51</v>
      </c>
      <c r="H1880" s="5" t="s">
        <v>2326</v>
      </c>
      <c r="I1880" s="5">
        <v>3875</v>
      </c>
      <c r="J1880" s="5">
        <v>3875</v>
      </c>
      <c r="K1880" s="5">
        <v>20</v>
      </c>
      <c r="L1880" s="5"/>
      <c r="M1880" s="5"/>
    </row>
    <row r="1881" spans="1:13" ht="28.9" customHeight="1" x14ac:dyDescent="0.25">
      <c r="A1881" s="139" t="s">
        <v>2327</v>
      </c>
      <c r="B1881" s="139" t="s">
        <v>642</v>
      </c>
      <c r="C1881" s="53" t="s">
        <v>2111</v>
      </c>
      <c r="D1881" s="5"/>
      <c r="E1881" s="139" t="s">
        <v>2300</v>
      </c>
      <c r="F1881" s="139" t="s">
        <v>887</v>
      </c>
      <c r="G1881" s="5" t="s">
        <v>274</v>
      </c>
      <c r="H1881" s="5" t="s">
        <v>831</v>
      </c>
      <c r="I1881" s="5">
        <v>40000</v>
      </c>
      <c r="J1881" s="5">
        <v>40000</v>
      </c>
      <c r="K1881" s="139">
        <v>3290</v>
      </c>
      <c r="L1881" s="139"/>
      <c r="M1881" s="5"/>
    </row>
    <row r="1882" spans="1:13" x14ac:dyDescent="0.25">
      <c r="A1882" s="139"/>
      <c r="B1882" s="139"/>
      <c r="C1882" s="53" t="s">
        <v>2111</v>
      </c>
      <c r="D1882" s="5"/>
      <c r="E1882" s="139"/>
      <c r="F1882" s="139"/>
      <c r="G1882" s="5" t="s">
        <v>274</v>
      </c>
      <c r="H1882" s="5" t="s">
        <v>291</v>
      </c>
      <c r="I1882" s="5">
        <v>5000</v>
      </c>
      <c r="J1882" s="5">
        <v>5000</v>
      </c>
      <c r="K1882" s="139"/>
      <c r="L1882" s="139"/>
      <c r="M1882" s="5"/>
    </row>
    <row r="1883" spans="1:13" x14ac:dyDescent="0.25">
      <c r="A1883" s="139"/>
      <c r="B1883" s="139"/>
      <c r="C1883" s="53" t="s">
        <v>2111</v>
      </c>
      <c r="D1883" s="5"/>
      <c r="E1883" s="139"/>
      <c r="F1883" s="139"/>
      <c r="G1883" s="5" t="s">
        <v>274</v>
      </c>
      <c r="H1883" s="5" t="s">
        <v>831</v>
      </c>
      <c r="I1883" s="5">
        <v>44000</v>
      </c>
      <c r="J1883" s="5">
        <v>44000</v>
      </c>
      <c r="K1883" s="139"/>
      <c r="L1883" s="139"/>
      <c r="M1883" s="5"/>
    </row>
    <row r="1884" spans="1:13" ht="28.9" customHeight="1" x14ac:dyDescent="0.25">
      <c r="A1884" s="139" t="s">
        <v>2328</v>
      </c>
      <c r="B1884" s="139" t="s">
        <v>642</v>
      </c>
      <c r="C1884" s="6" t="s">
        <v>2111</v>
      </c>
      <c r="D1884" s="5"/>
      <c r="E1884" s="139" t="s">
        <v>2300</v>
      </c>
      <c r="F1884" s="139" t="s">
        <v>640</v>
      </c>
      <c r="G1884" s="5" t="s">
        <v>274</v>
      </c>
      <c r="H1884" s="5" t="s">
        <v>1399</v>
      </c>
      <c r="I1884" s="5">
        <v>70000</v>
      </c>
      <c r="J1884" s="5">
        <v>70000</v>
      </c>
      <c r="K1884" s="139">
        <v>7652</v>
      </c>
      <c r="L1884" s="139">
        <v>3</v>
      </c>
      <c r="M1884" s="5"/>
    </row>
    <row r="1885" spans="1:13" x14ac:dyDescent="0.25">
      <c r="A1885" s="139"/>
      <c r="B1885" s="139"/>
      <c r="C1885" s="6" t="s">
        <v>2111</v>
      </c>
      <c r="D1885" s="5"/>
      <c r="E1885" s="139"/>
      <c r="F1885" s="139"/>
      <c r="G1885" s="5" t="s">
        <v>274</v>
      </c>
      <c r="H1885" s="5" t="s">
        <v>407</v>
      </c>
      <c r="I1885" s="5">
        <v>50600</v>
      </c>
      <c r="J1885" s="5">
        <v>50600</v>
      </c>
      <c r="K1885" s="139"/>
      <c r="L1885" s="139"/>
      <c r="M1885" s="5"/>
    </row>
    <row r="1886" spans="1:13" x14ac:dyDescent="0.25">
      <c r="A1886" s="139"/>
      <c r="B1886" s="139"/>
      <c r="C1886" s="6" t="s">
        <v>2111</v>
      </c>
      <c r="D1886" s="5"/>
      <c r="E1886" s="139"/>
      <c r="F1886" s="139"/>
      <c r="G1886" s="5" t="s">
        <v>42</v>
      </c>
      <c r="H1886" s="5" t="s">
        <v>685</v>
      </c>
      <c r="I1886" s="5">
        <v>720</v>
      </c>
      <c r="J1886" s="5">
        <v>720</v>
      </c>
      <c r="K1886" s="139"/>
      <c r="L1886" s="139"/>
      <c r="M1886" s="5"/>
    </row>
    <row r="1887" spans="1:13" ht="60" x14ac:dyDescent="0.25">
      <c r="A1887" s="139"/>
      <c r="B1887" s="139"/>
      <c r="C1887" s="6" t="s">
        <v>2111</v>
      </c>
      <c r="D1887" s="5"/>
      <c r="E1887" s="139"/>
      <c r="F1887" s="139"/>
      <c r="G1887" s="5" t="s">
        <v>274</v>
      </c>
      <c r="H1887" s="5" t="s">
        <v>1175</v>
      </c>
      <c r="I1887" s="5">
        <v>12000</v>
      </c>
      <c r="J1887" s="5">
        <v>12000</v>
      </c>
      <c r="K1887" s="139"/>
      <c r="L1887" s="139"/>
      <c r="M1887" s="5" t="s">
        <v>2329</v>
      </c>
    </row>
    <row r="1888" spans="1:13" x14ac:dyDescent="0.25">
      <c r="A1888" s="139"/>
      <c r="B1888" s="139"/>
      <c r="C1888" s="6" t="s">
        <v>2111</v>
      </c>
      <c r="D1888" s="5"/>
      <c r="E1888" s="139"/>
      <c r="F1888" s="139"/>
      <c r="G1888" s="5" t="s">
        <v>51</v>
      </c>
      <c r="H1888" s="5" t="s">
        <v>2330</v>
      </c>
      <c r="I1888" s="5">
        <v>2005</v>
      </c>
      <c r="J1888" s="5">
        <v>2005</v>
      </c>
      <c r="K1888" s="5">
        <v>10</v>
      </c>
      <c r="L1888" s="5"/>
      <c r="M1888" s="5"/>
    </row>
    <row r="1889" spans="1:13" x14ac:dyDescent="0.25">
      <c r="A1889" s="139"/>
      <c r="B1889" s="139"/>
      <c r="C1889" s="6" t="s">
        <v>2111</v>
      </c>
      <c r="D1889" s="5"/>
      <c r="E1889" s="139"/>
      <c r="F1889" s="139"/>
      <c r="G1889" s="5" t="s">
        <v>2221</v>
      </c>
      <c r="H1889" s="5" t="s">
        <v>2222</v>
      </c>
      <c r="I1889" s="5">
        <v>80</v>
      </c>
      <c r="J1889" s="5">
        <v>80</v>
      </c>
      <c r="K1889" s="5">
        <v>5</v>
      </c>
      <c r="L1889" s="5">
        <v>5</v>
      </c>
      <c r="M1889" s="5" t="s">
        <v>2331</v>
      </c>
    </row>
    <row r="1890" spans="1:13" ht="45" x14ac:dyDescent="0.25">
      <c r="A1890" s="5" t="s">
        <v>2328</v>
      </c>
      <c r="B1890" s="5"/>
      <c r="C1890" s="5" t="s">
        <v>2332</v>
      </c>
      <c r="D1890" s="5"/>
      <c r="E1890" s="5" t="s">
        <v>2300</v>
      </c>
      <c r="F1890" s="5"/>
      <c r="G1890" s="5" t="s">
        <v>42</v>
      </c>
      <c r="H1890" s="5" t="s">
        <v>2333</v>
      </c>
      <c r="I1890" s="5">
        <v>558</v>
      </c>
      <c r="J1890" s="5">
        <v>558</v>
      </c>
      <c r="K1890" s="5">
        <v>38</v>
      </c>
      <c r="L1890" s="5">
        <v>6</v>
      </c>
      <c r="M1890" s="5"/>
    </row>
    <row r="1891" spans="1:13" ht="28.9" customHeight="1" x14ac:dyDescent="0.25">
      <c r="A1891" s="139" t="s">
        <v>2334</v>
      </c>
      <c r="B1891" s="139"/>
      <c r="C1891" s="6" t="s">
        <v>2335</v>
      </c>
      <c r="D1891" s="5"/>
      <c r="E1891" s="139" t="s">
        <v>2300</v>
      </c>
      <c r="F1891" s="139"/>
      <c r="G1891" s="5" t="s">
        <v>51</v>
      </c>
      <c r="H1891" s="5" t="s">
        <v>2336</v>
      </c>
      <c r="I1891" s="5">
        <v>3025</v>
      </c>
      <c r="J1891" s="5">
        <v>3025</v>
      </c>
      <c r="K1891" s="5">
        <v>15</v>
      </c>
      <c r="L1891" s="5">
        <v>1</v>
      </c>
      <c r="M1891" s="5" t="s">
        <v>2337</v>
      </c>
    </row>
    <row r="1892" spans="1:13" x14ac:dyDescent="0.25">
      <c r="A1892" s="139"/>
      <c r="B1892" s="139"/>
      <c r="C1892" s="6" t="s">
        <v>2335</v>
      </c>
      <c r="D1892" s="5"/>
      <c r="E1892" s="139"/>
      <c r="F1892" s="139"/>
      <c r="G1892" s="5" t="s">
        <v>51</v>
      </c>
      <c r="H1892" s="5" t="s">
        <v>2338</v>
      </c>
      <c r="I1892" s="5">
        <v>3599</v>
      </c>
      <c r="J1892" s="5">
        <v>3599</v>
      </c>
      <c r="K1892" s="5">
        <v>18</v>
      </c>
      <c r="L1892" s="5"/>
      <c r="M1892" s="5"/>
    </row>
    <row r="1893" spans="1:13" ht="45" x14ac:dyDescent="0.25">
      <c r="A1893" s="5" t="s">
        <v>2334</v>
      </c>
      <c r="B1893" s="5"/>
      <c r="C1893" s="5" t="s">
        <v>2339</v>
      </c>
      <c r="D1893" s="5"/>
      <c r="E1893" s="5" t="s">
        <v>2300</v>
      </c>
      <c r="F1893" s="5"/>
      <c r="G1893" s="5" t="s">
        <v>274</v>
      </c>
      <c r="H1893" s="5" t="s">
        <v>143</v>
      </c>
      <c r="I1893" s="5">
        <v>200</v>
      </c>
      <c r="J1893" s="5">
        <v>200</v>
      </c>
      <c r="K1893" s="5">
        <v>14</v>
      </c>
      <c r="L1893" s="5"/>
      <c r="M1893" s="5"/>
    </row>
    <row r="1894" spans="1:13" ht="28.9" customHeight="1" x14ac:dyDescent="0.25">
      <c r="A1894" s="139" t="s">
        <v>2334</v>
      </c>
      <c r="B1894" s="139" t="s">
        <v>642</v>
      </c>
      <c r="C1894" s="55" t="s">
        <v>2613</v>
      </c>
      <c r="D1894" s="54"/>
      <c r="E1894" s="139" t="s">
        <v>2300</v>
      </c>
      <c r="F1894" s="139" t="s">
        <v>2263</v>
      </c>
      <c r="G1894" s="5" t="s">
        <v>274</v>
      </c>
      <c r="H1894" s="5" t="s">
        <v>742</v>
      </c>
      <c r="I1894" s="5">
        <v>1500</v>
      </c>
      <c r="J1894" s="5">
        <v>1500</v>
      </c>
      <c r="K1894" s="139">
        <v>21</v>
      </c>
      <c r="L1894" s="139">
        <v>6</v>
      </c>
      <c r="M1894" s="5"/>
    </row>
    <row r="1895" spans="1:13" x14ac:dyDescent="0.25">
      <c r="A1895" s="139"/>
      <c r="B1895" s="139"/>
      <c r="C1895" s="55" t="s">
        <v>2613</v>
      </c>
      <c r="D1895" s="54"/>
      <c r="E1895" s="139"/>
      <c r="F1895" s="139"/>
      <c r="G1895" s="5" t="s">
        <v>42</v>
      </c>
      <c r="H1895" s="5" t="s">
        <v>768</v>
      </c>
      <c r="I1895" s="5">
        <v>240</v>
      </c>
      <c r="J1895" s="5">
        <v>240</v>
      </c>
      <c r="K1895" s="139"/>
      <c r="L1895" s="139"/>
      <c r="M1895" s="5"/>
    </row>
    <row r="1896" spans="1:13" ht="45" x14ac:dyDescent="0.25">
      <c r="A1896" s="5" t="s">
        <v>2334</v>
      </c>
      <c r="B1896" s="5"/>
      <c r="C1896" s="5" t="s">
        <v>2340</v>
      </c>
      <c r="D1896" s="5"/>
      <c r="E1896" s="5" t="s">
        <v>2300</v>
      </c>
      <c r="F1896" s="5"/>
      <c r="G1896" s="5" t="s">
        <v>42</v>
      </c>
      <c r="H1896" s="5" t="s">
        <v>1670</v>
      </c>
      <c r="I1896" s="5">
        <v>48</v>
      </c>
      <c r="J1896" s="5">
        <v>48</v>
      </c>
      <c r="K1896" s="5">
        <v>3</v>
      </c>
      <c r="L1896" s="5"/>
      <c r="M1896" s="5"/>
    </row>
    <row r="1897" spans="1:13" ht="45" x14ac:dyDescent="0.25">
      <c r="A1897" s="5" t="s">
        <v>2341</v>
      </c>
      <c r="B1897" s="5" t="s">
        <v>642</v>
      </c>
      <c r="C1897" s="5" t="s">
        <v>2342</v>
      </c>
      <c r="D1897" s="5"/>
      <c r="E1897" s="5" t="s">
        <v>2343</v>
      </c>
      <c r="F1897" s="5" t="s">
        <v>2263</v>
      </c>
      <c r="G1897" s="5" t="s">
        <v>274</v>
      </c>
      <c r="H1897" s="5" t="s">
        <v>291</v>
      </c>
      <c r="I1897" s="5">
        <v>4500</v>
      </c>
      <c r="J1897" s="5">
        <v>4500</v>
      </c>
      <c r="K1897" s="5">
        <v>280</v>
      </c>
      <c r="L1897" s="5"/>
      <c r="M1897" s="5" t="s">
        <v>2344</v>
      </c>
    </row>
    <row r="1898" spans="1:13" ht="45" x14ac:dyDescent="0.25">
      <c r="A1898" s="5" t="s">
        <v>2341</v>
      </c>
      <c r="B1898" s="5"/>
      <c r="C1898" s="5" t="s">
        <v>2345</v>
      </c>
      <c r="D1898" s="5"/>
      <c r="E1898" s="5" t="s">
        <v>2343</v>
      </c>
      <c r="F1898" s="5"/>
      <c r="G1898" s="5" t="s">
        <v>274</v>
      </c>
      <c r="H1898" s="5" t="s">
        <v>523</v>
      </c>
      <c r="I1898" s="5">
        <v>400</v>
      </c>
      <c r="J1898" s="5">
        <v>400</v>
      </c>
      <c r="K1898" s="5">
        <v>28</v>
      </c>
      <c r="L1898" s="5"/>
      <c r="M1898" s="5"/>
    </row>
    <row r="1899" spans="1:13" ht="28.9" customHeight="1" x14ac:dyDescent="0.25">
      <c r="A1899" s="139" t="s">
        <v>2341</v>
      </c>
      <c r="B1899" s="139" t="s">
        <v>642</v>
      </c>
      <c r="C1899" s="6" t="s">
        <v>2346</v>
      </c>
      <c r="D1899" s="5"/>
      <c r="E1899" s="139" t="s">
        <v>2343</v>
      </c>
      <c r="F1899" s="139" t="s">
        <v>2347</v>
      </c>
      <c r="G1899" s="5" t="s">
        <v>274</v>
      </c>
      <c r="H1899" s="5" t="s">
        <v>709</v>
      </c>
      <c r="I1899" s="5">
        <v>9000</v>
      </c>
      <c r="J1899" s="5">
        <v>9000</v>
      </c>
      <c r="K1899" s="139">
        <v>787</v>
      </c>
      <c r="L1899" s="139">
        <v>4</v>
      </c>
      <c r="M1899" s="5"/>
    </row>
    <row r="1900" spans="1:13" x14ac:dyDescent="0.25">
      <c r="A1900" s="139"/>
      <c r="B1900" s="139"/>
      <c r="C1900" s="6" t="s">
        <v>2346</v>
      </c>
      <c r="D1900" s="5"/>
      <c r="E1900" s="139"/>
      <c r="F1900" s="139"/>
      <c r="G1900" s="5" t="s">
        <v>274</v>
      </c>
      <c r="H1900" s="5" t="s">
        <v>291</v>
      </c>
      <c r="I1900" s="5">
        <v>2250</v>
      </c>
      <c r="J1900" s="5">
        <v>2250</v>
      </c>
      <c r="K1900" s="139"/>
      <c r="L1900" s="139"/>
      <c r="M1900" s="5"/>
    </row>
    <row r="1901" spans="1:13" x14ac:dyDescent="0.25">
      <c r="A1901" s="139"/>
      <c r="B1901" s="139"/>
      <c r="C1901" s="6" t="s">
        <v>2346</v>
      </c>
      <c r="D1901" s="5"/>
      <c r="E1901" s="139"/>
      <c r="F1901" s="139"/>
      <c r="G1901" s="5" t="s">
        <v>42</v>
      </c>
      <c r="H1901" s="5" t="s">
        <v>1976</v>
      </c>
      <c r="I1901" s="5">
        <v>64</v>
      </c>
      <c r="J1901" s="5">
        <v>64</v>
      </c>
      <c r="K1901" s="5">
        <v>4</v>
      </c>
      <c r="L1901" s="5">
        <v>4</v>
      </c>
      <c r="M1901" s="5"/>
    </row>
    <row r="1902" spans="1:13" ht="75" x14ac:dyDescent="0.25">
      <c r="A1902" s="5" t="s">
        <v>2341</v>
      </c>
      <c r="B1902" s="5" t="s">
        <v>2348</v>
      </c>
      <c r="C1902" s="5" t="s">
        <v>2349</v>
      </c>
      <c r="D1902" s="5"/>
      <c r="E1902" s="5"/>
      <c r="F1902" s="5"/>
      <c r="G1902" s="5" t="s">
        <v>274</v>
      </c>
      <c r="H1902" s="5" t="s">
        <v>109</v>
      </c>
      <c r="I1902" s="5">
        <v>500</v>
      </c>
      <c r="J1902" s="5">
        <v>500</v>
      </c>
      <c r="K1902" s="5">
        <v>35</v>
      </c>
      <c r="L1902" s="5"/>
      <c r="M1902" s="5"/>
    </row>
    <row r="1903" spans="1:13" ht="60" x14ac:dyDescent="0.25">
      <c r="A1903" s="5" t="s">
        <v>2350</v>
      </c>
      <c r="B1903" s="5" t="s">
        <v>2351</v>
      </c>
      <c r="C1903" s="5" t="s">
        <v>2352</v>
      </c>
      <c r="D1903" s="5"/>
      <c r="E1903" s="5" t="s">
        <v>2343</v>
      </c>
      <c r="F1903" s="5" t="s">
        <v>211</v>
      </c>
      <c r="G1903" s="5" t="s">
        <v>274</v>
      </c>
      <c r="H1903" s="5" t="s">
        <v>512</v>
      </c>
      <c r="I1903" s="5">
        <v>3500</v>
      </c>
      <c r="J1903" s="5">
        <v>3500</v>
      </c>
      <c r="K1903" s="5">
        <v>245</v>
      </c>
      <c r="L1903" s="5"/>
      <c r="M1903" s="5"/>
    </row>
    <row r="1904" spans="1:13" ht="28.9" customHeight="1" x14ac:dyDescent="0.25">
      <c r="A1904" s="139" t="s">
        <v>2350</v>
      </c>
      <c r="B1904" s="139"/>
      <c r="C1904" s="53" t="s">
        <v>2353</v>
      </c>
      <c r="D1904" s="5"/>
      <c r="E1904" s="139" t="s">
        <v>2343</v>
      </c>
      <c r="F1904" s="139" t="s">
        <v>2354</v>
      </c>
      <c r="G1904" s="5" t="s">
        <v>274</v>
      </c>
      <c r="H1904" s="5" t="s">
        <v>291</v>
      </c>
      <c r="I1904" s="5">
        <v>4000</v>
      </c>
      <c r="J1904" s="5">
        <v>4000</v>
      </c>
      <c r="K1904" s="139">
        <v>315</v>
      </c>
      <c r="L1904" s="139"/>
      <c r="M1904" s="5"/>
    </row>
    <row r="1905" spans="1:13" x14ac:dyDescent="0.25">
      <c r="A1905" s="139"/>
      <c r="B1905" s="139"/>
      <c r="C1905" s="53" t="s">
        <v>2353</v>
      </c>
      <c r="D1905" s="5"/>
      <c r="E1905" s="139"/>
      <c r="F1905" s="139"/>
      <c r="G1905" s="5" t="s">
        <v>42</v>
      </c>
      <c r="H1905" s="5" t="s">
        <v>1670</v>
      </c>
      <c r="I1905" s="5">
        <v>500</v>
      </c>
      <c r="J1905" s="5">
        <v>500</v>
      </c>
      <c r="K1905" s="139"/>
      <c r="L1905" s="139"/>
      <c r="M1905" s="5"/>
    </row>
    <row r="1906" spans="1:13" ht="45" x14ac:dyDescent="0.25">
      <c r="A1906" s="5" t="s">
        <v>2350</v>
      </c>
      <c r="B1906" s="5"/>
      <c r="C1906" s="5" t="s">
        <v>2355</v>
      </c>
      <c r="D1906" s="5"/>
      <c r="E1906" s="5" t="s">
        <v>2356</v>
      </c>
      <c r="F1906" s="5"/>
      <c r="G1906" s="5" t="s">
        <v>42</v>
      </c>
      <c r="H1906" s="5" t="s">
        <v>78</v>
      </c>
      <c r="I1906" s="5">
        <v>320</v>
      </c>
      <c r="J1906" s="5">
        <v>320</v>
      </c>
      <c r="K1906" s="5">
        <v>22</v>
      </c>
      <c r="L1906" s="5">
        <v>4</v>
      </c>
      <c r="M1906" s="5"/>
    </row>
    <row r="1907" spans="1:13" ht="45" x14ac:dyDescent="0.25">
      <c r="A1907" s="5" t="s">
        <v>2350</v>
      </c>
      <c r="B1907" s="5"/>
      <c r="C1907" s="5" t="s">
        <v>2258</v>
      </c>
      <c r="D1907" s="5"/>
      <c r="E1907" s="5" t="s">
        <v>2356</v>
      </c>
      <c r="F1907" s="5"/>
      <c r="G1907" s="5" t="s">
        <v>42</v>
      </c>
      <c r="H1907" s="5" t="s">
        <v>1717</v>
      </c>
      <c r="I1907" s="5">
        <v>48</v>
      </c>
      <c r="J1907" s="5">
        <v>48</v>
      </c>
      <c r="K1907" s="5">
        <v>3</v>
      </c>
      <c r="L1907" s="5"/>
      <c r="M1907" s="5"/>
    </row>
    <row r="1908" spans="1:13" ht="45" x14ac:dyDescent="0.25">
      <c r="A1908" s="5" t="s">
        <v>2350</v>
      </c>
      <c r="B1908" s="5"/>
      <c r="C1908" s="5" t="s">
        <v>2357</v>
      </c>
      <c r="D1908" s="5"/>
      <c r="E1908" s="5" t="s">
        <v>2356</v>
      </c>
      <c r="F1908" s="5"/>
      <c r="G1908" s="5" t="s">
        <v>274</v>
      </c>
      <c r="H1908" s="5" t="s">
        <v>2358</v>
      </c>
      <c r="I1908" s="5">
        <v>150</v>
      </c>
      <c r="J1908" s="5">
        <v>150</v>
      </c>
      <c r="K1908" s="5">
        <v>10</v>
      </c>
      <c r="L1908" s="5">
        <v>4</v>
      </c>
      <c r="M1908" s="5"/>
    </row>
    <row r="1909" spans="1:13" ht="45" x14ac:dyDescent="0.25">
      <c r="A1909" s="5" t="s">
        <v>2359</v>
      </c>
      <c r="B1909" s="5"/>
      <c r="C1909" s="5" t="s">
        <v>2205</v>
      </c>
      <c r="D1909" s="5"/>
      <c r="E1909" s="5" t="s">
        <v>2356</v>
      </c>
      <c r="F1909" s="5"/>
      <c r="G1909" s="5" t="s">
        <v>274</v>
      </c>
      <c r="H1909" s="5" t="s">
        <v>523</v>
      </c>
      <c r="I1909" s="5">
        <v>400</v>
      </c>
      <c r="J1909" s="5">
        <v>400</v>
      </c>
      <c r="K1909" s="5">
        <v>28</v>
      </c>
      <c r="L1909" s="5"/>
      <c r="M1909" s="5"/>
    </row>
    <row r="1910" spans="1:13" ht="45" x14ac:dyDescent="0.25">
      <c r="A1910" s="5" t="s">
        <v>2359</v>
      </c>
      <c r="B1910" s="5"/>
      <c r="C1910" s="5" t="s">
        <v>997</v>
      </c>
      <c r="D1910" s="5"/>
      <c r="E1910" s="5" t="s">
        <v>2356</v>
      </c>
      <c r="F1910" s="5"/>
      <c r="G1910" s="5" t="s">
        <v>274</v>
      </c>
      <c r="H1910" s="5" t="s">
        <v>793</v>
      </c>
      <c r="I1910" s="5">
        <v>1300</v>
      </c>
      <c r="J1910" s="5">
        <v>1300</v>
      </c>
      <c r="K1910" s="5">
        <v>91</v>
      </c>
      <c r="L1910" s="5"/>
      <c r="M1910" s="5"/>
    </row>
    <row r="1911" spans="1:13" ht="30" x14ac:dyDescent="0.25">
      <c r="A1911" s="139" t="s">
        <v>2359</v>
      </c>
      <c r="B1911" s="139"/>
      <c r="C1911" s="6" t="s">
        <v>1131</v>
      </c>
      <c r="D1911" s="5"/>
      <c r="E1911" s="139" t="s">
        <v>2356</v>
      </c>
      <c r="F1911" s="139" t="s">
        <v>2360</v>
      </c>
      <c r="G1911" s="5" t="s">
        <v>274</v>
      </c>
      <c r="H1911" s="5" t="s">
        <v>709</v>
      </c>
      <c r="I1911" s="5">
        <v>12000</v>
      </c>
      <c r="J1911" s="5">
        <v>12000</v>
      </c>
      <c r="K1911" s="139"/>
      <c r="L1911" s="139"/>
      <c r="M1911" s="5" t="s">
        <v>2648</v>
      </c>
    </row>
    <row r="1912" spans="1:13" x14ac:dyDescent="0.25">
      <c r="A1912" s="139"/>
      <c r="B1912" s="139"/>
      <c r="C1912" s="6" t="s">
        <v>1131</v>
      </c>
      <c r="D1912" s="5"/>
      <c r="E1912" s="139"/>
      <c r="F1912" s="139"/>
      <c r="G1912" s="5" t="s">
        <v>274</v>
      </c>
      <c r="H1912" s="5" t="s">
        <v>521</v>
      </c>
      <c r="I1912" s="11"/>
      <c r="J1912" s="5">
        <v>600</v>
      </c>
      <c r="K1912" s="139"/>
      <c r="L1912" s="139"/>
      <c r="M1912" s="139" t="s">
        <v>2361</v>
      </c>
    </row>
    <row r="1913" spans="1:13" x14ac:dyDescent="0.25">
      <c r="A1913" s="139"/>
      <c r="B1913" s="139"/>
      <c r="C1913" s="6" t="s">
        <v>1131</v>
      </c>
      <c r="D1913" s="5"/>
      <c r="E1913" s="139"/>
      <c r="F1913" s="5"/>
      <c r="G1913" s="5" t="s">
        <v>42</v>
      </c>
      <c r="H1913" s="5" t="s">
        <v>2362</v>
      </c>
      <c r="I1913" s="10"/>
      <c r="J1913" s="62">
        <v>200</v>
      </c>
      <c r="K1913" s="139"/>
      <c r="L1913" s="139"/>
      <c r="M1913" s="139"/>
    </row>
    <row r="1914" spans="1:13" ht="45" x14ac:dyDescent="0.25">
      <c r="A1914" s="5" t="s">
        <v>2363</v>
      </c>
      <c r="B1914" s="5"/>
      <c r="C1914" s="5" t="s">
        <v>2364</v>
      </c>
      <c r="D1914" s="5"/>
      <c r="E1914" s="5" t="s">
        <v>2356</v>
      </c>
      <c r="F1914" s="5"/>
      <c r="G1914" s="5" t="s">
        <v>51</v>
      </c>
      <c r="H1914" s="5" t="s">
        <v>2365</v>
      </c>
      <c r="I1914" s="5">
        <v>525</v>
      </c>
      <c r="J1914" s="5">
        <v>525</v>
      </c>
      <c r="K1914" s="5">
        <v>2</v>
      </c>
      <c r="L1914" s="5">
        <v>5</v>
      </c>
      <c r="M1914" s="5"/>
    </row>
    <row r="1915" spans="1:13" ht="45" x14ac:dyDescent="0.25">
      <c r="A1915" s="5" t="s">
        <v>2363</v>
      </c>
      <c r="B1915" s="5"/>
      <c r="C1915" s="5" t="s">
        <v>2366</v>
      </c>
      <c r="D1915" s="5"/>
      <c r="E1915" s="5" t="s">
        <v>2356</v>
      </c>
      <c r="F1915" s="5"/>
      <c r="G1915" s="5" t="s">
        <v>274</v>
      </c>
      <c r="H1915" s="5" t="s">
        <v>536</v>
      </c>
      <c r="I1915" s="5">
        <v>300</v>
      </c>
      <c r="J1915" s="5">
        <v>300</v>
      </c>
      <c r="K1915" s="5">
        <v>21</v>
      </c>
      <c r="L1915" s="5"/>
      <c r="M1915" s="5"/>
    </row>
    <row r="1916" spans="1:13" ht="45" x14ac:dyDescent="0.25">
      <c r="A1916" s="5" t="s">
        <v>2363</v>
      </c>
      <c r="B1916" s="5"/>
      <c r="C1916" s="5" t="s">
        <v>1863</v>
      </c>
      <c r="D1916" s="5"/>
      <c r="E1916" s="5" t="s">
        <v>2356</v>
      </c>
      <c r="F1916" s="5" t="s">
        <v>2367</v>
      </c>
      <c r="G1916" s="5" t="s">
        <v>176</v>
      </c>
      <c r="H1916" s="5" t="s">
        <v>2368</v>
      </c>
      <c r="I1916" s="5">
        <v>2160</v>
      </c>
      <c r="J1916" s="5">
        <v>2160</v>
      </c>
      <c r="K1916" s="5">
        <v>151</v>
      </c>
      <c r="L1916" s="5">
        <v>1</v>
      </c>
      <c r="M1916" s="5"/>
    </row>
    <row r="1917" spans="1:13" ht="45" x14ac:dyDescent="0.25">
      <c r="A1917" s="5" t="s">
        <v>2363</v>
      </c>
      <c r="B1917" s="5"/>
      <c r="C1917" s="5" t="s">
        <v>2369</v>
      </c>
      <c r="D1917" s="5"/>
      <c r="E1917" s="5" t="s">
        <v>2356</v>
      </c>
      <c r="F1917" s="5"/>
      <c r="G1917" s="5" t="s">
        <v>274</v>
      </c>
      <c r="H1917" s="5" t="s">
        <v>523</v>
      </c>
      <c r="I1917" s="5">
        <v>400</v>
      </c>
      <c r="J1917" s="5">
        <v>400</v>
      </c>
      <c r="K1917" s="5">
        <v>28</v>
      </c>
      <c r="L1917" s="5"/>
      <c r="M1917" s="5"/>
    </row>
    <row r="1918" spans="1:13" ht="28.9" customHeight="1" x14ac:dyDescent="0.25">
      <c r="A1918" s="139" t="s">
        <v>2363</v>
      </c>
      <c r="B1918" s="139"/>
      <c r="C1918" s="6" t="s">
        <v>2370</v>
      </c>
      <c r="D1918" s="5"/>
      <c r="E1918" s="139" t="s">
        <v>2371</v>
      </c>
      <c r="F1918" s="139" t="s">
        <v>654</v>
      </c>
      <c r="G1918" s="5" t="s">
        <v>274</v>
      </c>
      <c r="H1918" s="5" t="s">
        <v>218</v>
      </c>
      <c r="I1918" s="5">
        <v>16000</v>
      </c>
      <c r="J1918" s="5">
        <v>16000</v>
      </c>
      <c r="K1918" s="5">
        <v>1120</v>
      </c>
      <c r="L1918" s="5"/>
      <c r="M1918" s="5"/>
    </row>
    <row r="1919" spans="1:13" x14ac:dyDescent="0.25">
      <c r="A1919" s="139"/>
      <c r="B1919" s="139"/>
      <c r="C1919" s="6" t="s">
        <v>2370</v>
      </c>
      <c r="D1919" s="5"/>
      <c r="E1919" s="139"/>
      <c r="F1919" s="139"/>
      <c r="G1919" s="5" t="s">
        <v>42</v>
      </c>
      <c r="H1919" s="5" t="s">
        <v>1976</v>
      </c>
      <c r="I1919" s="5">
        <v>58</v>
      </c>
      <c r="J1919" s="5">
        <v>58</v>
      </c>
      <c r="K1919" s="5">
        <v>3</v>
      </c>
      <c r="L1919" s="5">
        <v>4</v>
      </c>
      <c r="M1919" s="5"/>
    </row>
    <row r="1920" spans="1:13" ht="45" x14ac:dyDescent="0.25">
      <c r="A1920" s="5" t="s">
        <v>2372</v>
      </c>
      <c r="B1920" s="5"/>
      <c r="C1920" s="5" t="s">
        <v>2373</v>
      </c>
      <c r="D1920" s="54"/>
      <c r="E1920" s="5" t="s">
        <v>2371</v>
      </c>
      <c r="F1920" s="5"/>
      <c r="G1920" s="5" t="s">
        <v>42</v>
      </c>
      <c r="H1920" s="5" t="s">
        <v>1372</v>
      </c>
      <c r="I1920" s="10"/>
      <c r="J1920" s="62">
        <v>200</v>
      </c>
      <c r="K1920" s="5"/>
      <c r="L1920" s="5"/>
      <c r="M1920" s="5" t="s">
        <v>2374</v>
      </c>
    </row>
    <row r="1921" spans="1:13" ht="45" x14ac:dyDescent="0.25">
      <c r="A1921" s="5" t="s">
        <v>2372</v>
      </c>
      <c r="B1921" s="5"/>
      <c r="C1921" s="5" t="s">
        <v>1324</v>
      </c>
      <c r="D1921" s="5"/>
      <c r="E1921" s="5" t="s">
        <v>2371</v>
      </c>
      <c r="F1921" s="5" t="s">
        <v>2375</v>
      </c>
      <c r="G1921" s="5" t="s">
        <v>274</v>
      </c>
      <c r="H1921" s="5" t="s">
        <v>2376</v>
      </c>
      <c r="I1921" s="5">
        <v>644</v>
      </c>
      <c r="J1921" s="5">
        <v>644</v>
      </c>
      <c r="K1921" s="5">
        <v>45</v>
      </c>
      <c r="L1921" s="5"/>
      <c r="M1921" s="5"/>
    </row>
    <row r="1922" spans="1:13" ht="45" x14ac:dyDescent="0.25">
      <c r="A1922" s="5" t="s">
        <v>2372</v>
      </c>
      <c r="B1922" s="5" t="s">
        <v>985</v>
      </c>
      <c r="C1922" s="5" t="s">
        <v>2680</v>
      </c>
      <c r="D1922" s="5"/>
      <c r="E1922" s="5" t="s">
        <v>2371</v>
      </c>
      <c r="F1922" s="5"/>
      <c r="G1922" s="5" t="s">
        <v>274</v>
      </c>
      <c r="H1922" s="5" t="s">
        <v>225</v>
      </c>
      <c r="I1922" s="5">
        <v>2000</v>
      </c>
      <c r="J1922" s="5">
        <v>2000</v>
      </c>
      <c r="K1922" s="5"/>
      <c r="L1922" s="5"/>
      <c r="M1922" s="5"/>
    </row>
    <row r="1923" spans="1:13" ht="28.9" customHeight="1" x14ac:dyDescent="0.25">
      <c r="A1923" s="139" t="s">
        <v>2372</v>
      </c>
      <c r="B1923" s="139"/>
      <c r="C1923" s="53" t="s">
        <v>1851</v>
      </c>
      <c r="D1923" s="5"/>
      <c r="E1923" s="139" t="s">
        <v>2371</v>
      </c>
      <c r="F1923" s="139"/>
      <c r="G1923" s="5" t="s">
        <v>23</v>
      </c>
      <c r="H1923" s="5" t="s">
        <v>889</v>
      </c>
      <c r="I1923" s="11"/>
      <c r="J1923" s="5">
        <v>1650</v>
      </c>
      <c r="K1923" s="139">
        <v>132</v>
      </c>
      <c r="L1923" s="139">
        <v>3</v>
      </c>
      <c r="M1923" s="139" t="s">
        <v>2377</v>
      </c>
    </row>
    <row r="1924" spans="1:13" x14ac:dyDescent="0.25">
      <c r="A1924" s="139"/>
      <c r="B1924" s="139"/>
      <c r="C1924" s="53" t="s">
        <v>1851</v>
      </c>
      <c r="D1924" s="5"/>
      <c r="E1924" s="139"/>
      <c r="F1924" s="139"/>
      <c r="G1924" s="5" t="s">
        <v>176</v>
      </c>
      <c r="H1924" s="5" t="s">
        <v>2378</v>
      </c>
      <c r="I1924" s="11"/>
      <c r="J1924" s="5">
        <v>240</v>
      </c>
      <c r="K1924" s="139"/>
      <c r="L1924" s="139"/>
      <c r="M1924" s="139"/>
    </row>
    <row r="1925" spans="1:13" ht="45" x14ac:dyDescent="0.25">
      <c r="A1925" s="5" t="s">
        <v>2379</v>
      </c>
      <c r="B1925" s="5"/>
      <c r="C1925" s="6" t="s">
        <v>2370</v>
      </c>
      <c r="D1925" s="5"/>
      <c r="E1925" s="5" t="s">
        <v>2371</v>
      </c>
      <c r="F1925" s="5"/>
      <c r="G1925" s="5" t="s">
        <v>274</v>
      </c>
      <c r="H1925" s="5" t="s">
        <v>143</v>
      </c>
      <c r="I1925" s="5">
        <v>200</v>
      </c>
      <c r="J1925" s="5">
        <v>200</v>
      </c>
      <c r="K1925" s="5">
        <v>14</v>
      </c>
      <c r="L1925" s="5"/>
      <c r="M1925" s="5"/>
    </row>
    <row r="1926" spans="1:13" ht="45" x14ac:dyDescent="0.25">
      <c r="A1926" s="5" t="s">
        <v>2379</v>
      </c>
      <c r="B1926" s="5"/>
      <c r="C1926" s="5" t="s">
        <v>997</v>
      </c>
      <c r="D1926" s="5"/>
      <c r="E1926" s="5" t="s">
        <v>2371</v>
      </c>
      <c r="F1926" s="5"/>
      <c r="G1926" s="5" t="s">
        <v>42</v>
      </c>
      <c r="H1926" s="5" t="s">
        <v>754</v>
      </c>
      <c r="I1926" s="5">
        <v>252</v>
      </c>
      <c r="J1926" s="5">
        <v>252</v>
      </c>
      <c r="K1926" s="5">
        <v>19</v>
      </c>
      <c r="L1926" s="5"/>
      <c r="M1926" s="5"/>
    </row>
    <row r="1927" spans="1:13" ht="45" x14ac:dyDescent="0.25">
      <c r="A1927" s="5" t="s">
        <v>2379</v>
      </c>
      <c r="B1927" s="5" t="s">
        <v>642</v>
      </c>
      <c r="C1927" s="5" t="s">
        <v>2272</v>
      </c>
      <c r="D1927" s="5"/>
      <c r="E1927" s="5" t="s">
        <v>2371</v>
      </c>
      <c r="F1927" s="5"/>
      <c r="G1927" s="5" t="s">
        <v>42</v>
      </c>
      <c r="H1927" s="5" t="s">
        <v>2380</v>
      </c>
      <c r="I1927" s="62">
        <f>135*8</f>
        <v>1080</v>
      </c>
      <c r="J1927" s="62">
        <v>1080</v>
      </c>
      <c r="K1927" s="5">
        <v>35</v>
      </c>
      <c r="L1927" s="5"/>
      <c r="M1927" s="5" t="s">
        <v>2381</v>
      </c>
    </row>
    <row r="1928" spans="1:13" ht="45" x14ac:dyDescent="0.25">
      <c r="A1928" s="5" t="s">
        <v>2379</v>
      </c>
      <c r="B1928" s="5"/>
      <c r="C1928" s="5" t="s">
        <v>2382</v>
      </c>
      <c r="D1928" s="5"/>
      <c r="E1928" s="5" t="s">
        <v>2383</v>
      </c>
      <c r="F1928" s="5"/>
      <c r="G1928" s="5" t="s">
        <v>274</v>
      </c>
      <c r="H1928" s="5" t="s">
        <v>293</v>
      </c>
      <c r="I1928" s="5">
        <v>6600</v>
      </c>
      <c r="J1928" s="5">
        <v>6600</v>
      </c>
      <c r="K1928" s="5">
        <v>462</v>
      </c>
      <c r="L1928" s="5"/>
      <c r="M1928" s="5"/>
    </row>
    <row r="1929" spans="1:13" ht="45" x14ac:dyDescent="0.25">
      <c r="A1929" s="5" t="s">
        <v>2379</v>
      </c>
      <c r="B1929" s="5"/>
      <c r="C1929" s="5" t="s">
        <v>2384</v>
      </c>
      <c r="D1929" s="5"/>
      <c r="E1929" s="5" t="s">
        <v>2383</v>
      </c>
      <c r="F1929" s="5"/>
      <c r="G1929" s="5" t="s">
        <v>274</v>
      </c>
      <c r="H1929" s="5" t="s">
        <v>574</v>
      </c>
      <c r="I1929" s="5">
        <v>1200</v>
      </c>
      <c r="J1929" s="5">
        <v>1200</v>
      </c>
      <c r="K1929" s="5">
        <v>14</v>
      </c>
      <c r="L1929" s="5"/>
      <c r="M1929" s="5"/>
    </row>
    <row r="1930" spans="1:13" ht="28.9" customHeight="1" x14ac:dyDescent="0.25">
      <c r="A1930" s="139" t="s">
        <v>2385</v>
      </c>
      <c r="B1930" s="139"/>
      <c r="C1930" s="53" t="s">
        <v>2386</v>
      </c>
      <c r="D1930" s="5"/>
      <c r="E1930" s="139" t="s">
        <v>2371</v>
      </c>
      <c r="F1930" s="139" t="s">
        <v>443</v>
      </c>
      <c r="G1930" s="5" t="s">
        <v>274</v>
      </c>
      <c r="H1930" s="5" t="s">
        <v>293</v>
      </c>
      <c r="I1930" s="5">
        <v>5000</v>
      </c>
      <c r="J1930" s="5">
        <v>5000</v>
      </c>
      <c r="K1930" s="139"/>
      <c r="L1930" s="139"/>
      <c r="M1930" s="139" t="s">
        <v>2387</v>
      </c>
    </row>
    <row r="1931" spans="1:13" x14ac:dyDescent="0.25">
      <c r="A1931" s="139"/>
      <c r="B1931" s="139"/>
      <c r="C1931" s="53" t="s">
        <v>2386</v>
      </c>
      <c r="D1931" s="5"/>
      <c r="E1931" s="139"/>
      <c r="F1931" s="139"/>
      <c r="G1931" s="5" t="s">
        <v>274</v>
      </c>
      <c r="H1931" s="5" t="s">
        <v>742</v>
      </c>
      <c r="I1931" s="5">
        <v>1500</v>
      </c>
      <c r="J1931" s="5">
        <v>1500</v>
      </c>
      <c r="K1931" s="139"/>
      <c r="L1931" s="139"/>
      <c r="M1931" s="139"/>
    </row>
    <row r="1932" spans="1:13" ht="45" x14ac:dyDescent="0.25">
      <c r="A1932" s="5" t="s">
        <v>2385</v>
      </c>
      <c r="B1932" s="5"/>
      <c r="C1932" s="5" t="s">
        <v>1796</v>
      </c>
      <c r="D1932" s="5"/>
      <c r="E1932" s="5" t="s">
        <v>2383</v>
      </c>
      <c r="F1932" s="5"/>
      <c r="G1932" s="5" t="s">
        <v>274</v>
      </c>
      <c r="H1932" s="5" t="s">
        <v>109</v>
      </c>
      <c r="I1932" s="5">
        <v>500</v>
      </c>
      <c r="J1932" s="5">
        <v>500</v>
      </c>
      <c r="K1932" s="5">
        <v>49</v>
      </c>
      <c r="L1932" s="5"/>
      <c r="M1932" s="5"/>
    </row>
    <row r="1933" spans="1:13" ht="28.9" customHeight="1" x14ac:dyDescent="0.25">
      <c r="A1933" s="139" t="s">
        <v>2385</v>
      </c>
      <c r="B1933" s="139"/>
      <c r="C1933" s="53" t="s">
        <v>1851</v>
      </c>
      <c r="D1933" s="5"/>
      <c r="E1933" s="139" t="s">
        <v>2383</v>
      </c>
      <c r="F1933" s="139"/>
      <c r="G1933" s="5" t="s">
        <v>23</v>
      </c>
      <c r="H1933" s="5" t="s">
        <v>2388</v>
      </c>
      <c r="I1933" s="5">
        <v>3600</v>
      </c>
      <c r="J1933" s="5">
        <v>3600</v>
      </c>
      <c r="K1933" s="139">
        <v>265</v>
      </c>
      <c r="L1933" s="139">
        <v>4</v>
      </c>
      <c r="M1933" s="5"/>
    </row>
    <row r="1934" spans="1:13" x14ac:dyDescent="0.25">
      <c r="A1934" s="139"/>
      <c r="B1934" s="139"/>
      <c r="C1934" s="53" t="s">
        <v>1851</v>
      </c>
      <c r="D1934" s="5"/>
      <c r="E1934" s="139"/>
      <c r="F1934" s="139"/>
      <c r="G1934" s="5" t="s">
        <v>176</v>
      </c>
      <c r="H1934" s="5" t="s">
        <v>2389</v>
      </c>
      <c r="I1934" s="5">
        <v>192</v>
      </c>
      <c r="J1934" s="5">
        <v>192</v>
      </c>
      <c r="K1934" s="139"/>
      <c r="L1934" s="139"/>
      <c r="M1934" s="5"/>
    </row>
    <row r="1935" spans="1:13" ht="43.15" customHeight="1" x14ac:dyDescent="0.25">
      <c r="A1935" s="139" t="s">
        <v>2390</v>
      </c>
      <c r="B1935" s="139" t="s">
        <v>2391</v>
      </c>
      <c r="C1935" s="6" t="s">
        <v>1680</v>
      </c>
      <c r="D1935" s="5"/>
      <c r="E1935" s="139" t="s">
        <v>2383</v>
      </c>
      <c r="F1935" s="139"/>
      <c r="G1935" s="5" t="s">
        <v>42</v>
      </c>
      <c r="H1935" s="5" t="s">
        <v>862</v>
      </c>
      <c r="I1935" s="5">
        <v>640</v>
      </c>
      <c r="J1935" s="5">
        <v>640</v>
      </c>
      <c r="K1935" s="5">
        <v>44</v>
      </c>
      <c r="L1935" s="5">
        <v>7</v>
      </c>
      <c r="M1935" s="5"/>
    </row>
    <row r="1936" spans="1:13" x14ac:dyDescent="0.25">
      <c r="A1936" s="139"/>
      <c r="B1936" s="139"/>
      <c r="C1936" s="6" t="s">
        <v>1680</v>
      </c>
      <c r="D1936" s="5"/>
      <c r="E1936" s="139"/>
      <c r="F1936" s="139"/>
      <c r="G1936" s="5" t="s">
        <v>42</v>
      </c>
      <c r="H1936" s="5"/>
      <c r="I1936" s="11"/>
      <c r="J1936" s="5"/>
      <c r="K1936" s="5"/>
      <c r="L1936" s="5"/>
      <c r="M1936" s="5" t="s">
        <v>2392</v>
      </c>
    </row>
    <row r="1937" spans="1:13" ht="45" x14ac:dyDescent="0.25">
      <c r="A1937" s="5" t="s">
        <v>2390</v>
      </c>
      <c r="B1937" s="5" t="s">
        <v>844</v>
      </c>
      <c r="C1937" s="5" t="s">
        <v>2235</v>
      </c>
      <c r="D1937" s="5"/>
      <c r="E1937" s="5" t="s">
        <v>2383</v>
      </c>
      <c r="F1937" s="5"/>
      <c r="G1937" s="5" t="s">
        <v>274</v>
      </c>
      <c r="H1937" s="5" t="s">
        <v>291</v>
      </c>
      <c r="I1937" s="5">
        <v>4000</v>
      </c>
      <c r="J1937" s="5">
        <v>4000</v>
      </c>
      <c r="K1937" s="5">
        <v>280</v>
      </c>
      <c r="L1937" s="5"/>
      <c r="M1937" s="5"/>
    </row>
    <row r="1938" spans="1:13" ht="28.9" customHeight="1" x14ac:dyDescent="0.25">
      <c r="A1938" s="139" t="s">
        <v>2390</v>
      </c>
      <c r="B1938" s="139"/>
      <c r="C1938" s="6" t="s">
        <v>2393</v>
      </c>
      <c r="D1938" s="5"/>
      <c r="E1938" s="139" t="s">
        <v>2383</v>
      </c>
      <c r="F1938" s="139" t="s">
        <v>1694</v>
      </c>
      <c r="G1938" s="5" t="s">
        <v>274</v>
      </c>
      <c r="H1938" s="5" t="s">
        <v>415</v>
      </c>
      <c r="I1938" s="5">
        <v>14000</v>
      </c>
      <c r="J1938" s="5">
        <v>14000</v>
      </c>
      <c r="K1938" s="139">
        <v>1136</v>
      </c>
      <c r="L1938" s="139">
        <v>1</v>
      </c>
      <c r="M1938" s="5"/>
    </row>
    <row r="1939" spans="1:13" x14ac:dyDescent="0.25">
      <c r="A1939" s="139"/>
      <c r="B1939" s="139"/>
      <c r="C1939" s="6" t="s">
        <v>2393</v>
      </c>
      <c r="D1939" s="5"/>
      <c r="E1939" s="139"/>
      <c r="F1939" s="139"/>
      <c r="G1939" s="5" t="s">
        <v>274</v>
      </c>
      <c r="H1939" s="5" t="s">
        <v>1314</v>
      </c>
      <c r="I1939" s="5">
        <v>1350</v>
      </c>
      <c r="J1939" s="5">
        <v>1350</v>
      </c>
      <c r="K1939" s="139"/>
      <c r="L1939" s="139"/>
      <c r="M1939" s="5"/>
    </row>
    <row r="1940" spans="1:13" x14ac:dyDescent="0.25">
      <c r="A1940" s="139"/>
      <c r="B1940" s="139"/>
      <c r="C1940" s="6" t="s">
        <v>2393</v>
      </c>
      <c r="D1940" s="5"/>
      <c r="E1940" s="139"/>
      <c r="F1940" s="139"/>
      <c r="G1940" s="5" t="s">
        <v>42</v>
      </c>
      <c r="H1940" s="5" t="s">
        <v>65</v>
      </c>
      <c r="I1940" s="5">
        <v>880</v>
      </c>
      <c r="J1940" s="5">
        <v>880</v>
      </c>
      <c r="K1940" s="139"/>
      <c r="L1940" s="139"/>
      <c r="M1940" s="5"/>
    </row>
    <row r="1941" spans="1:13" x14ac:dyDescent="0.25">
      <c r="A1941" s="139"/>
      <c r="B1941" s="139"/>
      <c r="C1941" s="6" t="s">
        <v>2393</v>
      </c>
      <c r="D1941" s="5"/>
      <c r="E1941" s="139"/>
      <c r="F1941" s="139"/>
      <c r="G1941" s="5" t="s">
        <v>42</v>
      </c>
      <c r="H1941" s="5" t="s">
        <v>1555</v>
      </c>
      <c r="I1941" s="62">
        <v>80</v>
      </c>
      <c r="J1941" s="62">
        <v>80</v>
      </c>
      <c r="K1941" s="5"/>
      <c r="L1941" s="5"/>
      <c r="M1941" s="5" t="s">
        <v>2394</v>
      </c>
    </row>
    <row r="1942" spans="1:13" ht="45" x14ac:dyDescent="0.25">
      <c r="A1942" s="5" t="s">
        <v>2390</v>
      </c>
      <c r="B1942" s="5"/>
      <c r="C1942" s="5" t="s">
        <v>2673</v>
      </c>
      <c r="D1942" s="5"/>
      <c r="E1942" s="5" t="s">
        <v>2395</v>
      </c>
      <c r="F1942" s="5"/>
      <c r="G1942" s="5" t="s">
        <v>274</v>
      </c>
      <c r="H1942" s="5" t="s">
        <v>34</v>
      </c>
      <c r="I1942" s="5">
        <v>1000</v>
      </c>
      <c r="J1942" s="5">
        <v>1000</v>
      </c>
      <c r="K1942" s="5">
        <v>50</v>
      </c>
      <c r="L1942" s="5"/>
      <c r="M1942" s="5"/>
    </row>
    <row r="1943" spans="1:13" ht="28.9" customHeight="1" x14ac:dyDescent="0.25">
      <c r="A1943" s="139" t="s">
        <v>2396</v>
      </c>
      <c r="B1943" s="139" t="s">
        <v>1788</v>
      </c>
      <c r="C1943" s="6" t="s">
        <v>2397</v>
      </c>
      <c r="D1943" s="54"/>
      <c r="E1943" s="139" t="s">
        <v>2395</v>
      </c>
      <c r="F1943" s="139"/>
      <c r="G1943" s="5" t="s">
        <v>51</v>
      </c>
      <c r="H1943" s="5" t="s">
        <v>2398</v>
      </c>
      <c r="I1943" s="5">
        <v>93830</v>
      </c>
      <c r="J1943" s="5">
        <v>93830</v>
      </c>
      <c r="K1943" s="5">
        <v>469</v>
      </c>
      <c r="L1943" s="5">
        <v>6</v>
      </c>
      <c r="M1943" s="5"/>
    </row>
    <row r="1944" spans="1:13" x14ac:dyDescent="0.25">
      <c r="A1944" s="139"/>
      <c r="B1944" s="139"/>
      <c r="C1944" s="6" t="s">
        <v>2397</v>
      </c>
      <c r="D1944" s="54"/>
      <c r="E1944" s="139"/>
      <c r="F1944" s="139"/>
      <c r="G1944" s="5" t="s">
        <v>274</v>
      </c>
      <c r="H1944" s="5" t="s">
        <v>1356</v>
      </c>
      <c r="I1944" s="5">
        <v>20000</v>
      </c>
      <c r="J1944" s="5">
        <v>20000</v>
      </c>
      <c r="K1944" s="5"/>
      <c r="L1944" s="5"/>
      <c r="M1944" s="5" t="s">
        <v>2399</v>
      </c>
    </row>
    <row r="1945" spans="1:13" ht="45" x14ac:dyDescent="0.25">
      <c r="A1945" s="5" t="s">
        <v>2396</v>
      </c>
      <c r="B1945" s="5" t="s">
        <v>501</v>
      </c>
      <c r="C1945" s="5" t="s">
        <v>2400</v>
      </c>
      <c r="D1945" s="5"/>
      <c r="E1945" s="5" t="s">
        <v>2395</v>
      </c>
      <c r="F1945" s="5" t="s">
        <v>2401</v>
      </c>
      <c r="G1945" s="5" t="s">
        <v>274</v>
      </c>
      <c r="H1945" s="5" t="s">
        <v>291</v>
      </c>
      <c r="I1945" s="5">
        <v>3800</v>
      </c>
      <c r="J1945" s="5">
        <v>3800</v>
      </c>
      <c r="K1945" s="5">
        <v>266</v>
      </c>
      <c r="L1945" s="5"/>
      <c r="M1945" s="5"/>
    </row>
    <row r="1946" spans="1:13" ht="28.9" customHeight="1" x14ac:dyDescent="0.25">
      <c r="A1946" s="139" t="s">
        <v>2396</v>
      </c>
      <c r="B1946" s="139"/>
      <c r="C1946" s="6" t="s">
        <v>2402</v>
      </c>
      <c r="D1946" s="5"/>
      <c r="E1946" s="139" t="s">
        <v>2395</v>
      </c>
      <c r="F1946" s="139" t="s">
        <v>1694</v>
      </c>
      <c r="G1946" s="5" t="s">
        <v>274</v>
      </c>
      <c r="H1946" s="5" t="s">
        <v>808</v>
      </c>
      <c r="I1946" s="5">
        <v>350</v>
      </c>
      <c r="J1946" s="5">
        <v>350</v>
      </c>
      <c r="K1946" s="5"/>
      <c r="L1946" s="5"/>
      <c r="M1946" s="5"/>
    </row>
    <row r="1947" spans="1:13" x14ac:dyDescent="0.25">
      <c r="A1947" s="139"/>
      <c r="B1947" s="139"/>
      <c r="C1947" s="6" t="s">
        <v>2402</v>
      </c>
      <c r="D1947" s="5"/>
      <c r="E1947" s="139"/>
      <c r="F1947" s="139"/>
      <c r="G1947" s="5" t="s">
        <v>42</v>
      </c>
      <c r="H1947" s="5" t="s">
        <v>978</v>
      </c>
      <c r="I1947" s="5">
        <v>800</v>
      </c>
      <c r="J1947" s="5">
        <v>800</v>
      </c>
      <c r="K1947" s="5">
        <v>8</v>
      </c>
      <c r="L1947" s="5">
        <v>4</v>
      </c>
      <c r="M1947" s="5"/>
    </row>
    <row r="1948" spans="1:13" x14ac:dyDescent="0.25">
      <c r="A1948" s="139"/>
      <c r="B1948" s="139"/>
      <c r="C1948" s="6" t="s">
        <v>2402</v>
      </c>
      <c r="D1948" s="5"/>
      <c r="E1948" s="139"/>
      <c r="F1948" s="139"/>
      <c r="G1948" s="5" t="s">
        <v>51</v>
      </c>
      <c r="H1948" s="5" t="s">
        <v>2403</v>
      </c>
      <c r="I1948" s="5">
        <v>8750</v>
      </c>
      <c r="J1948" s="5">
        <v>8750</v>
      </c>
      <c r="K1948" s="5">
        <v>43</v>
      </c>
      <c r="L1948" s="5">
        <v>5</v>
      </c>
      <c r="M1948" s="5"/>
    </row>
    <row r="1949" spans="1:13" ht="57.6" customHeight="1" x14ac:dyDescent="0.25">
      <c r="A1949" s="139" t="s">
        <v>2404</v>
      </c>
      <c r="B1949" s="139" t="s">
        <v>2405</v>
      </c>
      <c r="C1949" s="53" t="s">
        <v>1851</v>
      </c>
      <c r="D1949" s="5"/>
      <c r="E1949" s="139" t="s">
        <v>2395</v>
      </c>
      <c r="F1949" s="139"/>
      <c r="G1949" s="5" t="s">
        <v>23</v>
      </c>
      <c r="H1949" s="5" t="s">
        <v>2406</v>
      </c>
      <c r="I1949" s="5">
        <v>3900</v>
      </c>
      <c r="J1949" s="5">
        <v>3900</v>
      </c>
      <c r="K1949" s="139">
        <v>269</v>
      </c>
      <c r="L1949" s="139">
        <v>7</v>
      </c>
      <c r="M1949" s="5"/>
    </row>
    <row r="1950" spans="1:13" x14ac:dyDescent="0.25">
      <c r="A1950" s="139"/>
      <c r="B1950" s="139"/>
      <c r="C1950" s="53" t="s">
        <v>1851</v>
      </c>
      <c r="D1950" s="5"/>
      <c r="E1950" s="139"/>
      <c r="F1950" s="139"/>
      <c r="G1950" s="5" t="s">
        <v>176</v>
      </c>
      <c r="H1950" s="5" t="s">
        <v>2407</v>
      </c>
      <c r="I1950" s="5">
        <v>96</v>
      </c>
      <c r="J1950" s="5">
        <v>96</v>
      </c>
      <c r="K1950" s="139"/>
      <c r="L1950" s="139"/>
      <c r="M1950" s="5"/>
    </row>
    <row r="1951" spans="1:13" ht="45" x14ac:dyDescent="0.25">
      <c r="A1951" s="5" t="s">
        <v>2404</v>
      </c>
      <c r="B1951" s="5"/>
      <c r="C1951" t="s">
        <v>2689</v>
      </c>
      <c r="D1951" s="5"/>
      <c r="E1951" s="5" t="s">
        <v>2395</v>
      </c>
      <c r="F1951" s="5" t="s">
        <v>2401</v>
      </c>
      <c r="G1951" s="5" t="s">
        <v>274</v>
      </c>
      <c r="H1951" s="5" t="s">
        <v>225</v>
      </c>
      <c r="I1951" s="5">
        <v>2000</v>
      </c>
      <c r="J1951" s="5">
        <v>2000</v>
      </c>
      <c r="K1951" s="5">
        <v>140</v>
      </c>
      <c r="L1951" s="5"/>
      <c r="M1951" s="5"/>
    </row>
    <row r="1952" spans="1:13" ht="45" x14ac:dyDescent="0.25">
      <c r="A1952" s="5" t="s">
        <v>2404</v>
      </c>
      <c r="B1952" s="5"/>
      <c r="C1952" s="5" t="s">
        <v>2408</v>
      </c>
      <c r="D1952" s="5"/>
      <c r="E1952" s="5" t="s">
        <v>2409</v>
      </c>
      <c r="F1952" s="5" t="s">
        <v>576</v>
      </c>
      <c r="G1952" s="5" t="s">
        <v>274</v>
      </c>
      <c r="H1952" s="5" t="s">
        <v>72</v>
      </c>
      <c r="I1952" s="5">
        <v>8400</v>
      </c>
      <c r="J1952" s="5">
        <v>8400</v>
      </c>
      <c r="K1952" s="5">
        <v>588</v>
      </c>
      <c r="L1952" s="5"/>
      <c r="M1952" s="5"/>
    </row>
    <row r="1953" spans="1:13" ht="45" x14ac:dyDescent="0.25">
      <c r="A1953" s="5" t="s">
        <v>2404</v>
      </c>
      <c r="B1953" s="5"/>
      <c r="C1953" s="6" t="s">
        <v>1131</v>
      </c>
      <c r="D1953" s="5"/>
      <c r="E1953" s="5" t="s">
        <v>2409</v>
      </c>
      <c r="F1953" s="5" t="s">
        <v>1764</v>
      </c>
      <c r="G1953" s="5" t="s">
        <v>274</v>
      </c>
      <c r="H1953" s="5" t="s">
        <v>521</v>
      </c>
      <c r="I1953" s="5">
        <v>600</v>
      </c>
      <c r="J1953" s="5">
        <v>600</v>
      </c>
      <c r="K1953" s="5">
        <v>42</v>
      </c>
      <c r="L1953" s="5"/>
      <c r="M1953" s="5"/>
    </row>
    <row r="1954" spans="1:13" ht="45" x14ac:dyDescent="0.25">
      <c r="A1954" s="5" t="s">
        <v>2404</v>
      </c>
      <c r="B1954" s="5" t="s">
        <v>642</v>
      </c>
      <c r="C1954" s="5" t="s">
        <v>2410</v>
      </c>
      <c r="D1954" s="5"/>
      <c r="E1954" s="5" t="s">
        <v>2411</v>
      </c>
      <c r="F1954" s="5" t="s">
        <v>2412</v>
      </c>
      <c r="G1954" s="5" t="s">
        <v>274</v>
      </c>
      <c r="H1954" s="5" t="s">
        <v>225</v>
      </c>
      <c r="I1954" s="5">
        <v>2000</v>
      </c>
      <c r="J1954" s="5">
        <v>2000</v>
      </c>
      <c r="K1954" s="5">
        <v>140</v>
      </c>
      <c r="L1954" s="5"/>
      <c r="M1954" s="5"/>
    </row>
    <row r="1955" spans="1:13" ht="28.9" customHeight="1" x14ac:dyDescent="0.25">
      <c r="A1955" s="139" t="s">
        <v>2413</v>
      </c>
      <c r="B1955" s="139"/>
      <c r="C1955" s="6" t="s">
        <v>2414</v>
      </c>
      <c r="D1955" s="5"/>
      <c r="E1955" s="139" t="s">
        <v>2409</v>
      </c>
      <c r="F1955" s="139" t="s">
        <v>1694</v>
      </c>
      <c r="G1955" s="5" t="s">
        <v>42</v>
      </c>
      <c r="H1955" s="5" t="s">
        <v>2293</v>
      </c>
      <c r="I1955" s="5">
        <v>2160</v>
      </c>
      <c r="J1955" s="5">
        <v>2160</v>
      </c>
      <c r="K1955" s="5">
        <v>151</v>
      </c>
      <c r="L1955" s="5">
        <v>2</v>
      </c>
      <c r="M1955" s="5"/>
    </row>
    <row r="1956" spans="1:13" x14ac:dyDescent="0.25">
      <c r="A1956" s="139"/>
      <c r="B1956" s="139"/>
      <c r="C1956" s="6" t="s">
        <v>2414</v>
      </c>
      <c r="D1956" s="5"/>
      <c r="E1956" s="139"/>
      <c r="F1956" s="139"/>
      <c r="G1956" s="5" t="s">
        <v>51</v>
      </c>
      <c r="H1956" s="5" t="s">
        <v>2415</v>
      </c>
      <c r="I1956" s="5">
        <v>20250</v>
      </c>
      <c r="J1956" s="5">
        <v>20250</v>
      </c>
      <c r="K1956" s="5">
        <v>101</v>
      </c>
      <c r="L1956" s="5">
        <v>2</v>
      </c>
      <c r="M1956" s="5"/>
    </row>
    <row r="1957" spans="1:13" ht="45" x14ac:dyDescent="0.25">
      <c r="A1957" s="5" t="s">
        <v>2413</v>
      </c>
      <c r="B1957" s="5"/>
      <c r="C1957" s="5" t="s">
        <v>2321</v>
      </c>
      <c r="D1957" s="5"/>
      <c r="E1957" s="5" t="s">
        <v>2409</v>
      </c>
      <c r="F1957" s="5" t="s">
        <v>2416</v>
      </c>
      <c r="G1957" s="5" t="s">
        <v>51</v>
      </c>
      <c r="H1957" s="5" t="s">
        <v>2417</v>
      </c>
      <c r="I1957" s="5">
        <v>14442</v>
      </c>
      <c r="J1957" s="5">
        <v>14442</v>
      </c>
      <c r="K1957" s="5">
        <v>72</v>
      </c>
      <c r="L1957" s="5">
        <v>2</v>
      </c>
      <c r="M1957" s="5"/>
    </row>
    <row r="1958" spans="1:13" ht="45" x14ac:dyDescent="0.25">
      <c r="A1958" s="5" t="s">
        <v>2413</v>
      </c>
      <c r="B1958" s="5" t="s">
        <v>1572</v>
      </c>
      <c r="C1958" s="5" t="s">
        <v>2418</v>
      </c>
      <c r="D1958" s="5"/>
      <c r="E1958" s="5" t="s">
        <v>2409</v>
      </c>
      <c r="F1958" s="5" t="s">
        <v>2412</v>
      </c>
      <c r="G1958" s="5" t="s">
        <v>274</v>
      </c>
      <c r="H1958" s="5" t="s">
        <v>291</v>
      </c>
      <c r="I1958" s="5">
        <v>4000</v>
      </c>
      <c r="J1958" s="5">
        <v>4000</v>
      </c>
      <c r="K1958" s="5">
        <v>280</v>
      </c>
      <c r="L1958" s="5"/>
      <c r="M1958" s="5"/>
    </row>
    <row r="1959" spans="1:13" ht="45" x14ac:dyDescent="0.25">
      <c r="A1959" s="5" t="s">
        <v>2413</v>
      </c>
      <c r="B1959" s="5"/>
      <c r="C1959" s="5" t="s">
        <v>231</v>
      </c>
      <c r="D1959" s="5"/>
      <c r="E1959" s="5" t="s">
        <v>2409</v>
      </c>
      <c r="F1959" s="5" t="s">
        <v>1694</v>
      </c>
      <c r="G1959" s="5" t="s">
        <v>274</v>
      </c>
      <c r="H1959" s="5" t="s">
        <v>590</v>
      </c>
      <c r="I1959" s="5">
        <v>51200</v>
      </c>
      <c r="J1959" s="5">
        <v>51200</v>
      </c>
      <c r="K1959" s="5">
        <v>2184</v>
      </c>
      <c r="L1959" s="5"/>
      <c r="M1959" s="5"/>
    </row>
    <row r="1960" spans="1:13" ht="45" x14ac:dyDescent="0.25">
      <c r="A1960" s="5" t="s">
        <v>2419</v>
      </c>
      <c r="B1960" s="5" t="s">
        <v>642</v>
      </c>
      <c r="C1960" s="5" t="s">
        <v>1851</v>
      </c>
      <c r="D1960" s="5"/>
      <c r="E1960" s="5" t="s">
        <v>2411</v>
      </c>
      <c r="F1960" s="5" t="s">
        <v>973</v>
      </c>
      <c r="G1960" s="5" t="s">
        <v>274</v>
      </c>
      <c r="H1960" s="5" t="s">
        <v>2420</v>
      </c>
      <c r="I1960" s="11"/>
      <c r="J1960" s="5">
        <v>160000</v>
      </c>
      <c r="K1960" s="5"/>
      <c r="L1960" s="5"/>
      <c r="M1960" s="5" t="s">
        <v>2421</v>
      </c>
    </row>
    <row r="1961" spans="1:13" ht="45" x14ac:dyDescent="0.25">
      <c r="A1961" s="5" t="s">
        <v>2419</v>
      </c>
      <c r="B1961" s="5"/>
      <c r="C1961" s="5" t="s">
        <v>1851</v>
      </c>
      <c r="D1961" s="54"/>
      <c r="E1961" s="5" t="s">
        <v>2411</v>
      </c>
      <c r="F1961" s="5"/>
      <c r="G1961" s="5" t="s">
        <v>176</v>
      </c>
      <c r="H1961" s="5" t="s">
        <v>2422</v>
      </c>
      <c r="I1961" s="5">
        <v>3132</v>
      </c>
      <c r="J1961" s="5">
        <v>3132</v>
      </c>
      <c r="K1961" s="5">
        <v>219</v>
      </c>
      <c r="L1961" s="5">
        <v>2</v>
      </c>
      <c r="M1961" s="5"/>
    </row>
    <row r="1962" spans="1:13" ht="45" x14ac:dyDescent="0.25">
      <c r="A1962" s="5" t="s">
        <v>2419</v>
      </c>
      <c r="B1962" s="5" t="s">
        <v>642</v>
      </c>
      <c r="C1962" s="5" t="s">
        <v>1851</v>
      </c>
      <c r="D1962" s="5"/>
      <c r="E1962" s="5" t="s">
        <v>2411</v>
      </c>
      <c r="F1962" s="5" t="s">
        <v>2423</v>
      </c>
      <c r="G1962" s="5" t="s">
        <v>274</v>
      </c>
      <c r="H1962" s="5" t="s">
        <v>328</v>
      </c>
      <c r="I1962" s="11"/>
      <c r="J1962" s="5">
        <v>24000</v>
      </c>
      <c r="K1962" s="5"/>
      <c r="L1962" s="5"/>
      <c r="M1962" s="5" t="s">
        <v>2424</v>
      </c>
    </row>
    <row r="1963" spans="1:13" ht="45" x14ac:dyDescent="0.25">
      <c r="A1963" s="5" t="s">
        <v>2419</v>
      </c>
      <c r="B1963" s="5"/>
      <c r="C1963" s="132" t="s">
        <v>2694</v>
      </c>
      <c r="D1963" s="5"/>
      <c r="E1963" s="5" t="s">
        <v>2411</v>
      </c>
      <c r="F1963" s="5" t="s">
        <v>640</v>
      </c>
      <c r="G1963" s="5" t="s">
        <v>274</v>
      </c>
      <c r="H1963" s="5" t="s">
        <v>415</v>
      </c>
      <c r="I1963" s="5">
        <v>14600</v>
      </c>
      <c r="J1963" s="5">
        <v>14600</v>
      </c>
      <c r="K1963" s="5">
        <v>1022</v>
      </c>
      <c r="L1963" s="5"/>
      <c r="M1963" s="5"/>
    </row>
    <row r="1964" spans="1:13" ht="45" x14ac:dyDescent="0.25">
      <c r="A1964" s="5" t="s">
        <v>2419</v>
      </c>
      <c r="B1964" s="5"/>
      <c r="C1964" s="12" t="s">
        <v>2614</v>
      </c>
      <c r="D1964" s="5"/>
      <c r="E1964" s="5" t="s">
        <v>2411</v>
      </c>
      <c r="F1964" s="5" t="s">
        <v>2425</v>
      </c>
      <c r="G1964" s="5" t="s">
        <v>42</v>
      </c>
      <c r="H1964" s="5" t="s">
        <v>388</v>
      </c>
      <c r="I1964" s="5">
        <v>96</v>
      </c>
      <c r="J1964" s="5">
        <v>96</v>
      </c>
      <c r="K1964" s="5">
        <v>6</v>
      </c>
      <c r="L1964" s="5">
        <v>6</v>
      </c>
      <c r="M1964" s="5"/>
    </row>
    <row r="1965" spans="1:13" ht="45" x14ac:dyDescent="0.25">
      <c r="A1965" s="5" t="s">
        <v>2426</v>
      </c>
      <c r="B1965" s="5"/>
      <c r="C1965" s="5" t="s">
        <v>2410</v>
      </c>
      <c r="D1965" s="5"/>
      <c r="E1965" s="5" t="s">
        <v>2411</v>
      </c>
      <c r="F1965" s="5" t="s">
        <v>376</v>
      </c>
      <c r="G1965" s="5" t="s">
        <v>176</v>
      </c>
      <c r="H1965" s="5" t="s">
        <v>1129</v>
      </c>
      <c r="I1965" s="62">
        <v>503</v>
      </c>
      <c r="J1965" s="62">
        <v>503</v>
      </c>
      <c r="K1965" s="5">
        <v>35</v>
      </c>
      <c r="L1965" s="5">
        <v>2</v>
      </c>
      <c r="M1965" s="5" t="s">
        <v>2427</v>
      </c>
    </row>
    <row r="1966" spans="1:13" ht="45" x14ac:dyDescent="0.25">
      <c r="A1966" s="5" t="s">
        <v>2426</v>
      </c>
      <c r="B1966" s="5"/>
      <c r="C1966" s="5" t="s">
        <v>2428</v>
      </c>
      <c r="D1966" s="5"/>
      <c r="E1966" s="5" t="s">
        <v>2411</v>
      </c>
      <c r="F1966" s="5"/>
      <c r="G1966" s="5" t="s">
        <v>42</v>
      </c>
      <c r="H1966" s="5" t="s">
        <v>1976</v>
      </c>
      <c r="I1966" s="5">
        <v>64</v>
      </c>
      <c r="J1966" s="5">
        <v>64</v>
      </c>
      <c r="K1966" s="5">
        <v>4</v>
      </c>
      <c r="L1966" s="5">
        <v>4</v>
      </c>
      <c r="M1966" s="5"/>
    </row>
    <row r="1967" spans="1:13" ht="45" x14ac:dyDescent="0.25">
      <c r="A1967" s="5" t="s">
        <v>2426</v>
      </c>
      <c r="B1967" s="5"/>
      <c r="C1967" s="5" t="s">
        <v>2429</v>
      </c>
      <c r="D1967" s="5"/>
      <c r="E1967" s="5" t="s">
        <v>2411</v>
      </c>
      <c r="F1967" s="5" t="s">
        <v>2430</v>
      </c>
      <c r="G1967" s="5" t="s">
        <v>42</v>
      </c>
      <c r="H1967" s="5" t="s">
        <v>1029</v>
      </c>
      <c r="I1967" s="5">
        <v>124</v>
      </c>
      <c r="J1967" s="5">
        <v>124</v>
      </c>
      <c r="K1967" s="5">
        <v>8</v>
      </c>
      <c r="L1967" s="5">
        <v>6</v>
      </c>
      <c r="M1967" s="5"/>
    </row>
    <row r="1968" spans="1:13" ht="45" x14ac:dyDescent="0.25">
      <c r="A1968" s="5" t="s">
        <v>2426</v>
      </c>
      <c r="B1968" s="5"/>
      <c r="C1968" s="5" t="s">
        <v>2431</v>
      </c>
      <c r="D1968" s="5"/>
      <c r="E1968" s="5" t="s">
        <v>2411</v>
      </c>
      <c r="F1968" s="5" t="s">
        <v>2432</v>
      </c>
      <c r="G1968" s="5" t="s">
        <v>274</v>
      </c>
      <c r="H1968" s="5" t="s">
        <v>291</v>
      </c>
      <c r="I1968" s="5">
        <v>4400</v>
      </c>
      <c r="J1968" s="5">
        <v>4400</v>
      </c>
      <c r="K1968" s="5">
        <v>308</v>
      </c>
      <c r="L1968" s="5"/>
      <c r="M1968" s="5"/>
    </row>
    <row r="1969" spans="1:13" ht="45" x14ac:dyDescent="0.25">
      <c r="A1969" s="5" t="s">
        <v>2426</v>
      </c>
      <c r="B1969" s="5"/>
      <c r="C1969" s="5" t="s">
        <v>2393</v>
      </c>
      <c r="D1969" s="5"/>
      <c r="E1969" s="5" t="s">
        <v>2411</v>
      </c>
      <c r="F1969" s="5" t="s">
        <v>2433</v>
      </c>
      <c r="G1969" s="5" t="s">
        <v>274</v>
      </c>
      <c r="H1969" s="5" t="s">
        <v>536</v>
      </c>
      <c r="I1969" s="5">
        <v>300</v>
      </c>
      <c r="J1969" s="5">
        <v>300</v>
      </c>
      <c r="K1969" s="5">
        <v>21</v>
      </c>
      <c r="L1969" s="5"/>
      <c r="M1969" s="5"/>
    </row>
    <row r="1970" spans="1:13" ht="28.9" customHeight="1" x14ac:dyDescent="0.25">
      <c r="A1970" s="139" t="s">
        <v>2434</v>
      </c>
      <c r="B1970" s="139"/>
      <c r="C1970" s="6" t="s">
        <v>2435</v>
      </c>
      <c r="D1970" s="5"/>
      <c r="E1970" s="139" t="s">
        <v>2411</v>
      </c>
      <c r="F1970" s="186"/>
      <c r="G1970" s="5" t="s">
        <v>274</v>
      </c>
      <c r="H1970" s="5" t="s">
        <v>218</v>
      </c>
      <c r="I1970" s="5">
        <v>16800</v>
      </c>
      <c r="J1970" s="5">
        <v>16800</v>
      </c>
      <c r="K1970" s="5">
        <v>1176</v>
      </c>
      <c r="L1970" s="5"/>
      <c r="M1970" s="5"/>
    </row>
    <row r="1971" spans="1:13" x14ac:dyDescent="0.25">
      <c r="A1971" s="139"/>
      <c r="B1971" s="139"/>
      <c r="C1971" s="6" t="s">
        <v>2435</v>
      </c>
      <c r="D1971" s="5"/>
      <c r="E1971" s="139"/>
      <c r="F1971" s="186"/>
      <c r="G1971" s="5" t="s">
        <v>42</v>
      </c>
      <c r="H1971" s="5" t="s">
        <v>78</v>
      </c>
      <c r="I1971" s="5">
        <v>320</v>
      </c>
      <c r="J1971" s="5">
        <v>320</v>
      </c>
      <c r="K1971" s="5">
        <v>22</v>
      </c>
      <c r="L1971" s="5">
        <v>3</v>
      </c>
      <c r="M1971" s="5"/>
    </row>
    <row r="1972" spans="1:13" x14ac:dyDescent="0.25">
      <c r="A1972" s="139"/>
      <c r="B1972" s="139"/>
      <c r="C1972" s="6" t="s">
        <v>2435</v>
      </c>
      <c r="D1972" s="5"/>
      <c r="E1972" s="139"/>
      <c r="F1972" s="186"/>
      <c r="G1972" s="5" t="s">
        <v>51</v>
      </c>
      <c r="H1972" s="5" t="s">
        <v>2436</v>
      </c>
      <c r="I1972" s="62">
        <v>7345</v>
      </c>
      <c r="J1972" s="62">
        <v>7345</v>
      </c>
      <c r="K1972" s="5">
        <v>36</v>
      </c>
      <c r="L1972" s="5">
        <v>7</v>
      </c>
      <c r="M1972" s="5"/>
    </row>
    <row r="1973" spans="1:13" ht="28.9" customHeight="1" x14ac:dyDescent="0.25">
      <c r="A1973" s="139" t="s">
        <v>2434</v>
      </c>
      <c r="B1973" s="139" t="s">
        <v>642</v>
      </c>
      <c r="C1973" s="6" t="s">
        <v>2437</v>
      </c>
      <c r="D1973" s="5"/>
      <c r="E1973" s="139" t="s">
        <v>2411</v>
      </c>
      <c r="F1973" s="139" t="s">
        <v>640</v>
      </c>
      <c r="G1973" s="5" t="s">
        <v>274</v>
      </c>
      <c r="H1973" s="5" t="s">
        <v>590</v>
      </c>
      <c r="I1973" s="5">
        <v>30000</v>
      </c>
      <c r="J1973" s="5">
        <v>30000</v>
      </c>
      <c r="K1973" s="5"/>
      <c r="L1973" s="5"/>
      <c r="M1973" s="5"/>
    </row>
    <row r="1974" spans="1:13" x14ac:dyDescent="0.25">
      <c r="A1974" s="139"/>
      <c r="B1974" s="139"/>
      <c r="C1974" s="6" t="s">
        <v>2437</v>
      </c>
      <c r="D1974" s="5"/>
      <c r="E1974" s="139"/>
      <c r="F1974" s="139"/>
      <c r="G1974" s="5" t="s">
        <v>274</v>
      </c>
      <c r="H1974" s="5" t="s">
        <v>523</v>
      </c>
      <c r="I1974" s="5">
        <v>400</v>
      </c>
      <c r="J1974" s="5">
        <v>400</v>
      </c>
      <c r="K1974" s="5"/>
      <c r="L1974" s="5"/>
      <c r="M1974" s="5"/>
    </row>
    <row r="1975" spans="1:13" x14ac:dyDescent="0.25">
      <c r="A1975" s="139"/>
      <c r="B1975" s="139"/>
      <c r="C1975" s="6" t="s">
        <v>2437</v>
      </c>
      <c r="D1975" s="5"/>
      <c r="E1975" s="139"/>
      <c r="F1975" s="139"/>
      <c r="G1975" s="5" t="s">
        <v>42</v>
      </c>
      <c r="H1975" s="5" t="s">
        <v>78</v>
      </c>
      <c r="I1975" s="5">
        <v>320</v>
      </c>
      <c r="J1975" s="5">
        <v>320</v>
      </c>
      <c r="K1975" s="5">
        <v>2150</v>
      </c>
      <c r="L1975" s="5">
        <v>3</v>
      </c>
      <c r="M1975" s="5"/>
    </row>
    <row r="1976" spans="1:13" ht="30" x14ac:dyDescent="0.25">
      <c r="A1976" s="139"/>
      <c r="B1976" s="139"/>
      <c r="C1976" s="6" t="s">
        <v>2437</v>
      </c>
      <c r="D1976" s="5"/>
      <c r="E1976" s="139"/>
      <c r="F1976" s="139"/>
      <c r="G1976" s="5" t="s">
        <v>274</v>
      </c>
      <c r="H1976" s="5" t="s">
        <v>2438</v>
      </c>
      <c r="I1976" s="5">
        <v>2300</v>
      </c>
      <c r="J1976" s="5">
        <v>2300</v>
      </c>
      <c r="K1976" s="5"/>
      <c r="L1976" s="5"/>
      <c r="M1976" s="5" t="s">
        <v>2439</v>
      </c>
    </row>
    <row r="1977" spans="1:13" x14ac:dyDescent="0.25">
      <c r="A1977" s="139"/>
      <c r="B1977" s="139"/>
      <c r="C1977" s="6" t="s">
        <v>2437</v>
      </c>
      <c r="D1977" s="5"/>
      <c r="E1977" s="139"/>
      <c r="F1977" s="139"/>
      <c r="G1977" s="5" t="s">
        <v>51</v>
      </c>
      <c r="H1977" s="5" t="s">
        <v>2440</v>
      </c>
      <c r="I1977" s="5">
        <v>9637</v>
      </c>
      <c r="J1977" s="5">
        <v>9637</v>
      </c>
      <c r="K1977" s="5">
        <v>48</v>
      </c>
      <c r="L1977" s="5"/>
      <c r="M1977" s="5"/>
    </row>
    <row r="1978" spans="1:13" ht="45" x14ac:dyDescent="0.25">
      <c r="A1978" s="5" t="s">
        <v>2434</v>
      </c>
      <c r="B1978" s="5"/>
      <c r="C1978" s="5" t="s">
        <v>2441</v>
      </c>
      <c r="D1978" s="5"/>
      <c r="E1978" s="5" t="s">
        <v>2411</v>
      </c>
      <c r="F1978" s="5" t="s">
        <v>2433</v>
      </c>
      <c r="G1978" s="5" t="s">
        <v>274</v>
      </c>
      <c r="H1978" s="5" t="s">
        <v>291</v>
      </c>
      <c r="I1978" s="5">
        <v>4000</v>
      </c>
      <c r="J1978" s="5">
        <v>4000</v>
      </c>
      <c r="K1978" s="5">
        <v>282</v>
      </c>
      <c r="L1978" s="5">
        <v>2</v>
      </c>
      <c r="M1978" s="5"/>
    </row>
    <row r="1979" spans="1:13" ht="28.9" customHeight="1" x14ac:dyDescent="0.25">
      <c r="A1979" s="139" t="s">
        <v>2442</v>
      </c>
      <c r="B1979" s="139" t="s">
        <v>1572</v>
      </c>
      <c r="C1979" s="6" t="s">
        <v>2443</v>
      </c>
      <c r="D1979" s="5"/>
      <c r="E1979" s="139" t="s">
        <v>2444</v>
      </c>
      <c r="F1979" s="139"/>
      <c r="G1979" s="5" t="s">
        <v>274</v>
      </c>
      <c r="H1979" s="5" t="s">
        <v>415</v>
      </c>
      <c r="I1979" s="5">
        <v>14000</v>
      </c>
      <c r="J1979" s="5">
        <v>14000</v>
      </c>
      <c r="K1979" s="5"/>
      <c r="L1979" s="5"/>
      <c r="M1979" s="5"/>
    </row>
    <row r="1980" spans="1:13" x14ac:dyDescent="0.25">
      <c r="A1980" s="139"/>
      <c r="B1980" s="139"/>
      <c r="C1980" s="6" t="s">
        <v>2443</v>
      </c>
      <c r="D1980" s="5"/>
      <c r="E1980" s="139"/>
      <c r="F1980" s="139"/>
      <c r="G1980" s="5" t="s">
        <v>42</v>
      </c>
      <c r="H1980" s="5" t="s">
        <v>768</v>
      </c>
      <c r="I1980" s="5">
        <v>240</v>
      </c>
      <c r="J1980" s="5">
        <v>240</v>
      </c>
      <c r="K1980" s="5">
        <v>996</v>
      </c>
      <c r="L1980" s="5">
        <v>7</v>
      </c>
      <c r="M1980" s="5"/>
    </row>
    <row r="1981" spans="1:13" x14ac:dyDescent="0.25">
      <c r="A1981" s="139"/>
      <c r="B1981" s="139"/>
      <c r="C1981" s="6" t="s">
        <v>2443</v>
      </c>
      <c r="D1981" s="5"/>
      <c r="E1981" s="139"/>
      <c r="F1981" s="139"/>
      <c r="G1981" s="5" t="s">
        <v>51</v>
      </c>
      <c r="H1981" s="5" t="s">
        <v>2445</v>
      </c>
      <c r="I1981" s="5">
        <v>3320</v>
      </c>
      <c r="J1981" s="5">
        <v>3320</v>
      </c>
      <c r="K1981" s="5">
        <v>16</v>
      </c>
      <c r="L1981" s="5">
        <v>7</v>
      </c>
      <c r="M1981" s="5"/>
    </row>
    <row r="1982" spans="1:13" ht="45" x14ac:dyDescent="0.25">
      <c r="A1982" s="5" t="s">
        <v>2442</v>
      </c>
      <c r="B1982" s="5"/>
      <c r="C1982" s="5" t="s">
        <v>449</v>
      </c>
      <c r="D1982" s="5"/>
      <c r="E1982" s="5" t="s">
        <v>2446</v>
      </c>
      <c r="F1982" s="5"/>
      <c r="G1982" s="5" t="s">
        <v>274</v>
      </c>
      <c r="H1982" s="5" t="s">
        <v>291</v>
      </c>
      <c r="I1982" s="5">
        <v>4000</v>
      </c>
      <c r="J1982" s="5">
        <v>4000</v>
      </c>
      <c r="K1982" s="5">
        <v>280</v>
      </c>
      <c r="L1982" s="5"/>
      <c r="M1982" s="5"/>
    </row>
    <row r="1983" spans="1:13" x14ac:dyDescent="0.25">
      <c r="A1983" s="139" t="s">
        <v>2442</v>
      </c>
      <c r="B1983" s="139"/>
      <c r="C1983" s="5" t="s">
        <v>449</v>
      </c>
      <c r="D1983" s="5"/>
      <c r="E1983" s="139" t="s">
        <v>2446</v>
      </c>
      <c r="F1983" s="139"/>
      <c r="G1983" s="5" t="s">
        <v>274</v>
      </c>
      <c r="H1983" s="5" t="s">
        <v>742</v>
      </c>
      <c r="I1983" s="5">
        <v>1500</v>
      </c>
      <c r="J1983" s="5">
        <v>1500</v>
      </c>
      <c r="K1983" s="139">
        <v>113</v>
      </c>
      <c r="L1983" s="139">
        <v>3</v>
      </c>
      <c r="M1983" s="5"/>
    </row>
    <row r="1984" spans="1:13" x14ac:dyDescent="0.25">
      <c r="A1984" s="139"/>
      <c r="B1984" s="139"/>
      <c r="C1984" s="5" t="s">
        <v>449</v>
      </c>
      <c r="D1984" s="5"/>
      <c r="E1984" s="139"/>
      <c r="F1984" s="139"/>
      <c r="G1984" s="5" t="s">
        <v>42</v>
      </c>
      <c r="H1984" s="5" t="s">
        <v>1297</v>
      </c>
      <c r="I1984" s="5">
        <v>120</v>
      </c>
      <c r="J1984" s="5">
        <v>120</v>
      </c>
      <c r="K1984" s="139"/>
      <c r="L1984" s="139"/>
      <c r="M1984" s="5"/>
    </row>
    <row r="1985" spans="1:13" ht="45" x14ac:dyDescent="0.25">
      <c r="A1985" s="5" t="s">
        <v>2447</v>
      </c>
      <c r="B1985" s="5"/>
      <c r="C1985" s="5" t="s">
        <v>1851</v>
      </c>
      <c r="D1985" s="5"/>
      <c r="E1985" s="5" t="s">
        <v>2446</v>
      </c>
      <c r="F1985" s="5" t="s">
        <v>2448</v>
      </c>
      <c r="G1985" s="5" t="s">
        <v>274</v>
      </c>
      <c r="H1985" s="5" t="s">
        <v>1477</v>
      </c>
      <c r="I1985" s="5">
        <v>84000</v>
      </c>
      <c r="J1985" s="5">
        <v>84000</v>
      </c>
      <c r="K1985" s="5"/>
      <c r="L1985" s="5"/>
      <c r="M1985" s="5" t="s">
        <v>2449</v>
      </c>
    </row>
    <row r="1986" spans="1:13" ht="45" x14ac:dyDescent="0.25">
      <c r="A1986" s="5" t="s">
        <v>2447</v>
      </c>
      <c r="B1986" s="5"/>
      <c r="C1986" s="5" t="s">
        <v>2450</v>
      </c>
      <c r="D1986" s="5"/>
      <c r="E1986" s="5" t="s">
        <v>2446</v>
      </c>
      <c r="F1986" s="5" t="s">
        <v>2451</v>
      </c>
      <c r="G1986" s="5" t="s">
        <v>42</v>
      </c>
      <c r="H1986" s="5" t="s">
        <v>388</v>
      </c>
      <c r="I1986" s="5">
        <v>100</v>
      </c>
      <c r="J1986" s="5">
        <v>100</v>
      </c>
      <c r="K1986" s="5">
        <v>7</v>
      </c>
      <c r="L1986" s="5"/>
      <c r="M1986" s="5"/>
    </row>
    <row r="1987" spans="1:13" ht="45" x14ac:dyDescent="0.25">
      <c r="A1987" s="5" t="s">
        <v>2447</v>
      </c>
      <c r="B1987" s="59" t="s">
        <v>2452</v>
      </c>
      <c r="C1987" s="5" t="s">
        <v>2690</v>
      </c>
      <c r="D1987" s="59"/>
      <c r="E1987" s="59" t="s">
        <v>2446</v>
      </c>
      <c r="F1987" s="59"/>
      <c r="G1987" s="59" t="s">
        <v>274</v>
      </c>
      <c r="H1987" s="59" t="s">
        <v>72</v>
      </c>
      <c r="I1987" s="59"/>
      <c r="J1987" s="59">
        <v>8000</v>
      </c>
      <c r="K1987" s="5"/>
      <c r="L1987" s="5"/>
      <c r="M1987" s="5" t="s">
        <v>2453</v>
      </c>
    </row>
    <row r="1988" spans="1:13" ht="28.9" customHeight="1" x14ac:dyDescent="0.25">
      <c r="A1988" s="139" t="s">
        <v>2447</v>
      </c>
      <c r="B1988" s="139" t="s">
        <v>642</v>
      </c>
      <c r="C1988" s="6" t="s">
        <v>2111</v>
      </c>
      <c r="D1988" s="5"/>
      <c r="E1988" s="139" t="s">
        <v>2411</v>
      </c>
      <c r="F1988" s="139"/>
      <c r="G1988" s="5" t="s">
        <v>274</v>
      </c>
      <c r="H1988" s="5" t="s">
        <v>2454</v>
      </c>
      <c r="I1988" s="5">
        <v>160</v>
      </c>
      <c r="J1988" s="5">
        <v>160</v>
      </c>
      <c r="K1988" s="5">
        <v>11</v>
      </c>
      <c r="L1988" s="5">
        <v>2</v>
      </c>
      <c r="M1988" s="5"/>
    </row>
    <row r="1989" spans="1:13" x14ac:dyDescent="0.25">
      <c r="A1989" s="139"/>
      <c r="B1989" s="139"/>
      <c r="C1989" s="6" t="s">
        <v>2111</v>
      </c>
      <c r="D1989" s="5"/>
      <c r="E1989" s="139"/>
      <c r="F1989" s="139"/>
      <c r="G1989" s="5" t="s">
        <v>51</v>
      </c>
      <c r="H1989" s="5" t="s">
        <v>2455</v>
      </c>
      <c r="I1989" s="5">
        <v>7185</v>
      </c>
      <c r="J1989" s="5">
        <v>7185</v>
      </c>
      <c r="K1989" s="5">
        <v>36</v>
      </c>
      <c r="L1989" s="5"/>
      <c r="M1989" s="5"/>
    </row>
    <row r="1990" spans="1:13" ht="45" x14ac:dyDescent="0.25">
      <c r="A1990" s="5" t="s">
        <v>2447</v>
      </c>
      <c r="B1990" s="5"/>
      <c r="C1990" s="5" t="s">
        <v>2456</v>
      </c>
      <c r="D1990" s="5"/>
      <c r="E1990" s="5" t="s">
        <v>2446</v>
      </c>
      <c r="F1990" s="5"/>
      <c r="G1990" s="5" t="s">
        <v>274</v>
      </c>
      <c r="H1990" s="5" t="s">
        <v>34</v>
      </c>
      <c r="I1990" s="5">
        <v>1000</v>
      </c>
      <c r="J1990" s="5">
        <v>1000</v>
      </c>
      <c r="K1990" s="5">
        <v>70</v>
      </c>
      <c r="L1990" s="5"/>
      <c r="M1990" s="5"/>
    </row>
    <row r="1991" spans="1:13" ht="45" x14ac:dyDescent="0.25">
      <c r="A1991" s="5" t="s">
        <v>2457</v>
      </c>
      <c r="B1991" s="5"/>
      <c r="C1991" s="5" t="s">
        <v>2435</v>
      </c>
      <c r="D1991" s="5"/>
      <c r="E1991" s="5" t="s">
        <v>2446</v>
      </c>
      <c r="F1991" s="5"/>
      <c r="G1991" s="5" t="s">
        <v>51</v>
      </c>
      <c r="H1991" s="5" t="s">
        <v>2458</v>
      </c>
      <c r="I1991" s="5">
        <v>2875</v>
      </c>
      <c r="J1991" s="5">
        <v>2875</v>
      </c>
      <c r="K1991" s="5">
        <v>14</v>
      </c>
      <c r="L1991" s="5">
        <v>3</v>
      </c>
      <c r="M1991" s="5"/>
    </row>
    <row r="1992" spans="1:13" ht="45" x14ac:dyDescent="0.25">
      <c r="A1992" s="5" t="s">
        <v>2457</v>
      </c>
      <c r="B1992" s="5"/>
      <c r="C1992" s="5" t="s">
        <v>864</v>
      </c>
      <c r="D1992" s="5"/>
      <c r="E1992" s="5" t="s">
        <v>2446</v>
      </c>
      <c r="F1992" s="5"/>
      <c r="G1992" s="5" t="s">
        <v>274</v>
      </c>
      <c r="H1992" s="5" t="s">
        <v>2459</v>
      </c>
      <c r="I1992" s="5">
        <v>660</v>
      </c>
      <c r="J1992" s="5">
        <v>660</v>
      </c>
      <c r="K1992" s="5">
        <v>45</v>
      </c>
      <c r="L1992" s="5">
        <v>4</v>
      </c>
      <c r="M1992" s="5"/>
    </row>
    <row r="1993" spans="1:13" ht="28.9" customHeight="1" x14ac:dyDescent="0.25">
      <c r="A1993" s="139" t="s">
        <v>2457</v>
      </c>
      <c r="B1993" s="139" t="s">
        <v>844</v>
      </c>
      <c r="C1993" s="53" t="s">
        <v>2081</v>
      </c>
      <c r="D1993" s="5"/>
      <c r="E1993" s="139"/>
      <c r="F1993" s="139"/>
      <c r="G1993" s="5" t="s">
        <v>23</v>
      </c>
      <c r="H1993" s="5" t="s">
        <v>1605</v>
      </c>
      <c r="I1993" s="5">
        <v>1200</v>
      </c>
      <c r="J1993" s="5">
        <v>1200</v>
      </c>
      <c r="K1993" s="139">
        <v>924</v>
      </c>
      <c r="L1993" s="139"/>
      <c r="M1993" s="5"/>
    </row>
    <row r="1994" spans="1:13" x14ac:dyDescent="0.25">
      <c r="A1994" s="139"/>
      <c r="B1994" s="139"/>
      <c r="C1994" s="53" t="s">
        <v>2081</v>
      </c>
      <c r="D1994" s="5"/>
      <c r="E1994" s="139"/>
      <c r="F1994" s="139"/>
      <c r="G1994" s="5" t="s">
        <v>42</v>
      </c>
      <c r="H1994" s="5" t="s">
        <v>75</v>
      </c>
      <c r="I1994" s="5">
        <v>12000</v>
      </c>
      <c r="J1994" s="5">
        <v>12000</v>
      </c>
      <c r="K1994" s="139"/>
      <c r="L1994" s="139"/>
      <c r="M1994" s="5"/>
    </row>
    <row r="1995" spans="1:13" ht="45" x14ac:dyDescent="0.25">
      <c r="A1995" s="5" t="s">
        <v>2457</v>
      </c>
      <c r="B1995" s="5"/>
      <c r="C1995" s="5" t="s">
        <v>231</v>
      </c>
      <c r="D1995" s="5"/>
      <c r="E1995" s="5" t="s">
        <v>2460</v>
      </c>
      <c r="F1995" s="5" t="s">
        <v>640</v>
      </c>
      <c r="G1995" s="5" t="s">
        <v>274</v>
      </c>
      <c r="H1995" s="5" t="s">
        <v>503</v>
      </c>
      <c r="I1995" s="5">
        <v>22266</v>
      </c>
      <c r="J1995" s="5">
        <v>22266</v>
      </c>
      <c r="K1995" s="5">
        <v>1558</v>
      </c>
      <c r="L1995" s="5">
        <v>5</v>
      </c>
      <c r="M1995" s="5"/>
    </row>
    <row r="1996" spans="1:13" ht="28.9" customHeight="1" x14ac:dyDescent="0.25">
      <c r="A1996" s="139" t="s">
        <v>2461</v>
      </c>
      <c r="B1996" s="139"/>
      <c r="C1996" s="6" t="s">
        <v>2657</v>
      </c>
      <c r="D1996" s="5"/>
      <c r="E1996" s="139" t="s">
        <v>2460</v>
      </c>
      <c r="F1996" s="139"/>
      <c r="G1996" s="5" t="s">
        <v>42</v>
      </c>
      <c r="H1996" s="5" t="s">
        <v>2462</v>
      </c>
      <c r="I1996" s="5">
        <v>608</v>
      </c>
      <c r="J1996" s="5">
        <v>608</v>
      </c>
      <c r="K1996" s="5">
        <v>42</v>
      </c>
      <c r="L1996" s="5">
        <v>55</v>
      </c>
      <c r="M1996" s="5"/>
    </row>
    <row r="1997" spans="1:13" x14ac:dyDescent="0.25">
      <c r="A1997" s="139"/>
      <c r="B1997" s="139"/>
      <c r="C1997" s="6" t="s">
        <v>2657</v>
      </c>
      <c r="D1997" s="5"/>
      <c r="E1997" s="139"/>
      <c r="F1997" s="139"/>
      <c r="G1997" s="5" t="s">
        <v>51</v>
      </c>
      <c r="H1997" s="5" t="s">
        <v>2463</v>
      </c>
      <c r="I1997" s="5">
        <v>10395</v>
      </c>
      <c r="J1997" s="5">
        <v>10395</v>
      </c>
      <c r="K1997" s="5">
        <v>52</v>
      </c>
      <c r="L1997" s="5"/>
      <c r="M1997" s="5"/>
    </row>
    <row r="1998" spans="1:13" ht="28.9" customHeight="1" x14ac:dyDescent="0.25">
      <c r="A1998" s="139" t="s">
        <v>2461</v>
      </c>
      <c r="B1998" s="139" t="s">
        <v>1135</v>
      </c>
      <c r="C1998" s="32" t="s">
        <v>2664</v>
      </c>
      <c r="D1998" s="5"/>
      <c r="E1998" s="139" t="s">
        <v>2460</v>
      </c>
      <c r="F1998" s="139"/>
      <c r="G1998" s="5" t="s">
        <v>274</v>
      </c>
      <c r="H1998" s="5" t="s">
        <v>742</v>
      </c>
      <c r="I1998" s="5">
        <v>1500</v>
      </c>
      <c r="J1998" s="5">
        <v>1500</v>
      </c>
      <c r="K1998" s="139">
        <v>124</v>
      </c>
      <c r="L1998" s="139">
        <v>1</v>
      </c>
      <c r="M1998" s="5"/>
    </row>
    <row r="1999" spans="1:13" x14ac:dyDescent="0.25">
      <c r="A1999" s="139"/>
      <c r="B1999" s="139"/>
      <c r="C1999" s="32" t="s">
        <v>2664</v>
      </c>
      <c r="D1999" s="5"/>
      <c r="E1999" s="139"/>
      <c r="F1999" s="139"/>
      <c r="G1999" s="5" t="s">
        <v>42</v>
      </c>
      <c r="H1999" s="5" t="s">
        <v>1353</v>
      </c>
      <c r="I1999" s="5">
        <v>54</v>
      </c>
      <c r="J1999" s="5">
        <v>54</v>
      </c>
      <c r="K1999" s="139"/>
      <c r="L1999" s="139"/>
      <c r="M1999" s="5"/>
    </row>
    <row r="2000" spans="1:13" ht="45" x14ac:dyDescent="0.25">
      <c r="A2000" s="5" t="s">
        <v>2461</v>
      </c>
      <c r="B2000" s="5"/>
      <c r="C2000" s="5" t="s">
        <v>2464</v>
      </c>
      <c r="D2000" s="5"/>
      <c r="E2000" s="5" t="s">
        <v>2460</v>
      </c>
      <c r="F2000" s="5" t="s">
        <v>2465</v>
      </c>
      <c r="G2000" s="5" t="s">
        <v>42</v>
      </c>
      <c r="H2000" s="5" t="s">
        <v>85</v>
      </c>
      <c r="I2000" s="5">
        <v>400</v>
      </c>
      <c r="J2000" s="5">
        <v>400</v>
      </c>
      <c r="K2000" s="5">
        <v>28</v>
      </c>
      <c r="L2000" s="5"/>
      <c r="M2000" s="5"/>
    </row>
    <row r="2001" spans="1:13" ht="45" x14ac:dyDescent="0.25">
      <c r="A2001" s="5" t="s">
        <v>2461</v>
      </c>
      <c r="B2001" s="5" t="s">
        <v>642</v>
      </c>
      <c r="C2001" s="5" t="s">
        <v>2466</v>
      </c>
      <c r="D2001" s="5"/>
      <c r="E2001" s="5" t="s">
        <v>2460</v>
      </c>
      <c r="F2001" s="5"/>
      <c r="G2001" s="5" t="s">
        <v>274</v>
      </c>
      <c r="H2001" s="5" t="s">
        <v>109</v>
      </c>
      <c r="I2001" s="5">
        <v>500</v>
      </c>
      <c r="J2001" s="5">
        <v>500</v>
      </c>
      <c r="K2001" s="5">
        <v>35</v>
      </c>
      <c r="L2001" s="5"/>
      <c r="M2001" s="5"/>
    </row>
    <row r="2002" spans="1:13" ht="45" x14ac:dyDescent="0.25">
      <c r="A2002" s="5" t="s">
        <v>2461</v>
      </c>
      <c r="B2002" s="5"/>
      <c r="C2002" s="5" t="s">
        <v>2435</v>
      </c>
      <c r="D2002" s="5"/>
      <c r="E2002" s="5" t="s">
        <v>2467</v>
      </c>
      <c r="F2002" s="5" t="s">
        <v>640</v>
      </c>
      <c r="G2002" s="5" t="s">
        <v>274</v>
      </c>
      <c r="H2002" s="5" t="s">
        <v>119</v>
      </c>
      <c r="I2002" s="5">
        <v>450</v>
      </c>
      <c r="J2002" s="5">
        <v>450</v>
      </c>
      <c r="K2002" s="5">
        <v>31</v>
      </c>
      <c r="L2002" s="5">
        <v>4</v>
      </c>
      <c r="M2002" s="5"/>
    </row>
    <row r="2003" spans="1:13" ht="28.9" customHeight="1" x14ac:dyDescent="0.25">
      <c r="A2003" s="139" t="s">
        <v>2468</v>
      </c>
      <c r="B2003" s="139" t="s">
        <v>501</v>
      </c>
      <c r="C2003" s="6" t="s">
        <v>2469</v>
      </c>
      <c r="D2003" s="5"/>
      <c r="E2003" s="139" t="s">
        <v>2467</v>
      </c>
      <c r="F2003" s="139"/>
      <c r="G2003" s="5" t="s">
        <v>42</v>
      </c>
      <c r="H2003" s="5" t="s">
        <v>85</v>
      </c>
      <c r="I2003" s="5">
        <v>400</v>
      </c>
      <c r="J2003" s="5">
        <v>400</v>
      </c>
      <c r="K2003" s="5">
        <v>28</v>
      </c>
      <c r="L2003" s="5"/>
      <c r="M2003" s="5"/>
    </row>
    <row r="2004" spans="1:13" ht="30" x14ac:dyDescent="0.25">
      <c r="A2004" s="139"/>
      <c r="B2004" s="139"/>
      <c r="C2004" s="6" t="s">
        <v>2469</v>
      </c>
      <c r="D2004" s="5"/>
      <c r="E2004" s="139"/>
      <c r="F2004" s="139"/>
      <c r="G2004" s="5" t="s">
        <v>42</v>
      </c>
      <c r="H2004" s="5" t="s">
        <v>780</v>
      </c>
      <c r="I2004" s="10"/>
      <c r="J2004" s="10">
        <v>344</v>
      </c>
      <c r="K2004" s="5"/>
      <c r="L2004" s="5"/>
      <c r="M2004" s="5" t="s">
        <v>2470</v>
      </c>
    </row>
    <row r="2005" spans="1:13" ht="45" x14ac:dyDescent="0.25">
      <c r="A2005" s="5" t="s">
        <v>2471</v>
      </c>
      <c r="B2005" s="5"/>
      <c r="C2005" s="5" t="s">
        <v>2660</v>
      </c>
      <c r="D2005" s="5"/>
      <c r="E2005" s="5" t="s">
        <v>2467</v>
      </c>
      <c r="F2005" s="5"/>
      <c r="G2005" s="5" t="s">
        <v>274</v>
      </c>
      <c r="H2005" s="5" t="s">
        <v>2472</v>
      </c>
      <c r="I2005" s="5">
        <v>108</v>
      </c>
      <c r="J2005" s="5">
        <v>108</v>
      </c>
      <c r="K2005" s="5">
        <v>7</v>
      </c>
      <c r="L2005" s="5"/>
      <c r="M2005" s="5"/>
    </row>
    <row r="2006" spans="1:13" ht="45" x14ac:dyDescent="0.25">
      <c r="A2006" s="5" t="s">
        <v>2471</v>
      </c>
      <c r="B2006" s="5"/>
      <c r="C2006" s="5" t="s">
        <v>2473</v>
      </c>
      <c r="D2006" s="5"/>
      <c r="E2006" s="5" t="s">
        <v>2474</v>
      </c>
      <c r="F2006" s="5"/>
      <c r="G2006" s="5" t="s">
        <v>274</v>
      </c>
      <c r="H2006" s="5" t="s">
        <v>109</v>
      </c>
      <c r="I2006" s="5">
        <v>500</v>
      </c>
      <c r="J2006" s="5">
        <v>500</v>
      </c>
      <c r="K2006" s="5">
        <v>35</v>
      </c>
      <c r="L2006" s="5"/>
      <c r="M2006" s="5"/>
    </row>
    <row r="2007" spans="1:13" ht="45" x14ac:dyDescent="0.25">
      <c r="A2007" s="5" t="s">
        <v>2471</v>
      </c>
      <c r="B2007" s="5"/>
      <c r="C2007" s="11" t="s">
        <v>1851</v>
      </c>
      <c r="D2007" s="5"/>
      <c r="E2007" s="5" t="s">
        <v>2467</v>
      </c>
      <c r="F2007" s="5" t="s">
        <v>2448</v>
      </c>
      <c r="G2007" s="5" t="s">
        <v>274</v>
      </c>
      <c r="H2007" s="5" t="s">
        <v>2475</v>
      </c>
      <c r="I2007" s="10"/>
      <c r="J2007" s="10">
        <f>69*2000</f>
        <v>138000</v>
      </c>
      <c r="K2007" s="11"/>
      <c r="L2007" s="11"/>
      <c r="M2007" s="11" t="s">
        <v>2476</v>
      </c>
    </row>
    <row r="2008" spans="1:13" ht="45" x14ac:dyDescent="0.25">
      <c r="A2008" s="5" t="s">
        <v>2471</v>
      </c>
      <c r="B2008" s="5"/>
      <c r="C2008" s="5" t="s">
        <v>2477</v>
      </c>
      <c r="D2008" s="5"/>
      <c r="E2008" s="5" t="s">
        <v>2467</v>
      </c>
      <c r="F2008" s="5"/>
      <c r="G2008" s="5" t="s">
        <v>51</v>
      </c>
      <c r="H2008" s="5" t="s">
        <v>2478</v>
      </c>
      <c r="I2008" s="5">
        <f>586*2.5</f>
        <v>1465</v>
      </c>
      <c r="J2008" s="5">
        <f>586*2.5</f>
        <v>1465</v>
      </c>
      <c r="K2008" s="5"/>
      <c r="L2008" s="5"/>
      <c r="M2008" s="5" t="s">
        <v>2479</v>
      </c>
    </row>
    <row r="2009" spans="1:13" ht="28.9" customHeight="1" x14ac:dyDescent="0.25">
      <c r="A2009" s="136" t="s">
        <v>2480</v>
      </c>
      <c r="B2009" s="136"/>
      <c r="C2009" s="5" t="s">
        <v>2481</v>
      </c>
      <c r="D2009" s="7"/>
      <c r="E2009" s="136" t="s">
        <v>2467</v>
      </c>
      <c r="F2009" s="136"/>
      <c r="G2009" s="5" t="s">
        <v>274</v>
      </c>
      <c r="H2009" s="5" t="s">
        <v>34</v>
      </c>
      <c r="I2009" s="5">
        <v>1000</v>
      </c>
      <c r="J2009" s="5">
        <v>1000</v>
      </c>
      <c r="K2009" s="5">
        <v>50</v>
      </c>
      <c r="L2009" s="5"/>
      <c r="M2009" s="5"/>
    </row>
    <row r="2010" spans="1:13" x14ac:dyDescent="0.25">
      <c r="A2010" s="137"/>
      <c r="B2010" s="137"/>
      <c r="C2010" s="5" t="s">
        <v>2481</v>
      </c>
      <c r="D2010" s="8"/>
      <c r="E2010" s="137"/>
      <c r="F2010" s="137"/>
      <c r="G2010" s="5" t="s">
        <v>51</v>
      </c>
      <c r="H2010" s="5" t="s">
        <v>2482</v>
      </c>
      <c r="I2010" s="5">
        <v>1384</v>
      </c>
      <c r="J2010" s="5">
        <v>1384</v>
      </c>
      <c r="K2010" s="5">
        <v>7</v>
      </c>
      <c r="L2010" s="5"/>
      <c r="M2010" s="5"/>
    </row>
    <row r="2011" spans="1:13" ht="45" x14ac:dyDescent="0.25">
      <c r="A2011" s="5" t="s">
        <v>2480</v>
      </c>
      <c r="B2011" s="5" t="s">
        <v>132</v>
      </c>
      <c r="C2011" s="5" t="s">
        <v>2483</v>
      </c>
      <c r="D2011" s="5"/>
      <c r="E2011" s="5" t="s">
        <v>2467</v>
      </c>
      <c r="F2011" s="5"/>
      <c r="G2011" s="5" t="s">
        <v>274</v>
      </c>
      <c r="H2011" s="5" t="s">
        <v>2484</v>
      </c>
      <c r="I2011" s="5">
        <v>1900</v>
      </c>
      <c r="J2011" s="5">
        <v>1900</v>
      </c>
      <c r="K2011" s="5">
        <v>133</v>
      </c>
      <c r="L2011" s="5"/>
      <c r="M2011" s="5"/>
    </row>
    <row r="2012" spans="1:13" ht="45" x14ac:dyDescent="0.25">
      <c r="A2012" s="5" t="s">
        <v>2480</v>
      </c>
      <c r="B2012" s="5"/>
      <c r="C2012" s="5" t="s">
        <v>2481</v>
      </c>
      <c r="D2012" s="5"/>
      <c r="E2012" s="5" t="s">
        <v>2467</v>
      </c>
      <c r="F2012" s="5"/>
      <c r="G2012" s="5" t="s">
        <v>274</v>
      </c>
      <c r="H2012" s="5" t="s">
        <v>143</v>
      </c>
      <c r="I2012" s="5">
        <v>200</v>
      </c>
      <c r="J2012" s="5">
        <v>200</v>
      </c>
      <c r="K2012" s="5">
        <v>14</v>
      </c>
      <c r="L2012" s="5"/>
      <c r="M2012" s="5"/>
    </row>
    <row r="2013" spans="1:13" ht="45" x14ac:dyDescent="0.25">
      <c r="A2013" s="5" t="s">
        <v>2480</v>
      </c>
      <c r="B2013" s="5"/>
      <c r="C2013" s="5" t="s">
        <v>2485</v>
      </c>
      <c r="D2013" s="5"/>
      <c r="E2013" s="5" t="s">
        <v>2467</v>
      </c>
      <c r="F2013" s="5"/>
      <c r="G2013" s="5" t="s">
        <v>42</v>
      </c>
      <c r="H2013" s="5" t="s">
        <v>2486</v>
      </c>
      <c r="I2013" s="5">
        <v>168</v>
      </c>
      <c r="J2013" s="5">
        <v>168</v>
      </c>
      <c r="K2013" s="5">
        <v>11</v>
      </c>
      <c r="L2013" s="5">
        <v>6</v>
      </c>
      <c r="M2013" s="5"/>
    </row>
    <row r="2014" spans="1:13" ht="45" x14ac:dyDescent="0.25">
      <c r="A2014" s="5" t="s">
        <v>2480</v>
      </c>
      <c r="B2014" s="5" t="s">
        <v>642</v>
      </c>
      <c r="C2014" s="5" t="s">
        <v>1851</v>
      </c>
      <c r="D2014" s="5"/>
      <c r="E2014" s="5" t="s">
        <v>2487</v>
      </c>
      <c r="F2014" s="5" t="s">
        <v>640</v>
      </c>
      <c r="G2014" s="5" t="s">
        <v>274</v>
      </c>
      <c r="H2014" s="5" t="s">
        <v>1141</v>
      </c>
      <c r="I2014" s="11"/>
      <c r="J2014" s="5">
        <v>72000</v>
      </c>
      <c r="K2014" s="5"/>
      <c r="L2014" s="5"/>
      <c r="M2014" s="5" t="s">
        <v>2488</v>
      </c>
    </row>
    <row r="2015" spans="1:13" ht="45" x14ac:dyDescent="0.25">
      <c r="A2015" s="5" t="s">
        <v>2489</v>
      </c>
      <c r="B2015" s="5"/>
      <c r="C2015" s="5" t="s">
        <v>1863</v>
      </c>
      <c r="D2015" s="5"/>
      <c r="E2015" s="5" t="s">
        <v>2467</v>
      </c>
      <c r="F2015" s="5"/>
      <c r="G2015" s="5" t="s">
        <v>176</v>
      </c>
      <c r="H2015" s="5" t="s">
        <v>875</v>
      </c>
      <c r="I2015" s="5">
        <v>120</v>
      </c>
      <c r="J2015" s="5">
        <v>120</v>
      </c>
      <c r="K2015" s="5">
        <v>8</v>
      </c>
      <c r="L2015" s="5">
        <v>3</v>
      </c>
      <c r="M2015" s="5"/>
    </row>
    <row r="2016" spans="1:13" x14ac:dyDescent="0.25">
      <c r="A2016" s="5" t="s">
        <v>2489</v>
      </c>
      <c r="B2016" s="5"/>
      <c r="C2016" s="5" t="s">
        <v>2490</v>
      </c>
      <c r="D2016" s="5"/>
      <c r="E2016" s="5"/>
      <c r="F2016" s="5" t="s">
        <v>2433</v>
      </c>
      <c r="G2016" s="5" t="s">
        <v>176</v>
      </c>
      <c r="H2016" s="5" t="s">
        <v>291</v>
      </c>
      <c r="I2016" s="5">
        <v>50</v>
      </c>
      <c r="J2016" s="5">
        <v>50</v>
      </c>
      <c r="K2016" s="5">
        <v>3</v>
      </c>
      <c r="L2016" s="5">
        <v>4</v>
      </c>
      <c r="M2016" s="5"/>
    </row>
    <row r="2017" spans="1:13" ht="45" x14ac:dyDescent="0.25">
      <c r="A2017" s="5" t="s">
        <v>2489</v>
      </c>
      <c r="B2017" s="5"/>
      <c r="C2017" t="s">
        <v>2689</v>
      </c>
      <c r="D2017" s="5"/>
      <c r="E2017" s="5" t="s">
        <v>2487</v>
      </c>
      <c r="F2017" s="5"/>
      <c r="G2017" s="5" t="s">
        <v>274</v>
      </c>
      <c r="H2017" s="5" t="s">
        <v>109</v>
      </c>
      <c r="I2017" s="5">
        <v>500</v>
      </c>
      <c r="J2017" s="5">
        <v>500</v>
      </c>
      <c r="K2017" s="5">
        <v>35</v>
      </c>
      <c r="L2017" s="5"/>
      <c r="M2017" s="5"/>
    </row>
    <row r="2018" spans="1:13" ht="28.9" customHeight="1" x14ac:dyDescent="0.25">
      <c r="A2018" s="136" t="s">
        <v>2489</v>
      </c>
      <c r="B2018" s="136" t="s">
        <v>844</v>
      </c>
      <c r="C2018" s="6" t="s">
        <v>2081</v>
      </c>
      <c r="D2018" s="7"/>
      <c r="E2018" s="136" t="s">
        <v>2487</v>
      </c>
      <c r="F2018" s="136"/>
      <c r="G2018" s="5" t="s">
        <v>42</v>
      </c>
      <c r="H2018" s="5" t="s">
        <v>978</v>
      </c>
      <c r="I2018" s="5">
        <v>800</v>
      </c>
      <c r="J2018" s="5">
        <v>800</v>
      </c>
      <c r="K2018" s="5">
        <v>56</v>
      </c>
      <c r="L2018" s="5"/>
      <c r="M2018" s="5"/>
    </row>
    <row r="2019" spans="1:13" x14ac:dyDescent="0.25">
      <c r="A2019" s="137"/>
      <c r="B2019" s="137"/>
      <c r="C2019" s="6" t="s">
        <v>2081</v>
      </c>
      <c r="D2019" s="8"/>
      <c r="E2019" s="137"/>
      <c r="F2019" s="137"/>
      <c r="G2019" s="5" t="s">
        <v>51</v>
      </c>
      <c r="H2019" s="5" t="s">
        <v>2491</v>
      </c>
      <c r="I2019" s="5">
        <v>13000</v>
      </c>
      <c r="J2019" s="5">
        <v>13000</v>
      </c>
      <c r="K2019" s="5">
        <v>65</v>
      </c>
      <c r="L2019" s="5"/>
      <c r="M2019" s="5"/>
    </row>
    <row r="2020" spans="1:13" ht="45" x14ac:dyDescent="0.25">
      <c r="A2020" s="5" t="s">
        <v>2489</v>
      </c>
      <c r="B2020" s="5"/>
      <c r="C2020" s="5" t="s">
        <v>2492</v>
      </c>
      <c r="D2020" s="5"/>
      <c r="E2020" s="5" t="s">
        <v>2493</v>
      </c>
      <c r="F2020" s="5"/>
      <c r="G2020" s="5" t="s">
        <v>274</v>
      </c>
      <c r="H2020" s="5" t="s">
        <v>2494</v>
      </c>
      <c r="I2020" s="5">
        <v>280</v>
      </c>
      <c r="J2020" s="5">
        <v>280</v>
      </c>
      <c r="K2020" s="5">
        <v>19</v>
      </c>
      <c r="L2020" s="5">
        <v>5</v>
      </c>
      <c r="M2020" s="5"/>
    </row>
    <row r="2021" spans="1:13" ht="45" x14ac:dyDescent="0.25">
      <c r="A2021" s="5" t="s">
        <v>2495</v>
      </c>
      <c r="B2021" s="5"/>
      <c r="C2021" s="5" t="s">
        <v>2496</v>
      </c>
      <c r="D2021" s="5"/>
      <c r="E2021" s="5" t="s">
        <v>2487</v>
      </c>
      <c r="F2021" s="5" t="s">
        <v>2497</v>
      </c>
      <c r="G2021" s="5" t="s">
        <v>274</v>
      </c>
      <c r="H2021" s="5" t="s">
        <v>503</v>
      </c>
      <c r="I2021" s="5">
        <v>22000</v>
      </c>
      <c r="J2021" s="5">
        <v>22000</v>
      </c>
      <c r="K2021" s="5">
        <v>1540</v>
      </c>
      <c r="L2021" s="5"/>
      <c r="M2021" s="5"/>
    </row>
    <row r="2022" spans="1:13" x14ac:dyDescent="0.25">
      <c r="A2022" s="136" t="s">
        <v>2495</v>
      </c>
      <c r="B2022" s="136"/>
      <c r="C2022" s="6" t="s">
        <v>2498</v>
      </c>
      <c r="D2022" s="7"/>
      <c r="E2022" s="136"/>
      <c r="F2022" s="136"/>
      <c r="G2022" s="5" t="s">
        <v>176</v>
      </c>
      <c r="H2022" s="5" t="s">
        <v>798</v>
      </c>
      <c r="I2022" s="5">
        <v>24</v>
      </c>
      <c r="J2022" s="5">
        <v>24</v>
      </c>
      <c r="K2022" s="136">
        <v>3</v>
      </c>
      <c r="L2022" s="136">
        <v>3</v>
      </c>
      <c r="M2022" s="5"/>
    </row>
    <row r="2023" spans="1:13" x14ac:dyDescent="0.25">
      <c r="A2023" s="137"/>
      <c r="B2023" s="137"/>
      <c r="C2023" s="6" t="s">
        <v>2498</v>
      </c>
      <c r="D2023" s="8"/>
      <c r="E2023" s="137"/>
      <c r="F2023" s="137"/>
      <c r="G2023" s="5" t="s">
        <v>176</v>
      </c>
      <c r="H2023" s="5" t="s">
        <v>225</v>
      </c>
      <c r="I2023" s="5">
        <v>25</v>
      </c>
      <c r="J2023" s="5">
        <v>25</v>
      </c>
      <c r="K2023" s="137"/>
      <c r="L2023" s="137"/>
      <c r="M2023" s="5"/>
    </row>
    <row r="2024" spans="1:13" ht="28.9" customHeight="1" x14ac:dyDescent="0.25">
      <c r="A2024" s="136" t="s">
        <v>2495</v>
      </c>
      <c r="B2024" s="136"/>
      <c r="C2024" s="6" t="s">
        <v>1851</v>
      </c>
      <c r="D2024" s="7"/>
      <c r="E2024" s="136" t="s">
        <v>2487</v>
      </c>
      <c r="F2024" s="136"/>
      <c r="G2024" s="5" t="s">
        <v>176</v>
      </c>
      <c r="H2024" s="5" t="s">
        <v>2499</v>
      </c>
      <c r="I2024" s="5">
        <v>624</v>
      </c>
      <c r="J2024" s="5">
        <v>624</v>
      </c>
      <c r="K2024" s="136">
        <v>8</v>
      </c>
      <c r="L2024" s="136">
        <v>4</v>
      </c>
      <c r="M2024" s="5"/>
    </row>
    <row r="2025" spans="1:13" x14ac:dyDescent="0.25">
      <c r="A2025" s="137"/>
      <c r="B2025" s="137"/>
      <c r="C2025" s="6" t="s">
        <v>1851</v>
      </c>
      <c r="D2025" s="8"/>
      <c r="E2025" s="137"/>
      <c r="F2025" s="137"/>
      <c r="G2025" s="5" t="s">
        <v>23</v>
      </c>
      <c r="H2025" s="5" t="s">
        <v>2500</v>
      </c>
      <c r="I2025" s="5">
        <v>525</v>
      </c>
      <c r="J2025" s="5">
        <v>525</v>
      </c>
      <c r="K2025" s="137"/>
      <c r="L2025" s="137"/>
      <c r="M2025" s="5"/>
    </row>
    <row r="2026" spans="1:13" ht="28.9" customHeight="1" x14ac:dyDescent="0.25">
      <c r="A2026" s="136" t="s">
        <v>2495</v>
      </c>
      <c r="B2026" s="136" t="s">
        <v>1788</v>
      </c>
      <c r="C2026" s="6" t="s">
        <v>2501</v>
      </c>
      <c r="D2026" s="7"/>
      <c r="E2026" s="136" t="s">
        <v>2493</v>
      </c>
      <c r="F2026" s="136" t="s">
        <v>2502</v>
      </c>
      <c r="G2026" s="5" t="s">
        <v>274</v>
      </c>
      <c r="H2026" s="5" t="s">
        <v>2503</v>
      </c>
      <c r="I2026" s="5">
        <v>2400</v>
      </c>
      <c r="J2026" s="5">
        <v>2400</v>
      </c>
      <c r="K2026" s="136">
        <v>198</v>
      </c>
      <c r="L2026" s="136">
        <v>7</v>
      </c>
      <c r="M2026" s="5"/>
    </row>
    <row r="2027" spans="1:13" x14ac:dyDescent="0.25">
      <c r="A2027" s="137"/>
      <c r="B2027" s="137"/>
      <c r="C2027" s="6" t="s">
        <v>2501</v>
      </c>
      <c r="D2027" s="8"/>
      <c r="E2027" s="137"/>
      <c r="F2027" s="137"/>
      <c r="G2027" s="5" t="s">
        <v>42</v>
      </c>
      <c r="H2027" s="5" t="s">
        <v>2504</v>
      </c>
      <c r="I2027" s="5">
        <v>440</v>
      </c>
      <c r="J2027" s="5">
        <v>440</v>
      </c>
      <c r="K2027" s="137"/>
      <c r="L2027" s="137"/>
      <c r="M2027" s="5"/>
    </row>
    <row r="2028" spans="1:13" ht="45" x14ac:dyDescent="0.25">
      <c r="A2028" s="5" t="s">
        <v>2505</v>
      </c>
      <c r="B2028" s="5"/>
      <c r="C2028" s="5" t="s">
        <v>2443</v>
      </c>
      <c r="D2028" s="5"/>
      <c r="E2028" s="5" t="s">
        <v>2493</v>
      </c>
      <c r="F2028" s="5"/>
      <c r="G2028" s="5" t="s">
        <v>274</v>
      </c>
      <c r="H2028" s="5" t="s">
        <v>143</v>
      </c>
      <c r="I2028" s="5">
        <v>200</v>
      </c>
      <c r="J2028" s="5">
        <v>200</v>
      </c>
      <c r="K2028" s="5">
        <v>14</v>
      </c>
      <c r="L2028" s="5"/>
      <c r="M2028" s="5"/>
    </row>
    <row r="2029" spans="1:13" ht="45" x14ac:dyDescent="0.25">
      <c r="A2029" s="5" t="s">
        <v>2505</v>
      </c>
      <c r="B2029" s="5"/>
      <c r="C2029" s="5" t="s">
        <v>1851</v>
      </c>
      <c r="D2029" s="5"/>
      <c r="E2029" s="5" t="s">
        <v>2474</v>
      </c>
      <c r="F2029" s="5" t="s">
        <v>211</v>
      </c>
      <c r="G2029" s="5" t="s">
        <v>274</v>
      </c>
      <c r="H2029" s="5" t="s">
        <v>962</v>
      </c>
      <c r="I2029" s="11"/>
      <c r="J2029" s="5">
        <v>140000</v>
      </c>
      <c r="K2029" s="5"/>
      <c r="L2029" s="5"/>
      <c r="M2029" s="5" t="s">
        <v>2506</v>
      </c>
    </row>
    <row r="2030" spans="1:13" ht="28.9" customHeight="1" x14ac:dyDescent="0.25">
      <c r="A2030" s="136" t="s">
        <v>2505</v>
      </c>
      <c r="B2030" s="136"/>
      <c r="C2030" s="6" t="s">
        <v>2507</v>
      </c>
      <c r="D2030" s="56"/>
      <c r="E2030" s="136" t="s">
        <v>2474</v>
      </c>
      <c r="F2030" s="136"/>
      <c r="G2030" s="5" t="s">
        <v>274</v>
      </c>
      <c r="H2030" s="5" t="s">
        <v>1186</v>
      </c>
      <c r="I2030" s="5">
        <v>100</v>
      </c>
      <c r="J2030" s="5">
        <v>100</v>
      </c>
      <c r="K2030" s="136">
        <v>13</v>
      </c>
      <c r="L2030" s="136">
        <v>7</v>
      </c>
      <c r="M2030" s="5"/>
    </row>
    <row r="2031" spans="1:13" x14ac:dyDescent="0.25">
      <c r="A2031" s="137"/>
      <c r="B2031" s="137"/>
      <c r="C2031" s="6" t="s">
        <v>2507</v>
      </c>
      <c r="D2031" s="58"/>
      <c r="E2031" s="137"/>
      <c r="F2031" s="137"/>
      <c r="G2031" s="5" t="s">
        <v>42</v>
      </c>
      <c r="H2031" s="5" t="s">
        <v>388</v>
      </c>
      <c r="I2031" s="5">
        <v>96</v>
      </c>
      <c r="J2031" s="5">
        <v>96</v>
      </c>
      <c r="K2031" s="137"/>
      <c r="L2031" s="137"/>
      <c r="M2031" s="5"/>
    </row>
    <row r="2032" spans="1:13" ht="45" x14ac:dyDescent="0.25">
      <c r="A2032" s="5" t="s">
        <v>2505</v>
      </c>
      <c r="B2032" s="5"/>
      <c r="C2032" s="5" t="s">
        <v>2508</v>
      </c>
      <c r="D2032" s="5"/>
      <c r="E2032" s="5" t="s">
        <v>2474</v>
      </c>
      <c r="F2032" s="5"/>
      <c r="G2032" s="5" t="s">
        <v>176</v>
      </c>
      <c r="H2032" s="5" t="s">
        <v>2509</v>
      </c>
      <c r="I2032" s="5">
        <v>16</v>
      </c>
      <c r="J2032" s="5">
        <v>16</v>
      </c>
      <c r="K2032" s="5">
        <v>1</v>
      </c>
      <c r="L2032" s="5">
        <v>1</v>
      </c>
      <c r="M2032" s="5"/>
    </row>
    <row r="2033" spans="1:13" ht="28.9" customHeight="1" x14ac:dyDescent="0.25">
      <c r="A2033" s="136" t="s">
        <v>2505</v>
      </c>
      <c r="B2033" s="136"/>
      <c r="C2033" s="6" t="s">
        <v>1851</v>
      </c>
      <c r="D2033" s="7"/>
      <c r="E2033" s="136" t="s">
        <v>2474</v>
      </c>
      <c r="F2033" s="136" t="s">
        <v>211</v>
      </c>
      <c r="G2033" s="5" t="s">
        <v>42</v>
      </c>
      <c r="H2033" s="5" t="s">
        <v>1774</v>
      </c>
      <c r="I2033" s="5">
        <v>128</v>
      </c>
      <c r="J2033" s="5">
        <v>128</v>
      </c>
      <c r="K2033" s="5">
        <v>9</v>
      </c>
      <c r="L2033" s="5"/>
      <c r="M2033" s="5"/>
    </row>
    <row r="2034" spans="1:13" x14ac:dyDescent="0.25">
      <c r="A2034" s="137"/>
      <c r="B2034" s="137"/>
      <c r="C2034" s="6" t="s">
        <v>1851</v>
      </c>
      <c r="D2034" s="8"/>
      <c r="E2034" s="137"/>
      <c r="F2034" s="137"/>
      <c r="G2034" s="5" t="s">
        <v>42</v>
      </c>
      <c r="H2034" s="5" t="s">
        <v>2510</v>
      </c>
      <c r="I2034" s="11"/>
      <c r="J2034" s="5">
        <v>534</v>
      </c>
      <c r="K2034" s="5">
        <v>35</v>
      </c>
      <c r="L2034" s="5">
        <v>3</v>
      </c>
      <c r="M2034" s="5" t="s">
        <v>2511</v>
      </c>
    </row>
    <row r="2035" spans="1:13" ht="45" x14ac:dyDescent="0.25">
      <c r="A2035" s="5" t="s">
        <v>2512</v>
      </c>
      <c r="B2035" s="5" t="s">
        <v>1572</v>
      </c>
      <c r="C2035" s="5" t="s">
        <v>2513</v>
      </c>
      <c r="D2035" s="5"/>
      <c r="E2035" s="5" t="s">
        <v>2474</v>
      </c>
      <c r="F2035" s="5" t="s">
        <v>211</v>
      </c>
      <c r="G2035" s="5" t="s">
        <v>274</v>
      </c>
      <c r="H2035" s="5" t="s">
        <v>72</v>
      </c>
      <c r="I2035" s="5">
        <v>8160</v>
      </c>
      <c r="J2035" s="5">
        <v>8160</v>
      </c>
      <c r="K2035" s="5">
        <v>571</v>
      </c>
      <c r="L2035" s="5"/>
      <c r="M2035" s="5" t="s">
        <v>2514</v>
      </c>
    </row>
    <row r="2036" spans="1:13" ht="45" x14ac:dyDescent="0.25">
      <c r="A2036" s="5" t="s">
        <v>2512</v>
      </c>
      <c r="B2036" s="5" t="s">
        <v>132</v>
      </c>
      <c r="C2036" s="11" t="s">
        <v>1576</v>
      </c>
      <c r="D2036" s="5"/>
      <c r="E2036" s="5" t="s">
        <v>2474</v>
      </c>
      <c r="F2036" s="5"/>
      <c r="G2036" s="5" t="s">
        <v>51</v>
      </c>
      <c r="H2036" s="5" t="s">
        <v>1556</v>
      </c>
      <c r="I2036" s="10"/>
      <c r="J2036" s="10">
        <v>1250</v>
      </c>
      <c r="K2036" s="11"/>
      <c r="L2036" s="11"/>
      <c r="M2036" s="11" t="s">
        <v>2515</v>
      </c>
    </row>
    <row r="2037" spans="1:13" ht="45" x14ac:dyDescent="0.25">
      <c r="A2037" s="5" t="s">
        <v>2512</v>
      </c>
      <c r="B2037" s="5"/>
      <c r="C2037" s="5" t="s">
        <v>2166</v>
      </c>
      <c r="D2037" s="5"/>
      <c r="E2037" s="5" t="s">
        <v>2516</v>
      </c>
      <c r="F2037" s="5"/>
      <c r="G2037" s="5" t="s">
        <v>274</v>
      </c>
      <c r="H2037" s="5" t="s">
        <v>2438</v>
      </c>
      <c r="I2037" s="5">
        <v>2300</v>
      </c>
      <c r="J2037" s="5">
        <v>2300</v>
      </c>
      <c r="K2037" s="5">
        <v>161</v>
      </c>
      <c r="L2037" s="5"/>
      <c r="M2037" s="5"/>
    </row>
    <row r="2038" spans="1:13" x14ac:dyDescent="0.25">
      <c r="A2038" s="5" t="s">
        <v>2512</v>
      </c>
      <c r="B2038" s="5" t="s">
        <v>1572</v>
      </c>
      <c r="C2038" s="5" t="s">
        <v>2481</v>
      </c>
      <c r="D2038" s="5"/>
      <c r="E2038" s="5"/>
      <c r="F2038" s="5" t="s">
        <v>973</v>
      </c>
      <c r="G2038" s="5" t="s">
        <v>274</v>
      </c>
      <c r="H2038" s="5" t="s">
        <v>291</v>
      </c>
      <c r="I2038" s="5">
        <v>4000</v>
      </c>
      <c r="J2038" s="5">
        <v>4000</v>
      </c>
      <c r="K2038" s="5">
        <v>280</v>
      </c>
      <c r="L2038" s="5"/>
      <c r="M2038" s="5"/>
    </row>
    <row r="2039" spans="1:13" ht="45" x14ac:dyDescent="0.25">
      <c r="A2039" s="5" t="s">
        <v>2512</v>
      </c>
      <c r="B2039" s="5"/>
      <c r="C2039" s="5" t="s">
        <v>2517</v>
      </c>
      <c r="D2039" s="5"/>
      <c r="E2039" s="5" t="s">
        <v>2518</v>
      </c>
      <c r="F2039" s="5" t="s">
        <v>973</v>
      </c>
      <c r="G2039" s="5" t="s">
        <v>2519</v>
      </c>
      <c r="H2039" s="5" t="s">
        <v>2165</v>
      </c>
      <c r="I2039" s="5">
        <v>3600</v>
      </c>
      <c r="J2039" s="5">
        <v>3600</v>
      </c>
      <c r="K2039" s="5">
        <v>252</v>
      </c>
      <c r="L2039" s="5"/>
      <c r="M2039" s="5"/>
    </row>
    <row r="2040" spans="1:13" ht="45" x14ac:dyDescent="0.25">
      <c r="A2040" s="5" t="s">
        <v>2512</v>
      </c>
      <c r="B2040" s="5"/>
      <c r="C2040" s="5" t="s">
        <v>2520</v>
      </c>
      <c r="D2040" s="5"/>
      <c r="E2040" s="5" t="s">
        <v>2518</v>
      </c>
      <c r="F2040" s="5"/>
      <c r="G2040" s="5" t="s">
        <v>42</v>
      </c>
      <c r="H2040" s="5" t="s">
        <v>1170</v>
      </c>
      <c r="I2040" s="5">
        <v>360</v>
      </c>
      <c r="J2040" s="5">
        <v>360</v>
      </c>
      <c r="K2040" s="5">
        <v>25</v>
      </c>
      <c r="L2040" s="5">
        <v>2</v>
      </c>
      <c r="M2040" s="5"/>
    </row>
    <row r="2041" spans="1:13" ht="45" x14ac:dyDescent="0.25">
      <c r="A2041" s="5" t="s">
        <v>2521</v>
      </c>
      <c r="B2041" s="5" t="s">
        <v>132</v>
      </c>
      <c r="C2041" s="5" t="s">
        <v>2522</v>
      </c>
      <c r="D2041" s="5"/>
      <c r="E2041" s="5" t="s">
        <v>2518</v>
      </c>
      <c r="F2041" s="5"/>
      <c r="G2041" s="5" t="s">
        <v>274</v>
      </c>
      <c r="H2041" s="5" t="s">
        <v>1461</v>
      </c>
      <c r="I2041" s="5">
        <v>250</v>
      </c>
      <c r="J2041" s="5">
        <v>250</v>
      </c>
      <c r="K2041" s="5">
        <v>17</v>
      </c>
      <c r="L2041" s="5">
        <v>4</v>
      </c>
      <c r="M2041" s="5"/>
    </row>
    <row r="2042" spans="1:13" ht="45" x14ac:dyDescent="0.25">
      <c r="A2042" s="5" t="s">
        <v>2521</v>
      </c>
      <c r="B2042" s="5"/>
      <c r="C2042" s="134" t="s">
        <v>2696</v>
      </c>
      <c r="D2042" s="5"/>
      <c r="E2042" s="5" t="s">
        <v>2518</v>
      </c>
      <c r="F2042" s="5"/>
      <c r="G2042" s="5" t="s">
        <v>274</v>
      </c>
      <c r="H2042" s="5" t="s">
        <v>225</v>
      </c>
      <c r="I2042" s="5">
        <v>2000</v>
      </c>
      <c r="J2042" s="5">
        <v>2000</v>
      </c>
      <c r="K2042" s="5">
        <v>140</v>
      </c>
      <c r="L2042" s="5"/>
      <c r="M2042" s="5"/>
    </row>
    <row r="2043" spans="1:13" ht="28.9" customHeight="1" x14ac:dyDescent="0.25">
      <c r="A2043" s="136" t="s">
        <v>2521</v>
      </c>
      <c r="B2043" s="136"/>
      <c r="C2043" s="6" t="s">
        <v>231</v>
      </c>
      <c r="D2043" s="7"/>
      <c r="E2043" s="136" t="s">
        <v>2523</v>
      </c>
      <c r="F2043" s="136"/>
      <c r="G2043" s="5" t="s">
        <v>274</v>
      </c>
      <c r="H2043" s="5" t="s">
        <v>1930</v>
      </c>
      <c r="I2043" s="5">
        <v>1000</v>
      </c>
      <c r="J2043" s="5">
        <v>1000</v>
      </c>
      <c r="K2043" s="136">
        <v>114</v>
      </c>
      <c r="L2043" s="136">
        <v>7</v>
      </c>
      <c r="M2043" s="5"/>
    </row>
    <row r="2044" spans="1:13" x14ac:dyDescent="0.25">
      <c r="A2044" s="137"/>
      <c r="B2044" s="137"/>
      <c r="C2044" s="6" t="s">
        <v>231</v>
      </c>
      <c r="D2044" s="8"/>
      <c r="E2044" s="137"/>
      <c r="F2044" s="137"/>
      <c r="G2044" s="5" t="s">
        <v>42</v>
      </c>
      <c r="H2044" s="5" t="s">
        <v>862</v>
      </c>
      <c r="I2044" s="5">
        <v>640</v>
      </c>
      <c r="J2044" s="5">
        <v>640</v>
      </c>
      <c r="K2044" s="137"/>
      <c r="L2044" s="137"/>
      <c r="M2044" s="5"/>
    </row>
    <row r="2045" spans="1:13" ht="45" x14ac:dyDescent="0.25">
      <c r="A2045" s="5" t="s">
        <v>2521</v>
      </c>
      <c r="B2045" s="5"/>
      <c r="C2045" s="5" t="s">
        <v>2524</v>
      </c>
      <c r="D2045" s="5"/>
      <c r="E2045" s="5" t="s">
        <v>2525</v>
      </c>
      <c r="F2045" s="5"/>
      <c r="G2045" s="5" t="s">
        <v>274</v>
      </c>
      <c r="H2045" s="5" t="s">
        <v>536</v>
      </c>
      <c r="I2045" s="5">
        <v>300</v>
      </c>
      <c r="J2045" s="5">
        <v>300</v>
      </c>
      <c r="K2045" s="5">
        <v>21</v>
      </c>
      <c r="L2045" s="5"/>
      <c r="M2045" s="5"/>
    </row>
    <row r="2046" spans="1:13" ht="45" x14ac:dyDescent="0.25">
      <c r="A2046" s="5" t="s">
        <v>2521</v>
      </c>
      <c r="B2046" s="5" t="s">
        <v>642</v>
      </c>
      <c r="C2046" s="5" t="s">
        <v>2295</v>
      </c>
      <c r="D2046" s="5"/>
      <c r="E2046" s="5" t="s">
        <v>2525</v>
      </c>
      <c r="F2046" s="5"/>
      <c r="G2046" s="5" t="s">
        <v>51</v>
      </c>
      <c r="H2046" s="5" t="s">
        <v>2526</v>
      </c>
      <c r="I2046" s="5">
        <v>812</v>
      </c>
      <c r="J2046" s="5">
        <v>812</v>
      </c>
      <c r="K2046" s="5">
        <v>2</v>
      </c>
      <c r="L2046" s="5">
        <v>1</v>
      </c>
      <c r="M2046" s="5"/>
    </row>
    <row r="2047" spans="1:13" ht="45" x14ac:dyDescent="0.25">
      <c r="A2047" s="5" t="s">
        <v>2521</v>
      </c>
      <c r="B2047" s="5"/>
      <c r="C2047" s="5" t="s">
        <v>2527</v>
      </c>
      <c r="D2047" s="5"/>
      <c r="E2047" s="5" t="s">
        <v>2528</v>
      </c>
      <c r="F2047" s="5"/>
      <c r="G2047" s="5" t="s">
        <v>274</v>
      </c>
      <c r="H2047" s="5" t="s">
        <v>143</v>
      </c>
      <c r="I2047" s="5">
        <v>200</v>
      </c>
      <c r="J2047" s="5">
        <v>200</v>
      </c>
      <c r="K2047" s="5">
        <v>14</v>
      </c>
      <c r="L2047" s="5"/>
      <c r="M2047" s="5"/>
    </row>
    <row r="2048" spans="1:13" ht="28.9" customHeight="1" x14ac:dyDescent="0.25">
      <c r="A2048" s="136" t="s">
        <v>2529</v>
      </c>
      <c r="B2048" s="136"/>
      <c r="C2048" s="6" t="s">
        <v>2418</v>
      </c>
      <c r="D2048" s="7"/>
      <c r="E2048" s="136" t="s">
        <v>2525</v>
      </c>
      <c r="F2048" s="136" t="s">
        <v>2530</v>
      </c>
      <c r="G2048" s="5" t="s">
        <v>274</v>
      </c>
      <c r="H2048" s="5" t="s">
        <v>109</v>
      </c>
      <c r="I2048" s="5">
        <v>500</v>
      </c>
      <c r="J2048" s="5">
        <v>500</v>
      </c>
      <c r="K2048" s="136">
        <v>35</v>
      </c>
      <c r="L2048" s="136">
        <v>5</v>
      </c>
      <c r="M2048" s="5"/>
    </row>
    <row r="2049" spans="1:13" x14ac:dyDescent="0.25">
      <c r="A2049" s="137"/>
      <c r="B2049" s="137"/>
      <c r="C2049" s="6" t="s">
        <v>2418</v>
      </c>
      <c r="D2049" s="8"/>
      <c r="E2049" s="137"/>
      <c r="F2049" s="137"/>
      <c r="G2049" s="5" t="s">
        <v>42</v>
      </c>
      <c r="H2049" s="5" t="s">
        <v>1976</v>
      </c>
      <c r="I2049" s="84">
        <v>64</v>
      </c>
      <c r="J2049" s="5">
        <v>64</v>
      </c>
      <c r="K2049" s="137"/>
      <c r="L2049" s="137"/>
      <c r="M2049" s="5"/>
    </row>
    <row r="2050" spans="1:13" x14ac:dyDescent="0.25">
      <c r="A2050" s="136" t="s">
        <v>2529</v>
      </c>
      <c r="B2050" s="136"/>
      <c r="C2050" s="6" t="s">
        <v>2531</v>
      </c>
      <c r="D2050" s="7"/>
      <c r="E2050" s="136"/>
      <c r="F2050" s="136"/>
      <c r="G2050" s="5" t="s">
        <v>274</v>
      </c>
      <c r="H2050" s="5" t="s">
        <v>2358</v>
      </c>
      <c r="I2050" s="5">
        <v>150</v>
      </c>
      <c r="J2050" s="5">
        <v>150</v>
      </c>
      <c r="K2050" s="136">
        <v>99</v>
      </c>
      <c r="L2050" s="136">
        <v>3</v>
      </c>
      <c r="M2050" s="5"/>
    </row>
    <row r="2051" spans="1:13" x14ac:dyDescent="0.25">
      <c r="A2051" s="137"/>
      <c r="B2051" s="137"/>
      <c r="C2051" s="6" t="s">
        <v>2531</v>
      </c>
      <c r="D2051" s="8"/>
      <c r="E2051" s="137"/>
      <c r="F2051" s="137"/>
      <c r="G2051" s="5" t="s">
        <v>42</v>
      </c>
      <c r="H2051" s="5" t="s">
        <v>754</v>
      </c>
      <c r="I2051" s="5">
        <v>1270</v>
      </c>
      <c r="J2051" s="5">
        <v>1270</v>
      </c>
      <c r="K2051" s="137"/>
      <c r="L2051" s="137"/>
      <c r="M2051" s="5"/>
    </row>
    <row r="2052" spans="1:13" ht="45" x14ac:dyDescent="0.25">
      <c r="A2052" s="5" t="s">
        <v>2529</v>
      </c>
      <c r="B2052" s="5"/>
      <c r="C2052" s="5" t="s">
        <v>2532</v>
      </c>
      <c r="D2052" s="5"/>
      <c r="E2052" s="5" t="s">
        <v>2533</v>
      </c>
      <c r="F2052" s="5"/>
      <c r="G2052" s="5" t="s">
        <v>274</v>
      </c>
      <c r="H2052" s="5" t="s">
        <v>2534</v>
      </c>
      <c r="I2052" s="5">
        <v>2800</v>
      </c>
      <c r="J2052" s="5">
        <v>2800</v>
      </c>
      <c r="K2052" s="5">
        <v>196</v>
      </c>
      <c r="L2052" s="5"/>
      <c r="M2052" s="5"/>
    </row>
    <row r="2053" spans="1:13" ht="45" x14ac:dyDescent="0.25">
      <c r="A2053" s="5" t="s">
        <v>2529</v>
      </c>
      <c r="B2053" s="5"/>
      <c r="C2053" s="5" t="s">
        <v>2517</v>
      </c>
      <c r="D2053" s="5"/>
      <c r="E2053" s="5" t="s">
        <v>2523</v>
      </c>
      <c r="F2053" s="5"/>
      <c r="G2053" s="5" t="s">
        <v>2519</v>
      </c>
      <c r="H2053" s="5" t="s">
        <v>2389</v>
      </c>
      <c r="I2053" s="5">
        <v>2400</v>
      </c>
      <c r="J2053" s="5">
        <v>2400</v>
      </c>
      <c r="K2053" s="5">
        <v>168</v>
      </c>
      <c r="L2053" s="5"/>
      <c r="M2053" s="5"/>
    </row>
    <row r="2054" spans="1:13" ht="45" x14ac:dyDescent="0.25">
      <c r="A2054" s="5" t="s">
        <v>2529</v>
      </c>
      <c r="B2054" s="5"/>
      <c r="C2054" s="5" t="s">
        <v>2647</v>
      </c>
      <c r="D2054" s="5"/>
      <c r="E2054" s="5" t="s">
        <v>2533</v>
      </c>
      <c r="F2054" s="5"/>
      <c r="G2054" s="5" t="s">
        <v>274</v>
      </c>
      <c r="H2054" s="5" t="s">
        <v>2535</v>
      </c>
      <c r="I2054" s="5">
        <v>136</v>
      </c>
      <c r="J2054" s="5">
        <v>136</v>
      </c>
      <c r="K2054" s="5">
        <v>9</v>
      </c>
      <c r="L2054" s="5">
        <v>4</v>
      </c>
      <c r="M2054" s="5"/>
    </row>
    <row r="2055" spans="1:13" x14ac:dyDescent="0.25">
      <c r="A2055" s="5" t="s">
        <v>2536</v>
      </c>
      <c r="B2055" s="5"/>
      <c r="C2055" s="5" t="s">
        <v>2537</v>
      </c>
      <c r="D2055" s="5"/>
      <c r="E2055" s="5"/>
      <c r="F2055" s="5"/>
      <c r="G2055" s="5" t="s">
        <v>2519</v>
      </c>
      <c r="H2055" s="5" t="s">
        <v>876</v>
      </c>
      <c r="I2055" s="5">
        <v>600</v>
      </c>
      <c r="J2055" s="5">
        <v>600</v>
      </c>
      <c r="K2055" s="5">
        <v>42</v>
      </c>
      <c r="L2055" s="5"/>
      <c r="M2055" s="5"/>
    </row>
    <row r="2056" spans="1:13" ht="45" x14ac:dyDescent="0.25">
      <c r="A2056" s="5" t="s">
        <v>2536</v>
      </c>
      <c r="B2056" s="5"/>
      <c r="C2056" s="5" t="s">
        <v>2538</v>
      </c>
      <c r="D2056" s="5"/>
      <c r="E2056" s="5" t="s">
        <v>2533</v>
      </c>
      <c r="F2056" s="5"/>
      <c r="G2056" s="5" t="s">
        <v>274</v>
      </c>
      <c r="H2056" s="5" t="s">
        <v>523</v>
      </c>
      <c r="I2056" s="5">
        <v>400</v>
      </c>
      <c r="J2056" s="5">
        <v>400</v>
      </c>
      <c r="K2056" s="5">
        <v>28</v>
      </c>
      <c r="L2056" s="5"/>
      <c r="M2056" s="5"/>
    </row>
    <row r="2057" spans="1:13" ht="45" x14ac:dyDescent="0.25">
      <c r="A2057" s="5" t="s">
        <v>2536</v>
      </c>
      <c r="B2057" s="5"/>
      <c r="C2057" s="5" t="s">
        <v>2539</v>
      </c>
      <c r="D2057" s="5"/>
      <c r="E2057" s="5" t="s">
        <v>2533</v>
      </c>
      <c r="F2057" s="5"/>
      <c r="G2057" s="5" t="s">
        <v>274</v>
      </c>
      <c r="H2057" s="5" t="s">
        <v>521</v>
      </c>
      <c r="I2057" s="5">
        <v>600</v>
      </c>
      <c r="J2057" s="5">
        <v>600</v>
      </c>
      <c r="K2057" s="5">
        <v>42</v>
      </c>
      <c r="L2057" s="5"/>
      <c r="M2057" s="5"/>
    </row>
    <row r="2058" spans="1:13" ht="45" x14ac:dyDescent="0.25">
      <c r="A2058" s="5" t="s">
        <v>2536</v>
      </c>
      <c r="B2058" s="5"/>
      <c r="C2058" s="5" t="s">
        <v>2532</v>
      </c>
      <c r="D2058" s="5"/>
      <c r="E2058" s="5" t="s">
        <v>2533</v>
      </c>
      <c r="F2058" s="5"/>
      <c r="G2058" s="5" t="s">
        <v>274</v>
      </c>
      <c r="H2058" s="5" t="s">
        <v>1186</v>
      </c>
      <c r="I2058" s="5">
        <v>100</v>
      </c>
      <c r="J2058" s="5">
        <v>100</v>
      </c>
      <c r="K2058" s="5">
        <v>7</v>
      </c>
      <c r="L2058" s="5"/>
      <c r="M2058" s="5"/>
    </row>
    <row r="2059" spans="1:13" ht="28.9" customHeight="1" x14ac:dyDescent="0.25">
      <c r="A2059" s="136" t="s">
        <v>2536</v>
      </c>
      <c r="B2059" s="136"/>
      <c r="C2059" s="130" t="s">
        <v>2678</v>
      </c>
      <c r="D2059" s="7"/>
      <c r="E2059" s="136" t="s">
        <v>2533</v>
      </c>
      <c r="F2059" s="136"/>
      <c r="G2059" s="5" t="s">
        <v>274</v>
      </c>
      <c r="H2059" s="5" t="s">
        <v>225</v>
      </c>
      <c r="I2059" s="5">
        <v>2000</v>
      </c>
      <c r="J2059" s="5">
        <v>2000</v>
      </c>
      <c r="K2059" s="5">
        <v>140</v>
      </c>
      <c r="L2059" s="5"/>
      <c r="M2059" s="5"/>
    </row>
    <row r="2060" spans="1:13" x14ac:dyDescent="0.25">
      <c r="A2060" s="138"/>
      <c r="B2060" s="138"/>
      <c r="C2060" s="130" t="s">
        <v>2678</v>
      </c>
      <c r="D2060" s="9"/>
      <c r="E2060" s="138"/>
      <c r="F2060" s="138"/>
      <c r="G2060" s="5" t="s">
        <v>51</v>
      </c>
      <c r="H2060" s="5" t="s">
        <v>2299</v>
      </c>
      <c r="I2060" s="5">
        <v>5000</v>
      </c>
      <c r="J2060" s="5">
        <v>5000</v>
      </c>
      <c r="K2060" s="5">
        <v>25</v>
      </c>
      <c r="L2060" s="5"/>
      <c r="M2060" s="5"/>
    </row>
    <row r="2061" spans="1:13" x14ac:dyDescent="0.25">
      <c r="A2061" s="137"/>
      <c r="B2061" s="137"/>
      <c r="C2061" s="130" t="s">
        <v>2678</v>
      </c>
      <c r="D2061" s="8"/>
      <c r="E2061" s="137"/>
      <c r="F2061" s="137"/>
      <c r="G2061" s="5" t="s">
        <v>42</v>
      </c>
      <c r="H2061" s="5" t="s">
        <v>1616</v>
      </c>
      <c r="I2061" s="5">
        <v>280</v>
      </c>
      <c r="J2061" s="5">
        <v>280</v>
      </c>
      <c r="K2061" s="5">
        <v>19</v>
      </c>
      <c r="L2061" s="5">
        <v>6</v>
      </c>
      <c r="M2061" s="5"/>
    </row>
    <row r="2062" spans="1:13" ht="45" x14ac:dyDescent="0.25">
      <c r="A2062" s="5" t="s">
        <v>2536</v>
      </c>
      <c r="B2062" s="5"/>
      <c r="C2062" s="5" t="s">
        <v>2540</v>
      </c>
      <c r="D2062" s="5"/>
      <c r="E2062" s="5" t="s">
        <v>2533</v>
      </c>
      <c r="F2062" s="5"/>
      <c r="G2062" s="5" t="s">
        <v>274</v>
      </c>
      <c r="H2062" s="5" t="s">
        <v>1186</v>
      </c>
      <c r="I2062" s="5">
        <v>100</v>
      </c>
      <c r="J2062" s="5">
        <v>100</v>
      </c>
      <c r="K2062" s="5">
        <v>7</v>
      </c>
      <c r="L2062" s="5"/>
      <c r="M2062" s="5"/>
    </row>
    <row r="2063" spans="1:13" ht="45" x14ac:dyDescent="0.25">
      <c r="A2063" s="5" t="s">
        <v>2541</v>
      </c>
      <c r="B2063" s="5"/>
      <c r="C2063" s="5" t="s">
        <v>2542</v>
      </c>
      <c r="D2063" s="5"/>
      <c r="E2063" s="5" t="s">
        <v>2533</v>
      </c>
      <c r="F2063" s="5"/>
      <c r="G2063" s="5" t="s">
        <v>42</v>
      </c>
      <c r="H2063" s="5" t="s">
        <v>85</v>
      </c>
      <c r="I2063" s="5">
        <v>400</v>
      </c>
      <c r="J2063" s="5">
        <v>400</v>
      </c>
      <c r="K2063" s="5">
        <v>28</v>
      </c>
      <c r="L2063" s="5"/>
      <c r="M2063" s="5"/>
    </row>
    <row r="2064" spans="1:13" ht="45" x14ac:dyDescent="0.25">
      <c r="A2064" s="5" t="s">
        <v>2541</v>
      </c>
      <c r="B2064" s="5"/>
      <c r="C2064" s="5" t="s">
        <v>2543</v>
      </c>
      <c r="D2064" s="5"/>
      <c r="E2064" s="5" t="s">
        <v>2533</v>
      </c>
      <c r="F2064" s="5"/>
      <c r="G2064" s="5" t="s">
        <v>274</v>
      </c>
      <c r="H2064" s="5" t="s">
        <v>521</v>
      </c>
      <c r="I2064" s="5">
        <v>600</v>
      </c>
      <c r="J2064" s="5">
        <v>600</v>
      </c>
      <c r="K2064" s="5">
        <v>42</v>
      </c>
      <c r="L2064" s="5"/>
      <c r="M2064" s="5"/>
    </row>
    <row r="2065" spans="1:13" ht="45" x14ac:dyDescent="0.25">
      <c r="A2065" s="5" t="s">
        <v>2541</v>
      </c>
      <c r="B2065" s="5"/>
      <c r="C2065" s="5" t="s">
        <v>2544</v>
      </c>
      <c r="D2065" s="5"/>
      <c r="E2065" s="5" t="s">
        <v>2528</v>
      </c>
      <c r="F2065" s="5" t="s">
        <v>1433</v>
      </c>
      <c r="G2065" s="5" t="s">
        <v>274</v>
      </c>
      <c r="H2065" s="5" t="s">
        <v>291</v>
      </c>
      <c r="I2065" s="5">
        <v>4000</v>
      </c>
      <c r="J2065" s="5">
        <v>4000</v>
      </c>
      <c r="K2065" s="5">
        <v>280</v>
      </c>
      <c r="L2065" s="5"/>
      <c r="M2065" s="5"/>
    </row>
    <row r="2066" spans="1:13" ht="45" x14ac:dyDescent="0.25">
      <c r="A2066" s="5" t="s">
        <v>2541</v>
      </c>
      <c r="B2066" s="5"/>
      <c r="C2066" s="5" t="s">
        <v>827</v>
      </c>
      <c r="D2066" s="5"/>
      <c r="E2066" s="5" t="s">
        <v>2528</v>
      </c>
      <c r="F2066" s="5"/>
      <c r="G2066" s="5" t="s">
        <v>274</v>
      </c>
      <c r="H2066" s="5" t="s">
        <v>225</v>
      </c>
      <c r="I2066" s="5">
        <v>2100</v>
      </c>
      <c r="J2066" s="5">
        <v>2100</v>
      </c>
      <c r="K2066" s="5">
        <v>147</v>
      </c>
      <c r="L2066" s="5"/>
      <c r="M2066" s="5"/>
    </row>
    <row r="2067" spans="1:13" ht="60" x14ac:dyDescent="0.25">
      <c r="A2067" s="5" t="s">
        <v>2541</v>
      </c>
      <c r="B2067" s="5" t="s">
        <v>2545</v>
      </c>
      <c r="C2067" s="5" t="s">
        <v>2546</v>
      </c>
      <c r="D2067" s="5"/>
      <c r="E2067" s="5" t="s">
        <v>2528</v>
      </c>
      <c r="F2067" s="5"/>
      <c r="G2067" s="5" t="s">
        <v>274</v>
      </c>
      <c r="H2067" s="5" t="s">
        <v>521</v>
      </c>
      <c r="I2067" s="5">
        <v>600</v>
      </c>
      <c r="J2067" s="5">
        <v>600</v>
      </c>
      <c r="K2067" s="5"/>
      <c r="L2067" s="5"/>
      <c r="M2067" s="5" t="s">
        <v>2547</v>
      </c>
    </row>
    <row r="2068" spans="1:13" ht="45" x14ac:dyDescent="0.25">
      <c r="A2068" s="5" t="s">
        <v>2548</v>
      </c>
      <c r="B2068" s="5"/>
      <c r="C2068" s="5" t="s">
        <v>2549</v>
      </c>
      <c r="D2068" s="5"/>
      <c r="E2068" s="5" t="s">
        <v>2550</v>
      </c>
      <c r="F2068" s="5"/>
      <c r="G2068" s="5" t="s">
        <v>274</v>
      </c>
      <c r="H2068" s="5" t="s">
        <v>574</v>
      </c>
      <c r="I2068" s="5">
        <v>1200</v>
      </c>
      <c r="J2068" s="5">
        <v>1200</v>
      </c>
      <c r="K2068" s="5">
        <v>84</v>
      </c>
      <c r="L2068" s="5"/>
      <c r="M2068" s="5"/>
    </row>
    <row r="2069" spans="1:13" ht="45" x14ac:dyDescent="0.25">
      <c r="A2069" s="5" t="s">
        <v>2548</v>
      </c>
      <c r="B2069" s="5"/>
      <c r="C2069" s="5" t="s">
        <v>2551</v>
      </c>
      <c r="D2069" s="5"/>
      <c r="E2069" s="5" t="s">
        <v>2550</v>
      </c>
      <c r="F2069" s="5"/>
      <c r="G2069" s="5" t="s">
        <v>274</v>
      </c>
      <c r="H2069" s="5" t="s">
        <v>1186</v>
      </c>
      <c r="I2069" s="5">
        <v>100</v>
      </c>
      <c r="J2069" s="5">
        <v>100</v>
      </c>
      <c r="K2069" s="5">
        <v>7</v>
      </c>
      <c r="L2069" s="5"/>
      <c r="M2069" s="5"/>
    </row>
    <row r="2070" spans="1:13" ht="28.9" customHeight="1" x14ac:dyDescent="0.25">
      <c r="A2070" s="139" t="s">
        <v>2548</v>
      </c>
      <c r="B2070" s="139"/>
      <c r="C2070" s="6" t="s">
        <v>2552</v>
      </c>
      <c r="D2070" s="5"/>
      <c r="E2070" s="139" t="s">
        <v>2550</v>
      </c>
      <c r="F2070" s="139"/>
      <c r="G2070" s="5" t="s">
        <v>42</v>
      </c>
      <c r="H2070" s="5" t="s">
        <v>2293</v>
      </c>
      <c r="I2070" s="5">
        <v>2000</v>
      </c>
      <c r="J2070" s="5">
        <v>2000</v>
      </c>
      <c r="K2070" s="5">
        <v>140</v>
      </c>
      <c r="L2070" s="5"/>
      <c r="M2070" s="5"/>
    </row>
    <row r="2071" spans="1:13" x14ac:dyDescent="0.25">
      <c r="A2071" s="139"/>
      <c r="B2071" s="139"/>
      <c r="C2071" s="6" t="s">
        <v>2552</v>
      </c>
      <c r="D2071" s="5"/>
      <c r="E2071" s="139"/>
      <c r="F2071" s="139"/>
      <c r="G2071" s="5" t="s">
        <v>51</v>
      </c>
      <c r="H2071" s="5" t="s">
        <v>2553</v>
      </c>
      <c r="I2071" s="5">
        <v>2000</v>
      </c>
      <c r="J2071" s="5">
        <v>2000</v>
      </c>
      <c r="K2071" s="5">
        <v>10</v>
      </c>
      <c r="L2071" s="5"/>
      <c r="M2071" s="5"/>
    </row>
    <row r="2072" spans="1:13" ht="45" x14ac:dyDescent="0.25">
      <c r="A2072" s="5" t="s">
        <v>2548</v>
      </c>
      <c r="B2072" s="59" t="s">
        <v>2554</v>
      </c>
      <c r="C2072" s="5" t="s">
        <v>2690</v>
      </c>
      <c r="D2072" s="59"/>
      <c r="E2072" s="59" t="s">
        <v>2550</v>
      </c>
      <c r="F2072" s="59" t="s">
        <v>2555</v>
      </c>
      <c r="G2072" s="59" t="s">
        <v>274</v>
      </c>
      <c r="H2072" s="59" t="s">
        <v>1356</v>
      </c>
      <c r="I2072" s="59"/>
      <c r="J2072" s="59">
        <v>20000</v>
      </c>
      <c r="K2072" s="5"/>
      <c r="L2072" s="5"/>
      <c r="M2072" s="5" t="s">
        <v>2556</v>
      </c>
    </row>
    <row r="2073" spans="1:13" ht="45" x14ac:dyDescent="0.25">
      <c r="A2073" s="5" t="s">
        <v>2548</v>
      </c>
      <c r="B2073" s="5" t="s">
        <v>642</v>
      </c>
      <c r="C2073" s="5" t="s">
        <v>2616</v>
      </c>
      <c r="D2073" s="5"/>
      <c r="E2073" s="5" t="s">
        <v>2550</v>
      </c>
      <c r="F2073" s="5"/>
      <c r="G2073" s="5" t="s">
        <v>51</v>
      </c>
      <c r="H2073" s="5" t="s">
        <v>2557</v>
      </c>
      <c r="I2073" s="5">
        <v>27920</v>
      </c>
      <c r="J2073" s="5">
        <v>27920</v>
      </c>
      <c r="K2073" s="5">
        <v>139</v>
      </c>
      <c r="L2073" s="5">
        <v>6</v>
      </c>
      <c r="M2073" s="5" t="s">
        <v>2558</v>
      </c>
    </row>
    <row r="2074" spans="1:13" ht="45" x14ac:dyDescent="0.25">
      <c r="A2074" s="5" t="s">
        <v>2559</v>
      </c>
      <c r="B2074" s="5"/>
      <c r="C2074" s="5" t="s">
        <v>2560</v>
      </c>
      <c r="D2074" s="5"/>
      <c r="E2074" s="5" t="s">
        <v>2550</v>
      </c>
      <c r="F2074" s="5"/>
      <c r="G2074" s="5" t="s">
        <v>274</v>
      </c>
      <c r="H2074" s="5" t="s">
        <v>143</v>
      </c>
      <c r="I2074" s="5">
        <v>200</v>
      </c>
      <c r="J2074" s="5">
        <v>200</v>
      </c>
      <c r="K2074" s="5">
        <v>14</v>
      </c>
      <c r="L2074" s="5"/>
      <c r="M2074" s="5"/>
    </row>
    <row r="2075" spans="1:13" ht="30" x14ac:dyDescent="0.25">
      <c r="A2075" s="5" t="s">
        <v>2559</v>
      </c>
      <c r="B2075" s="5"/>
      <c r="C2075" s="5" t="s">
        <v>2561</v>
      </c>
      <c r="D2075" s="5"/>
      <c r="E2075" s="5" t="s">
        <v>2562</v>
      </c>
      <c r="F2075" s="5"/>
      <c r="G2075" s="5" t="s">
        <v>274</v>
      </c>
      <c r="H2075" s="5" t="s">
        <v>1186</v>
      </c>
      <c r="I2075" s="5">
        <v>100</v>
      </c>
      <c r="J2075" s="5">
        <v>100</v>
      </c>
      <c r="K2075" s="5">
        <v>7</v>
      </c>
      <c r="L2075" s="5"/>
      <c r="M2075" s="5"/>
    </row>
    <row r="2076" spans="1:13" ht="30" x14ac:dyDescent="0.25">
      <c r="A2076" s="5" t="s">
        <v>2559</v>
      </c>
      <c r="B2076" s="5"/>
      <c r="C2076" s="5" t="s">
        <v>2563</v>
      </c>
      <c r="D2076" s="5"/>
      <c r="E2076" s="5" t="s">
        <v>2562</v>
      </c>
      <c r="F2076" s="5"/>
      <c r="G2076" s="5" t="s">
        <v>274</v>
      </c>
      <c r="H2076" s="5" t="s">
        <v>143</v>
      </c>
      <c r="I2076" s="5">
        <v>200</v>
      </c>
      <c r="J2076" s="5">
        <v>200</v>
      </c>
      <c r="K2076" s="5">
        <v>14</v>
      </c>
      <c r="L2076" s="5"/>
      <c r="M2076" s="5"/>
    </row>
    <row r="2077" spans="1:13" ht="30" x14ac:dyDescent="0.25">
      <c r="A2077" s="5" t="s">
        <v>2559</v>
      </c>
      <c r="B2077" s="5"/>
      <c r="C2077" s="5" t="s">
        <v>2564</v>
      </c>
      <c r="D2077" s="5"/>
      <c r="E2077" s="5" t="s">
        <v>2562</v>
      </c>
      <c r="F2077" s="5"/>
      <c r="G2077" s="5" t="s">
        <v>17</v>
      </c>
      <c r="H2077" s="5" t="s">
        <v>2565</v>
      </c>
      <c r="I2077" s="5">
        <v>5200</v>
      </c>
      <c r="J2077" s="5">
        <v>5200</v>
      </c>
      <c r="K2077" s="5">
        <v>364</v>
      </c>
      <c r="L2077" s="5"/>
      <c r="M2077" s="5"/>
    </row>
    <row r="2078" spans="1:13" ht="30" x14ac:dyDescent="0.25">
      <c r="A2078" s="5" t="s">
        <v>2559</v>
      </c>
      <c r="B2078" s="5"/>
      <c r="C2078" s="5" t="s">
        <v>2566</v>
      </c>
      <c r="D2078" s="5"/>
      <c r="E2078" s="5" t="s">
        <v>2567</v>
      </c>
      <c r="F2078" s="5"/>
      <c r="G2078" s="5" t="s">
        <v>17</v>
      </c>
      <c r="H2078" s="5" t="s">
        <v>143</v>
      </c>
      <c r="I2078" s="5">
        <v>200</v>
      </c>
      <c r="J2078" s="5">
        <v>200</v>
      </c>
      <c r="K2078" s="5">
        <v>14</v>
      </c>
      <c r="L2078" s="5"/>
      <c r="M2078" s="5"/>
    </row>
    <row r="2079" spans="1:13" ht="28.9" customHeight="1" x14ac:dyDescent="0.25">
      <c r="A2079" s="139" t="s">
        <v>2559</v>
      </c>
      <c r="B2079" s="139"/>
      <c r="C2079" s="6" t="s">
        <v>2295</v>
      </c>
      <c r="D2079" s="5"/>
      <c r="E2079" s="139" t="s">
        <v>2567</v>
      </c>
      <c r="F2079" s="139"/>
      <c r="G2079" s="5" t="s">
        <v>17</v>
      </c>
      <c r="H2079" s="5" t="s">
        <v>109</v>
      </c>
      <c r="I2079" s="5">
        <v>500</v>
      </c>
      <c r="J2079" s="5">
        <v>500</v>
      </c>
      <c r="K2079" s="5">
        <v>35</v>
      </c>
      <c r="L2079" s="5"/>
      <c r="M2079" s="5"/>
    </row>
    <row r="2080" spans="1:13" x14ac:dyDescent="0.25">
      <c r="A2080" s="139"/>
      <c r="B2080" s="139"/>
      <c r="C2080" s="6" t="s">
        <v>2295</v>
      </c>
      <c r="D2080" s="5"/>
      <c r="E2080" s="139"/>
      <c r="F2080" s="139"/>
      <c r="G2080" s="5" t="s">
        <v>51</v>
      </c>
      <c r="H2080" s="5" t="s">
        <v>2568</v>
      </c>
      <c r="I2080" s="5">
        <v>500</v>
      </c>
      <c r="J2080" s="5">
        <v>500</v>
      </c>
      <c r="K2080" s="5">
        <v>2</v>
      </c>
      <c r="L2080" s="5">
        <v>4</v>
      </c>
      <c r="M2080" s="5"/>
    </row>
    <row r="2081" spans="1:13" x14ac:dyDescent="0.25">
      <c r="A2081" s="5" t="s">
        <v>2559</v>
      </c>
      <c r="B2081" s="5"/>
      <c r="C2081" s="5" t="s">
        <v>2616</v>
      </c>
      <c r="D2081" s="5"/>
      <c r="E2081" s="5"/>
      <c r="F2081" s="5"/>
      <c r="G2081" s="5" t="s">
        <v>17</v>
      </c>
      <c r="H2081" s="5" t="s">
        <v>1461</v>
      </c>
      <c r="I2081" s="5">
        <v>250</v>
      </c>
      <c r="J2081" s="5">
        <v>250</v>
      </c>
      <c r="K2081" s="5">
        <v>17</v>
      </c>
      <c r="L2081" s="5">
        <v>4</v>
      </c>
      <c r="M2081" s="5"/>
    </row>
    <row r="2082" spans="1:13" ht="30" x14ac:dyDescent="0.25">
      <c r="A2082" s="5" t="s">
        <v>2569</v>
      </c>
      <c r="B2082" s="5"/>
      <c r="C2082" s="5" t="s">
        <v>2549</v>
      </c>
      <c r="D2082" s="5"/>
      <c r="E2082" s="5" t="s">
        <v>2567</v>
      </c>
      <c r="F2082" s="5"/>
      <c r="G2082" s="5" t="s">
        <v>17</v>
      </c>
      <c r="H2082" s="5" t="s">
        <v>34</v>
      </c>
      <c r="I2082" s="5">
        <v>1000</v>
      </c>
      <c r="J2082" s="5">
        <v>1000</v>
      </c>
      <c r="K2082" s="5">
        <v>50</v>
      </c>
      <c r="L2082" s="5"/>
      <c r="M2082" s="5"/>
    </row>
    <row r="2083" spans="1:13" ht="30" x14ac:dyDescent="0.25">
      <c r="A2083" s="5" t="s">
        <v>2569</v>
      </c>
      <c r="B2083" s="5"/>
      <c r="C2083" s="5" t="s">
        <v>1974</v>
      </c>
      <c r="D2083" s="5"/>
      <c r="E2083" s="5" t="s">
        <v>2567</v>
      </c>
      <c r="F2083" s="5"/>
      <c r="G2083" s="5" t="s">
        <v>17</v>
      </c>
      <c r="H2083" s="5" t="s">
        <v>2570</v>
      </c>
      <c r="I2083" s="5">
        <v>3200</v>
      </c>
      <c r="J2083" s="5">
        <v>3200</v>
      </c>
      <c r="K2083" s="5">
        <v>224</v>
      </c>
      <c r="L2083" s="5"/>
      <c r="M2083" s="5"/>
    </row>
    <row r="2084" spans="1:13" x14ac:dyDescent="0.25">
      <c r="A2084" s="5" t="s">
        <v>2569</v>
      </c>
      <c r="B2084" s="5" t="s">
        <v>132</v>
      </c>
      <c r="C2084" s="5" t="s">
        <v>2571</v>
      </c>
      <c r="D2084" s="5"/>
      <c r="E2084" s="5"/>
      <c r="F2084" s="5"/>
      <c r="G2084" s="5" t="s">
        <v>17</v>
      </c>
      <c r="H2084" s="5" t="s">
        <v>2358</v>
      </c>
      <c r="I2084" s="5">
        <v>150</v>
      </c>
      <c r="J2084" s="5">
        <v>150</v>
      </c>
      <c r="K2084" s="5">
        <v>10</v>
      </c>
      <c r="L2084" s="5">
        <v>4</v>
      </c>
      <c r="M2084" s="5"/>
    </row>
    <row r="2085" spans="1:13" ht="30" x14ac:dyDescent="0.25">
      <c r="A2085" s="5" t="s">
        <v>2569</v>
      </c>
      <c r="B2085" s="5"/>
      <c r="C2085" s="5" t="s">
        <v>2564</v>
      </c>
      <c r="D2085" s="5"/>
      <c r="E2085" s="5" t="s">
        <v>2567</v>
      </c>
      <c r="F2085" s="5"/>
      <c r="G2085" s="5" t="s">
        <v>42</v>
      </c>
      <c r="H2085" s="5" t="s">
        <v>1616</v>
      </c>
      <c r="I2085" s="5">
        <v>296</v>
      </c>
      <c r="J2085" s="5">
        <v>296</v>
      </c>
      <c r="K2085" s="5">
        <v>20</v>
      </c>
      <c r="L2085" s="5">
        <v>5</v>
      </c>
      <c r="M2085" s="5"/>
    </row>
    <row r="2086" spans="1:13" ht="30" x14ac:dyDescent="0.25">
      <c r="A2086" s="5" t="s">
        <v>2569</v>
      </c>
      <c r="B2086" s="5"/>
      <c r="C2086" s="5" t="s">
        <v>571</v>
      </c>
      <c r="D2086" s="5"/>
      <c r="E2086" s="5" t="s">
        <v>2572</v>
      </c>
      <c r="F2086" s="5"/>
      <c r="G2086" s="5" t="s">
        <v>17</v>
      </c>
      <c r="H2086" s="5" t="s">
        <v>553</v>
      </c>
      <c r="I2086" s="5">
        <v>800</v>
      </c>
      <c r="J2086" s="5">
        <v>800</v>
      </c>
      <c r="K2086" s="5">
        <v>56</v>
      </c>
      <c r="L2086" s="5"/>
      <c r="M2086" s="5"/>
    </row>
    <row r="2087" spans="1:13" x14ac:dyDescent="0.25">
      <c r="A2087" s="5" t="s">
        <v>2569</v>
      </c>
      <c r="B2087" s="5"/>
      <c r="C2087" s="5" t="s">
        <v>2573</v>
      </c>
      <c r="D2087" s="5"/>
      <c r="E2087" s="5"/>
      <c r="F2087" s="5" t="s">
        <v>973</v>
      </c>
      <c r="G2087" s="5" t="s">
        <v>17</v>
      </c>
      <c r="H2087" s="5" t="s">
        <v>34</v>
      </c>
      <c r="I2087" s="5">
        <v>1000</v>
      </c>
      <c r="J2087" s="5">
        <v>1000</v>
      </c>
      <c r="K2087" s="5">
        <v>70</v>
      </c>
      <c r="L2087" s="5"/>
      <c r="M2087" s="5"/>
    </row>
    <row r="2088" spans="1:13" ht="30" x14ac:dyDescent="0.25">
      <c r="A2088" s="5" t="s">
        <v>2574</v>
      </c>
      <c r="B2088" s="5"/>
      <c r="C2088" s="5" t="s">
        <v>2397</v>
      </c>
      <c r="D2088" s="5"/>
      <c r="E2088" s="5" t="s">
        <v>2572</v>
      </c>
      <c r="F2088" s="5"/>
      <c r="G2088" s="5" t="s">
        <v>42</v>
      </c>
      <c r="H2088" s="5" t="s">
        <v>2575</v>
      </c>
      <c r="I2088" s="5">
        <v>9440</v>
      </c>
      <c r="J2088" s="5">
        <v>9440</v>
      </c>
      <c r="K2088" s="5">
        <v>660</v>
      </c>
      <c r="L2088" s="5">
        <v>7</v>
      </c>
      <c r="M2088" s="5"/>
    </row>
    <row r="2089" spans="1:13" ht="30" x14ac:dyDescent="0.25">
      <c r="A2089" s="5" t="s">
        <v>2574</v>
      </c>
      <c r="B2089" s="5"/>
      <c r="C2089" s="5" t="s">
        <v>2576</v>
      </c>
      <c r="D2089" s="5"/>
      <c r="E2089" s="5" t="s">
        <v>2572</v>
      </c>
      <c r="F2089" s="5"/>
      <c r="G2089" s="5" t="s">
        <v>17</v>
      </c>
      <c r="H2089" s="5" t="s">
        <v>109</v>
      </c>
      <c r="I2089" s="5">
        <v>500</v>
      </c>
      <c r="J2089" s="5">
        <v>500</v>
      </c>
      <c r="K2089" s="5">
        <v>35</v>
      </c>
      <c r="L2089" s="5"/>
      <c r="M2089" s="5"/>
    </row>
    <row r="2090" spans="1:13" ht="45" x14ac:dyDescent="0.25">
      <c r="A2090" s="5" t="s">
        <v>2574</v>
      </c>
      <c r="B2090" s="59" t="s">
        <v>2554</v>
      </c>
      <c r="C2090" s="5" t="s">
        <v>2690</v>
      </c>
      <c r="D2090" s="59"/>
      <c r="E2090" s="59" t="s">
        <v>2572</v>
      </c>
      <c r="F2090" s="59" t="s">
        <v>973</v>
      </c>
      <c r="G2090" s="59" t="s">
        <v>17</v>
      </c>
      <c r="H2090" s="59" t="s">
        <v>907</v>
      </c>
      <c r="I2090" s="59"/>
      <c r="J2090" s="59">
        <v>32000</v>
      </c>
      <c r="K2090" s="5"/>
      <c r="L2090" s="5"/>
      <c r="M2090" s="5" t="s">
        <v>2577</v>
      </c>
    </row>
    <row r="2091" spans="1:13" ht="30" x14ac:dyDescent="0.25">
      <c r="A2091" s="5" t="s">
        <v>2574</v>
      </c>
      <c r="B2091" s="5"/>
      <c r="C2091" s="5" t="s">
        <v>2481</v>
      </c>
      <c r="D2091" s="5"/>
      <c r="E2091" s="5" t="s">
        <v>2572</v>
      </c>
      <c r="F2091" s="5"/>
      <c r="G2091" s="5" t="s">
        <v>17</v>
      </c>
      <c r="H2091" s="5" t="s">
        <v>225</v>
      </c>
      <c r="I2091" s="5">
        <v>2000</v>
      </c>
      <c r="J2091" s="5">
        <v>2000</v>
      </c>
      <c r="K2091" s="5">
        <v>140</v>
      </c>
      <c r="L2091" s="5"/>
      <c r="M2091" s="5"/>
    </row>
    <row r="2092" spans="1:13" ht="30" x14ac:dyDescent="0.25">
      <c r="A2092" s="5" t="s">
        <v>2574</v>
      </c>
      <c r="B2092" s="5"/>
      <c r="C2092" s="5" t="s">
        <v>571</v>
      </c>
      <c r="D2092" s="5"/>
      <c r="E2092" s="5" t="s">
        <v>2578</v>
      </c>
      <c r="F2092" s="5"/>
      <c r="G2092" s="5" t="s">
        <v>17</v>
      </c>
      <c r="H2092" s="5" t="s">
        <v>523</v>
      </c>
      <c r="I2092" s="5">
        <v>400</v>
      </c>
      <c r="J2092" s="5">
        <v>400</v>
      </c>
      <c r="K2092" s="5">
        <v>28</v>
      </c>
      <c r="L2092" s="5"/>
      <c r="M2092" s="5"/>
    </row>
    <row r="2093" spans="1:13" ht="30" x14ac:dyDescent="0.25">
      <c r="A2093" s="5" t="s">
        <v>2574</v>
      </c>
      <c r="B2093" s="5"/>
      <c r="C2093" s="5" t="s">
        <v>2579</v>
      </c>
      <c r="D2093" s="5"/>
      <c r="E2093" s="5" t="s">
        <v>2578</v>
      </c>
      <c r="F2093" s="5"/>
      <c r="G2093" s="5" t="s">
        <v>42</v>
      </c>
      <c r="H2093" s="5" t="s">
        <v>1670</v>
      </c>
      <c r="I2093" s="5">
        <v>640</v>
      </c>
      <c r="J2093" s="5">
        <v>640</v>
      </c>
      <c r="K2093" s="5">
        <v>72</v>
      </c>
      <c r="L2093" s="5">
        <v>7</v>
      </c>
      <c r="M2093" s="5"/>
    </row>
    <row r="2094" spans="1:13" ht="30" x14ac:dyDescent="0.25">
      <c r="A2094" s="5" t="s">
        <v>2580</v>
      </c>
      <c r="B2094" s="5"/>
      <c r="C2094" s="5" t="s">
        <v>1963</v>
      </c>
      <c r="D2094" s="5"/>
      <c r="E2094" s="5" t="s">
        <v>2581</v>
      </c>
      <c r="F2094" s="5"/>
      <c r="G2094" s="5" t="s">
        <v>42</v>
      </c>
      <c r="H2094" s="5" t="s">
        <v>225</v>
      </c>
      <c r="I2094" s="5">
        <v>2000</v>
      </c>
      <c r="J2094" s="5">
        <v>2000</v>
      </c>
      <c r="K2094" s="5">
        <v>140</v>
      </c>
      <c r="L2094" s="5"/>
      <c r="M2094" s="5"/>
    </row>
    <row r="2095" spans="1:13" ht="30" x14ac:dyDescent="0.25">
      <c r="A2095" s="5" t="s">
        <v>2580</v>
      </c>
      <c r="B2095" s="5"/>
      <c r="C2095" s="5" t="s">
        <v>2582</v>
      </c>
      <c r="D2095" s="5"/>
      <c r="E2095" s="5" t="s">
        <v>2578</v>
      </c>
      <c r="F2095" s="5"/>
      <c r="G2095" s="5" t="s">
        <v>17</v>
      </c>
      <c r="H2095" s="5" t="s">
        <v>2583</v>
      </c>
      <c r="I2095" s="5">
        <v>5500</v>
      </c>
      <c r="J2095" s="5">
        <v>5500</v>
      </c>
      <c r="K2095" s="5">
        <v>385</v>
      </c>
      <c r="L2095" s="5"/>
      <c r="M2095" s="5"/>
    </row>
    <row r="2096" spans="1:13" ht="30" x14ac:dyDescent="0.25">
      <c r="A2096" s="5" t="s">
        <v>2580</v>
      </c>
      <c r="B2096" s="5"/>
      <c r="C2096" s="5" t="s">
        <v>2584</v>
      </c>
      <c r="D2096" s="5"/>
      <c r="E2096" s="5" t="s">
        <v>2585</v>
      </c>
      <c r="F2096" s="5"/>
      <c r="G2096" s="5" t="s">
        <v>51</v>
      </c>
      <c r="H2096" s="5" t="s">
        <v>2586</v>
      </c>
      <c r="I2096" s="5">
        <v>1685</v>
      </c>
      <c r="J2096" s="5">
        <v>1685</v>
      </c>
      <c r="K2096" s="5">
        <v>8</v>
      </c>
      <c r="L2096" s="5">
        <v>7</v>
      </c>
      <c r="M2096" s="5"/>
    </row>
    <row r="2097" spans="1:13" ht="30" x14ac:dyDescent="0.25">
      <c r="A2097" s="5" t="s">
        <v>2580</v>
      </c>
      <c r="B2097" s="5" t="s">
        <v>2587</v>
      </c>
      <c r="C2097" s="32" t="s">
        <v>2588</v>
      </c>
      <c r="D2097" s="5"/>
      <c r="E2097" s="5" t="s">
        <v>2589</v>
      </c>
      <c r="F2097" s="5"/>
      <c r="G2097" s="5" t="s">
        <v>17</v>
      </c>
      <c r="H2097" s="5" t="s">
        <v>2590</v>
      </c>
      <c r="I2097" s="5">
        <v>463</v>
      </c>
      <c r="J2097" s="5">
        <v>463</v>
      </c>
      <c r="K2097" s="5">
        <v>32</v>
      </c>
      <c r="L2097" s="5">
        <v>3</v>
      </c>
      <c r="M2097" s="5"/>
    </row>
    <row r="2098" spans="1:13" ht="30" x14ac:dyDescent="0.25">
      <c r="A2098" s="5" t="s">
        <v>2580</v>
      </c>
      <c r="B2098" s="5"/>
      <c r="C2098" s="5" t="s">
        <v>2584</v>
      </c>
      <c r="D2098" s="5"/>
      <c r="E2098" s="5" t="s">
        <v>2591</v>
      </c>
      <c r="F2098" s="5"/>
      <c r="G2098" s="5" t="s">
        <v>51</v>
      </c>
      <c r="H2098" s="5" t="s">
        <v>2568</v>
      </c>
      <c r="I2098" s="5">
        <v>500</v>
      </c>
      <c r="J2098" s="5">
        <v>500</v>
      </c>
      <c r="K2098" s="5">
        <v>2</v>
      </c>
      <c r="L2098" s="5">
        <v>4</v>
      </c>
      <c r="M2098" s="5"/>
    </row>
    <row r="2099" spans="1:13" ht="45" x14ac:dyDescent="0.25">
      <c r="A2099" s="5" t="s">
        <v>2580</v>
      </c>
      <c r="B2099" s="5" t="s">
        <v>2199</v>
      </c>
      <c r="C2099" s="5" t="s">
        <v>2592</v>
      </c>
      <c r="D2099" s="5"/>
      <c r="E2099" s="5" t="s">
        <v>2593</v>
      </c>
      <c r="F2099" s="5"/>
      <c r="G2099" s="5" t="s">
        <v>17</v>
      </c>
      <c r="H2099" s="5" t="s">
        <v>2594</v>
      </c>
      <c r="I2099" s="5">
        <v>386</v>
      </c>
      <c r="J2099" s="5">
        <v>386</v>
      </c>
      <c r="K2099" s="5"/>
      <c r="L2099" s="5"/>
      <c r="M2099" s="5" t="s">
        <v>2595</v>
      </c>
    </row>
    <row r="2100" spans="1:13" ht="28.9" customHeight="1" x14ac:dyDescent="0.25">
      <c r="A2100" s="139" t="s">
        <v>2596</v>
      </c>
      <c r="B2100" s="139"/>
      <c r="C2100" s="6" t="s">
        <v>2582</v>
      </c>
      <c r="D2100" s="136"/>
      <c r="E2100" s="139" t="s">
        <v>2593</v>
      </c>
      <c r="F2100" s="139"/>
      <c r="G2100" s="5" t="s">
        <v>17</v>
      </c>
      <c r="H2100" s="5" t="s">
        <v>1857</v>
      </c>
      <c r="I2100" s="5">
        <v>120</v>
      </c>
      <c r="J2100" s="5">
        <v>120</v>
      </c>
      <c r="K2100" s="139">
        <v>15</v>
      </c>
      <c r="L2100" s="139">
        <v>6</v>
      </c>
      <c r="M2100" s="5"/>
    </row>
    <row r="2101" spans="1:13" x14ac:dyDescent="0.25">
      <c r="A2101" s="139"/>
      <c r="B2101" s="139"/>
      <c r="C2101" s="6" t="s">
        <v>2582</v>
      </c>
      <c r="D2101" s="138"/>
      <c r="E2101" s="139"/>
      <c r="F2101" s="139"/>
      <c r="G2101" s="5" t="s">
        <v>42</v>
      </c>
      <c r="H2101" s="5" t="s">
        <v>1029</v>
      </c>
      <c r="I2101" s="5">
        <v>104</v>
      </c>
      <c r="J2101" s="5">
        <v>104</v>
      </c>
      <c r="K2101" s="139"/>
      <c r="L2101" s="139"/>
      <c r="M2101" s="5"/>
    </row>
    <row r="2102" spans="1:13" x14ac:dyDescent="0.25">
      <c r="A2102" s="139"/>
      <c r="B2102" s="139"/>
      <c r="C2102" s="6" t="s">
        <v>2582</v>
      </c>
      <c r="D2102" s="137"/>
      <c r="E2102" s="139"/>
      <c r="F2102" s="139"/>
      <c r="G2102" s="5" t="s">
        <v>51</v>
      </c>
      <c r="H2102" s="5" t="s">
        <v>2597</v>
      </c>
      <c r="I2102" s="5">
        <v>975</v>
      </c>
      <c r="J2102" s="5">
        <v>975</v>
      </c>
      <c r="K2102" s="5">
        <v>4</v>
      </c>
      <c r="L2102" s="5">
        <v>5</v>
      </c>
      <c r="M2102" s="5"/>
    </row>
    <row r="2103" spans="1:13" ht="30" x14ac:dyDescent="0.25">
      <c r="A2103" s="5" t="s">
        <v>2596</v>
      </c>
      <c r="B2103" s="5"/>
      <c r="C2103" s="5" t="s">
        <v>2598</v>
      </c>
      <c r="D2103" s="5"/>
      <c r="E2103" s="5" t="s">
        <v>2593</v>
      </c>
      <c r="F2103" s="5"/>
      <c r="G2103" s="5" t="s">
        <v>51</v>
      </c>
      <c r="H2103" s="5" t="s">
        <v>2599</v>
      </c>
      <c r="I2103" s="5">
        <v>317</v>
      </c>
      <c r="J2103" s="5">
        <v>317</v>
      </c>
      <c r="K2103" s="5">
        <v>1</v>
      </c>
      <c r="L2103" s="5">
        <v>2</v>
      </c>
      <c r="M2103" s="5"/>
    </row>
    <row r="2104" spans="1:13" x14ac:dyDescent="0.25">
      <c r="I2104" s="1">
        <f>SUM(I5:I2103)</f>
        <v>23779443</v>
      </c>
      <c r="J2104" s="1">
        <f>SUM(J6:J2103)</f>
        <v>24862747</v>
      </c>
    </row>
    <row r="2105" spans="1:13" ht="60.75" thickBot="1" x14ac:dyDescent="0.3">
      <c r="I2105" s="85" t="s">
        <v>2600</v>
      </c>
      <c r="J2105" s="1" t="s">
        <v>2601</v>
      </c>
      <c r="K2105" s="85"/>
    </row>
    <row r="2106" spans="1:13" x14ac:dyDescent="0.25">
      <c r="D2106" s="189" t="s">
        <v>2602</v>
      </c>
      <c r="E2106" s="189" t="s">
        <v>2603</v>
      </c>
      <c r="F2106" s="86" t="s">
        <v>17</v>
      </c>
      <c r="G2106" s="87">
        <f>SUMIF(G$6:G$2103, "Plata amonedada",I$6:I$2103)</f>
        <v>20231431</v>
      </c>
      <c r="H2106" s="189">
        <f>SUM(G2106:G2108)</f>
        <v>21980161</v>
      </c>
      <c r="I2106" s="190">
        <f>SUM(H2106:H2118)</f>
        <v>23779443</v>
      </c>
    </row>
    <row r="2107" spans="1:13" x14ac:dyDescent="0.25">
      <c r="D2107" s="187"/>
      <c r="E2107" s="187"/>
      <c r="F2107" s="1" t="s">
        <v>42</v>
      </c>
      <c r="G2107" s="88">
        <f t="shared" ref="G2107:G2118" si="0">SUMIF(G$6:G$2103, F2107,I$6:I$2103)</f>
        <v>1738735</v>
      </c>
      <c r="H2107" s="187"/>
      <c r="I2107" s="191"/>
    </row>
    <row r="2108" spans="1:13" ht="15.75" thickBot="1" x14ac:dyDescent="0.3">
      <c r="D2108" s="187"/>
      <c r="E2108" s="187"/>
      <c r="F2108" s="1" t="s">
        <v>585</v>
      </c>
      <c r="G2108" s="88">
        <f t="shared" si="0"/>
        <v>9995</v>
      </c>
      <c r="H2108" s="187"/>
      <c r="I2108" s="191"/>
    </row>
    <row r="2109" spans="1:13" x14ac:dyDescent="0.25">
      <c r="D2109" s="187"/>
      <c r="E2109" s="189" t="s">
        <v>2604</v>
      </c>
      <c r="F2109" s="86" t="s">
        <v>2605</v>
      </c>
      <c r="G2109" s="87">
        <f t="shared" si="0"/>
        <v>1583268</v>
      </c>
      <c r="H2109" s="189">
        <f>SUM(G2109:G2110)</f>
        <v>1583684</v>
      </c>
      <c r="I2109" s="191"/>
    </row>
    <row r="2110" spans="1:13" ht="15.75" thickBot="1" x14ac:dyDescent="0.3">
      <c r="D2110" s="187"/>
      <c r="E2110" s="188"/>
      <c r="F2110" s="89" t="s">
        <v>2186</v>
      </c>
      <c r="G2110" s="90">
        <f t="shared" si="0"/>
        <v>416</v>
      </c>
      <c r="H2110" s="188"/>
      <c r="I2110" s="191"/>
    </row>
    <row r="2111" spans="1:13" x14ac:dyDescent="0.25">
      <c r="D2111" s="187"/>
      <c r="E2111" s="187" t="s">
        <v>2606</v>
      </c>
      <c r="F2111" s="1" t="s">
        <v>23</v>
      </c>
      <c r="G2111" s="88">
        <f t="shared" si="0"/>
        <v>177465</v>
      </c>
      <c r="H2111" s="187">
        <f>SUM(G2111:G2118)</f>
        <v>215598</v>
      </c>
      <c r="I2111" s="191"/>
    </row>
    <row r="2112" spans="1:13" x14ac:dyDescent="0.25">
      <c r="D2112" s="187"/>
      <c r="E2112" s="187"/>
      <c r="F2112" s="1" t="s">
        <v>45</v>
      </c>
      <c r="G2112" s="88">
        <f t="shared" si="0"/>
        <v>5610</v>
      </c>
      <c r="H2112" s="187"/>
      <c r="I2112" s="191"/>
    </row>
    <row r="2113" spans="4:9" x14ac:dyDescent="0.25">
      <c r="D2113" s="187"/>
      <c r="E2113" s="187"/>
      <c r="F2113" s="1" t="s">
        <v>176</v>
      </c>
      <c r="G2113" s="88">
        <f t="shared" si="0"/>
        <v>25575</v>
      </c>
      <c r="H2113" s="187"/>
      <c r="I2113" s="191"/>
    </row>
    <row r="2114" spans="4:9" x14ac:dyDescent="0.25">
      <c r="D2114" s="187"/>
      <c r="E2114" s="187"/>
      <c r="F2114" s="1" t="s">
        <v>2519</v>
      </c>
      <c r="G2114" s="88">
        <f t="shared" si="0"/>
        <v>6600</v>
      </c>
      <c r="H2114" s="187"/>
      <c r="I2114" s="191"/>
    </row>
    <row r="2115" spans="4:9" x14ac:dyDescent="0.25">
      <c r="D2115" s="187"/>
      <c r="E2115" s="187"/>
      <c r="F2115" s="1" t="s">
        <v>1437</v>
      </c>
      <c r="G2115" s="88">
        <f t="shared" si="0"/>
        <v>12</v>
      </c>
      <c r="H2115" s="187"/>
      <c r="I2115" s="191"/>
    </row>
    <row r="2116" spans="4:9" x14ac:dyDescent="0.25">
      <c r="D2116" s="187"/>
      <c r="E2116" s="187"/>
      <c r="F2116" s="1" t="s">
        <v>1114</v>
      </c>
      <c r="G2116" s="88">
        <f t="shared" si="0"/>
        <v>126</v>
      </c>
      <c r="H2116" s="187"/>
      <c r="I2116" s="191"/>
    </row>
    <row r="2117" spans="4:9" x14ac:dyDescent="0.25">
      <c r="D2117" s="187"/>
      <c r="E2117" s="187"/>
      <c r="F2117" s="1" t="s">
        <v>751</v>
      </c>
      <c r="G2117" s="88">
        <f t="shared" si="0"/>
        <v>50</v>
      </c>
      <c r="H2117" s="187"/>
      <c r="I2117" s="191"/>
    </row>
    <row r="2118" spans="4:9" ht="15.75" thickBot="1" x14ac:dyDescent="0.3">
      <c r="D2118" s="188"/>
      <c r="E2118" s="188"/>
      <c r="F2118" s="89" t="s">
        <v>2221</v>
      </c>
      <c r="G2118" s="90">
        <f t="shared" si="0"/>
        <v>160</v>
      </c>
      <c r="H2118" s="188"/>
      <c r="I2118" s="192"/>
    </row>
  </sheetData>
  <autoFilter ref="A5:M2118" xr:uid="{00000000-0001-0000-0000-000000000000}"/>
  <mergeCells count="2969">
    <mergeCell ref="E2111:E2118"/>
    <mergeCell ref="H2111:H2118"/>
    <mergeCell ref="K2100:K2101"/>
    <mergeCell ref="L2100:L2101"/>
    <mergeCell ref="D2106:D2118"/>
    <mergeCell ref="E2106:E2108"/>
    <mergeCell ref="H2106:H2108"/>
    <mergeCell ref="I2106:I2118"/>
    <mergeCell ref="E2109:E2110"/>
    <mergeCell ref="H2109:H2110"/>
    <mergeCell ref="A2079:A2080"/>
    <mergeCell ref="B2079:B2080"/>
    <mergeCell ref="E2079:E2080"/>
    <mergeCell ref="F2079:F2080"/>
    <mergeCell ref="A2100:A2102"/>
    <mergeCell ref="B2100:B2102"/>
    <mergeCell ref="D2100:D2102"/>
    <mergeCell ref="E2100:E2102"/>
    <mergeCell ref="F2100:F2102"/>
    <mergeCell ref="A2059:A2061"/>
    <mergeCell ref="B2059:B2061"/>
    <mergeCell ref="E2059:E2061"/>
    <mergeCell ref="F2059:F2061"/>
    <mergeCell ref="A2070:A2071"/>
    <mergeCell ref="B2070:B2071"/>
    <mergeCell ref="E2070:E2071"/>
    <mergeCell ref="F2070:F2071"/>
    <mergeCell ref="A2050:A2051"/>
    <mergeCell ref="B2050:B2051"/>
    <mergeCell ref="E2050:E2051"/>
    <mergeCell ref="F2050:F2051"/>
    <mergeCell ref="K2050:K2051"/>
    <mergeCell ref="L2050:L2051"/>
    <mergeCell ref="K2043:K2044"/>
    <mergeCell ref="L2043:L2044"/>
    <mergeCell ref="A2048:A2049"/>
    <mergeCell ref="B2048:B2049"/>
    <mergeCell ref="E2048:E2049"/>
    <mergeCell ref="F2048:F2049"/>
    <mergeCell ref="K2048:K2049"/>
    <mergeCell ref="L2048:L2049"/>
    <mergeCell ref="A2033:A2034"/>
    <mergeCell ref="B2033:B2034"/>
    <mergeCell ref="E2033:E2034"/>
    <mergeCell ref="F2033:F2034"/>
    <mergeCell ref="A2043:A2044"/>
    <mergeCell ref="B2043:B2044"/>
    <mergeCell ref="E2043:E2044"/>
    <mergeCell ref="F2043:F2044"/>
    <mergeCell ref="A2030:A2031"/>
    <mergeCell ref="B2030:B2031"/>
    <mergeCell ref="E2030:E2031"/>
    <mergeCell ref="F2030:F2031"/>
    <mergeCell ref="K2030:K2031"/>
    <mergeCell ref="L2030:L2031"/>
    <mergeCell ref="A2026:A2027"/>
    <mergeCell ref="B2026:B2027"/>
    <mergeCell ref="E2026:E2027"/>
    <mergeCell ref="F2026:F2027"/>
    <mergeCell ref="K2026:K2027"/>
    <mergeCell ref="L2026:L2027"/>
    <mergeCell ref="A2024:A2025"/>
    <mergeCell ref="B2024:B2025"/>
    <mergeCell ref="E2024:E2025"/>
    <mergeCell ref="F2024:F2025"/>
    <mergeCell ref="K2024:K2025"/>
    <mergeCell ref="L2024:L2025"/>
    <mergeCell ref="A2022:A2023"/>
    <mergeCell ref="B2022:B2023"/>
    <mergeCell ref="E2022:E2023"/>
    <mergeCell ref="F2022:F2023"/>
    <mergeCell ref="K2022:K2023"/>
    <mergeCell ref="L2022:L2023"/>
    <mergeCell ref="A2009:A2010"/>
    <mergeCell ref="B2009:B2010"/>
    <mergeCell ref="E2009:E2010"/>
    <mergeCell ref="F2009:F2010"/>
    <mergeCell ref="A2018:A2019"/>
    <mergeCell ref="B2018:B2019"/>
    <mergeCell ref="E2018:E2019"/>
    <mergeCell ref="F2018:F2019"/>
    <mergeCell ref="K1998:K1999"/>
    <mergeCell ref="L1998:L1999"/>
    <mergeCell ref="A2003:A2004"/>
    <mergeCell ref="B2003:B2004"/>
    <mergeCell ref="E2003:E2004"/>
    <mergeCell ref="F2003:F2004"/>
    <mergeCell ref="A1996:A1997"/>
    <mergeCell ref="B1996:B1997"/>
    <mergeCell ref="E1996:E1997"/>
    <mergeCell ref="F1996:F1997"/>
    <mergeCell ref="A1998:A1999"/>
    <mergeCell ref="B1998:B1999"/>
    <mergeCell ref="E1998:E1999"/>
    <mergeCell ref="F1998:F1999"/>
    <mergeCell ref="A1993:A1994"/>
    <mergeCell ref="B1993:B1994"/>
    <mergeCell ref="E1993:E1994"/>
    <mergeCell ref="F1993:F1994"/>
    <mergeCell ref="K1993:K1994"/>
    <mergeCell ref="L1993:L1994"/>
    <mergeCell ref="K1983:K1984"/>
    <mergeCell ref="L1983:L1984"/>
    <mergeCell ref="A1988:A1989"/>
    <mergeCell ref="B1988:B1989"/>
    <mergeCell ref="E1988:E1989"/>
    <mergeCell ref="F1988:F1989"/>
    <mergeCell ref="A1979:A1981"/>
    <mergeCell ref="B1979:B1981"/>
    <mergeCell ref="E1979:E1981"/>
    <mergeCell ref="F1979:F1981"/>
    <mergeCell ref="A1983:A1984"/>
    <mergeCell ref="B1983:B1984"/>
    <mergeCell ref="E1983:E1984"/>
    <mergeCell ref="F1983:F1984"/>
    <mergeCell ref="A1970:A1972"/>
    <mergeCell ref="B1970:B1972"/>
    <mergeCell ref="E1970:E1972"/>
    <mergeCell ref="F1970:F1972"/>
    <mergeCell ref="A1973:A1977"/>
    <mergeCell ref="B1973:B1977"/>
    <mergeCell ref="E1973:E1977"/>
    <mergeCell ref="F1973:F1977"/>
    <mergeCell ref="K1949:K1950"/>
    <mergeCell ref="L1949:L1950"/>
    <mergeCell ref="A1955:A1956"/>
    <mergeCell ref="B1955:B1956"/>
    <mergeCell ref="E1955:E1956"/>
    <mergeCell ref="F1955:F1956"/>
    <mergeCell ref="A1946:A1948"/>
    <mergeCell ref="B1946:B1948"/>
    <mergeCell ref="E1946:E1948"/>
    <mergeCell ref="F1946:F1948"/>
    <mergeCell ref="A1949:A1950"/>
    <mergeCell ref="B1949:B1950"/>
    <mergeCell ref="E1949:E1950"/>
    <mergeCell ref="F1949:F1950"/>
    <mergeCell ref="K1938:K1940"/>
    <mergeCell ref="L1938:L1940"/>
    <mergeCell ref="A1943:A1944"/>
    <mergeCell ref="B1943:B1944"/>
    <mergeCell ref="E1943:E1944"/>
    <mergeCell ref="F1943:F1944"/>
    <mergeCell ref="A1935:A1936"/>
    <mergeCell ref="B1935:B1936"/>
    <mergeCell ref="E1935:E1936"/>
    <mergeCell ref="F1935:F1936"/>
    <mergeCell ref="A1938:A1941"/>
    <mergeCell ref="B1938:B1941"/>
    <mergeCell ref="E1938:E1941"/>
    <mergeCell ref="F1938:F1941"/>
    <mergeCell ref="A1933:A1934"/>
    <mergeCell ref="B1933:B1934"/>
    <mergeCell ref="E1933:E1934"/>
    <mergeCell ref="F1933:F1934"/>
    <mergeCell ref="K1933:K1934"/>
    <mergeCell ref="L1933:L1934"/>
    <mergeCell ref="L1923:L1924"/>
    <mergeCell ref="M1923:M1924"/>
    <mergeCell ref="A1930:A1931"/>
    <mergeCell ref="B1930:B1931"/>
    <mergeCell ref="E1930:E1931"/>
    <mergeCell ref="F1930:F1931"/>
    <mergeCell ref="K1930:K1931"/>
    <mergeCell ref="L1930:L1931"/>
    <mergeCell ref="M1930:M1931"/>
    <mergeCell ref="M1912:M1913"/>
    <mergeCell ref="A1918:A1919"/>
    <mergeCell ref="B1918:B1919"/>
    <mergeCell ref="E1918:E1919"/>
    <mergeCell ref="F1918:F1919"/>
    <mergeCell ref="A1923:A1924"/>
    <mergeCell ref="B1923:B1924"/>
    <mergeCell ref="E1923:E1924"/>
    <mergeCell ref="F1923:F1924"/>
    <mergeCell ref="K1923:K1924"/>
    <mergeCell ref="A1911:A1913"/>
    <mergeCell ref="B1911:B1913"/>
    <mergeCell ref="E1911:E1913"/>
    <mergeCell ref="F1911:F1912"/>
    <mergeCell ref="K1911:K1913"/>
    <mergeCell ref="L1911:L1913"/>
    <mergeCell ref="A1904:A1905"/>
    <mergeCell ref="B1904:B1905"/>
    <mergeCell ref="E1904:E1905"/>
    <mergeCell ref="F1904:F1905"/>
    <mergeCell ref="K1904:K1905"/>
    <mergeCell ref="L1904:L1905"/>
    <mergeCell ref="K1894:K1895"/>
    <mergeCell ref="L1894:L1895"/>
    <mergeCell ref="A1899:A1901"/>
    <mergeCell ref="B1899:B1901"/>
    <mergeCell ref="E1899:E1901"/>
    <mergeCell ref="F1899:F1901"/>
    <mergeCell ref="K1899:K1900"/>
    <mergeCell ref="L1899:L1900"/>
    <mergeCell ref="A1891:A1892"/>
    <mergeCell ref="B1891:B1892"/>
    <mergeCell ref="E1891:E1892"/>
    <mergeCell ref="F1891:F1892"/>
    <mergeCell ref="A1894:A1895"/>
    <mergeCell ref="B1894:B1895"/>
    <mergeCell ref="E1894:E1895"/>
    <mergeCell ref="F1894:F1895"/>
    <mergeCell ref="A1884:A1889"/>
    <mergeCell ref="B1884:B1889"/>
    <mergeCell ref="E1884:E1889"/>
    <mergeCell ref="F1884:F1889"/>
    <mergeCell ref="K1884:K1887"/>
    <mergeCell ref="L1884:L1887"/>
    <mergeCell ref="A1881:A1883"/>
    <mergeCell ref="B1881:B1883"/>
    <mergeCell ref="E1881:E1883"/>
    <mergeCell ref="F1881:F1883"/>
    <mergeCell ref="K1881:K1883"/>
    <mergeCell ref="L1881:L1883"/>
    <mergeCell ref="A1878:A1880"/>
    <mergeCell ref="B1878:B1880"/>
    <mergeCell ref="E1878:E1880"/>
    <mergeCell ref="F1878:F1880"/>
    <mergeCell ref="K1878:K1879"/>
    <mergeCell ref="L1878:L1879"/>
    <mergeCell ref="A1874:A1877"/>
    <mergeCell ref="B1874:B1877"/>
    <mergeCell ref="E1874:E1877"/>
    <mergeCell ref="F1874:F1877"/>
    <mergeCell ref="K1874:K1876"/>
    <mergeCell ref="L1874:L1876"/>
    <mergeCell ref="M1863:M1864"/>
    <mergeCell ref="A1866:A1867"/>
    <mergeCell ref="B1866:B1867"/>
    <mergeCell ref="E1866:E1867"/>
    <mergeCell ref="F1866:F1867"/>
    <mergeCell ref="A1872:A1873"/>
    <mergeCell ref="B1872:B1873"/>
    <mergeCell ref="E1872:E1873"/>
    <mergeCell ref="F1872:F1873"/>
    <mergeCell ref="K1872:K1873"/>
    <mergeCell ref="K1857:K1858"/>
    <mergeCell ref="L1857:L1858"/>
    <mergeCell ref="A1860:A1865"/>
    <mergeCell ref="B1860:B1865"/>
    <mergeCell ref="E1860:E1865"/>
    <mergeCell ref="F1860:F1865"/>
    <mergeCell ref="K1860:K1864"/>
    <mergeCell ref="L1860:L1864"/>
    <mergeCell ref="A1852:A1853"/>
    <mergeCell ref="B1852:B1853"/>
    <mergeCell ref="E1852:E1853"/>
    <mergeCell ref="F1852:F1853"/>
    <mergeCell ref="A1857:A1858"/>
    <mergeCell ref="B1857:B1858"/>
    <mergeCell ref="E1857:E1858"/>
    <mergeCell ref="F1857:F1858"/>
    <mergeCell ref="M1839:M1840"/>
    <mergeCell ref="A1842:A1843"/>
    <mergeCell ref="B1842:B1843"/>
    <mergeCell ref="E1842:E1843"/>
    <mergeCell ref="F1842:F1843"/>
    <mergeCell ref="K1842:K1843"/>
    <mergeCell ref="L1842:L1843"/>
    <mergeCell ref="A1839:A1840"/>
    <mergeCell ref="B1839:B1840"/>
    <mergeCell ref="E1839:E1840"/>
    <mergeCell ref="F1839:F1840"/>
    <mergeCell ref="K1839:K1840"/>
    <mergeCell ref="L1839:L1840"/>
    <mergeCell ref="A1837:A1838"/>
    <mergeCell ref="B1837:B1838"/>
    <mergeCell ref="E1837:E1838"/>
    <mergeCell ref="F1837:F1838"/>
    <mergeCell ref="K1837:K1838"/>
    <mergeCell ref="L1837:L1838"/>
    <mergeCell ref="M1830:M1831"/>
    <mergeCell ref="A1833:A1835"/>
    <mergeCell ref="B1833:B1835"/>
    <mergeCell ref="E1833:E1835"/>
    <mergeCell ref="F1833:F1835"/>
    <mergeCell ref="K1833:K1835"/>
    <mergeCell ref="L1833:L1835"/>
    <mergeCell ref="A1830:A1831"/>
    <mergeCell ref="B1830:B1831"/>
    <mergeCell ref="E1830:E1831"/>
    <mergeCell ref="F1830:F1831"/>
    <mergeCell ref="K1830:K1831"/>
    <mergeCell ref="L1830:L1831"/>
    <mergeCell ref="A1827:A1828"/>
    <mergeCell ref="B1827:B1828"/>
    <mergeCell ref="E1827:E1828"/>
    <mergeCell ref="F1827:F1828"/>
    <mergeCell ref="K1827:K1828"/>
    <mergeCell ref="L1827:L1828"/>
    <mergeCell ref="A1825:A1826"/>
    <mergeCell ref="B1825:B1826"/>
    <mergeCell ref="E1825:E1826"/>
    <mergeCell ref="F1825:F1826"/>
    <mergeCell ref="K1825:K1826"/>
    <mergeCell ref="L1825:L1826"/>
    <mergeCell ref="A1822:A1824"/>
    <mergeCell ref="B1822:B1824"/>
    <mergeCell ref="E1822:E1824"/>
    <mergeCell ref="F1822:F1824"/>
    <mergeCell ref="K1822:K1824"/>
    <mergeCell ref="L1822:L1824"/>
    <mergeCell ref="A1818:A1819"/>
    <mergeCell ref="B1818:B1819"/>
    <mergeCell ref="E1818:E1819"/>
    <mergeCell ref="F1818:F1819"/>
    <mergeCell ref="K1818:K1819"/>
    <mergeCell ref="L1818:L1819"/>
    <mergeCell ref="A1815:A1817"/>
    <mergeCell ref="B1815:B1817"/>
    <mergeCell ref="E1815:E1817"/>
    <mergeCell ref="F1815:F1817"/>
    <mergeCell ref="K1815:K1817"/>
    <mergeCell ref="L1815:L1817"/>
    <mergeCell ref="A1812:A1814"/>
    <mergeCell ref="B1812:B1814"/>
    <mergeCell ref="E1812:E1814"/>
    <mergeCell ref="F1812:F1814"/>
    <mergeCell ref="K1812:K1814"/>
    <mergeCell ref="L1812:L1814"/>
    <mergeCell ref="A1807:A1810"/>
    <mergeCell ref="B1807:B1810"/>
    <mergeCell ref="E1807:E1810"/>
    <mergeCell ref="F1807:F1810"/>
    <mergeCell ref="K1807:K1810"/>
    <mergeCell ref="L1807:L1810"/>
    <mergeCell ref="L1802:L1803"/>
    <mergeCell ref="M1802:M1803"/>
    <mergeCell ref="A1805:A1806"/>
    <mergeCell ref="B1805:B1806"/>
    <mergeCell ref="E1805:E1806"/>
    <mergeCell ref="F1805:F1806"/>
    <mergeCell ref="K1805:K1806"/>
    <mergeCell ref="L1805:L1806"/>
    <mergeCell ref="L1794:L1796"/>
    <mergeCell ref="A1799:A1800"/>
    <mergeCell ref="B1799:B1800"/>
    <mergeCell ref="E1799:E1800"/>
    <mergeCell ref="F1799:F1800"/>
    <mergeCell ref="A1802:A1803"/>
    <mergeCell ref="B1802:B1803"/>
    <mergeCell ref="E1802:E1803"/>
    <mergeCell ref="F1802:F1803"/>
    <mergeCell ref="K1802:K1803"/>
    <mergeCell ref="M1781:M1784"/>
    <mergeCell ref="A1790:A1791"/>
    <mergeCell ref="B1790:B1791"/>
    <mergeCell ref="E1790:E1791"/>
    <mergeCell ref="F1790:F1791"/>
    <mergeCell ref="A1793:A1796"/>
    <mergeCell ref="B1793:B1796"/>
    <mergeCell ref="E1793:E1796"/>
    <mergeCell ref="F1794:F1796"/>
    <mergeCell ref="K1794:K1796"/>
    <mergeCell ref="A1781:A1785"/>
    <mergeCell ref="B1781:B1785"/>
    <mergeCell ref="E1781:E1785"/>
    <mergeCell ref="F1781:F1785"/>
    <mergeCell ref="K1781:K1784"/>
    <mergeCell ref="L1781:L1784"/>
    <mergeCell ref="A1771:A1778"/>
    <mergeCell ref="B1771:B1778"/>
    <mergeCell ref="E1771:E1778"/>
    <mergeCell ref="F1771:F1778"/>
    <mergeCell ref="K1771:K1778"/>
    <mergeCell ref="L1771:L1778"/>
    <mergeCell ref="A1765:A1769"/>
    <mergeCell ref="B1765:B1769"/>
    <mergeCell ref="E1765:E1769"/>
    <mergeCell ref="F1765:F1769"/>
    <mergeCell ref="K1765:K1769"/>
    <mergeCell ref="L1765:L1769"/>
    <mergeCell ref="A1761:A1764"/>
    <mergeCell ref="B1761:B1764"/>
    <mergeCell ref="E1761:E1764"/>
    <mergeCell ref="F1761:F1764"/>
    <mergeCell ref="K1761:K1764"/>
    <mergeCell ref="L1761:L1764"/>
    <mergeCell ref="K1754:K1756"/>
    <mergeCell ref="L1754:L1756"/>
    <mergeCell ref="A1757:A1759"/>
    <mergeCell ref="B1757:B1759"/>
    <mergeCell ref="E1757:E1759"/>
    <mergeCell ref="F1757:F1759"/>
    <mergeCell ref="K1757:K1759"/>
    <mergeCell ref="L1757:L1759"/>
    <mergeCell ref="A1751:A1752"/>
    <mergeCell ref="B1751:B1752"/>
    <mergeCell ref="E1751:E1752"/>
    <mergeCell ref="F1751:F1752"/>
    <mergeCell ref="H1751:H1752"/>
    <mergeCell ref="A1754:A1756"/>
    <mergeCell ref="B1754:B1756"/>
    <mergeCell ref="E1754:E1756"/>
    <mergeCell ref="F1754:F1756"/>
    <mergeCell ref="L1740:L1741"/>
    <mergeCell ref="A1746:A1748"/>
    <mergeCell ref="B1746:B1748"/>
    <mergeCell ref="E1746:E1748"/>
    <mergeCell ref="F1746:F1748"/>
    <mergeCell ref="K1746:K1748"/>
    <mergeCell ref="L1746:L1748"/>
    <mergeCell ref="A1727:A1743"/>
    <mergeCell ref="B1727:B1743"/>
    <mergeCell ref="E1727:E1743"/>
    <mergeCell ref="F1727:F1743"/>
    <mergeCell ref="K1727:K1736"/>
    <mergeCell ref="L1727:L1736"/>
    <mergeCell ref="J1728:J1729"/>
    <mergeCell ref="K1737:K1738"/>
    <mergeCell ref="L1737:L1738"/>
    <mergeCell ref="K1740:K1741"/>
    <mergeCell ref="A1724:A1726"/>
    <mergeCell ref="B1724:B1726"/>
    <mergeCell ref="E1724:E1726"/>
    <mergeCell ref="F1724:F1726"/>
    <mergeCell ref="K1724:K1726"/>
    <mergeCell ref="L1724:L1726"/>
    <mergeCell ref="L1710:L1719"/>
    <mergeCell ref="J1712:J1713"/>
    <mergeCell ref="J1714:J1715"/>
    <mergeCell ref="J1716:J1717"/>
    <mergeCell ref="A1722:A1723"/>
    <mergeCell ref="B1722:B1723"/>
    <mergeCell ref="E1722:E1723"/>
    <mergeCell ref="F1722:F1723"/>
    <mergeCell ref="K1722:K1723"/>
    <mergeCell ref="L1722:L1723"/>
    <mergeCell ref="A1710:A1719"/>
    <mergeCell ref="B1710:B1719"/>
    <mergeCell ref="E1710:E1719"/>
    <mergeCell ref="F1710:F1719"/>
    <mergeCell ref="J1710:J1711"/>
    <mergeCell ref="K1710:K1719"/>
    <mergeCell ref="A1703:A1706"/>
    <mergeCell ref="B1703:B1706"/>
    <mergeCell ref="E1703:E1706"/>
    <mergeCell ref="F1703:F1706"/>
    <mergeCell ref="K1703:K1706"/>
    <mergeCell ref="L1703:L1706"/>
    <mergeCell ref="A1698:A1700"/>
    <mergeCell ref="B1698:B1700"/>
    <mergeCell ref="E1698:E1700"/>
    <mergeCell ref="F1698:F1700"/>
    <mergeCell ref="K1698:K1700"/>
    <mergeCell ref="L1698:L1700"/>
    <mergeCell ref="K1688:K1690"/>
    <mergeCell ref="L1688:L1690"/>
    <mergeCell ref="A1692:A1693"/>
    <mergeCell ref="B1692:B1693"/>
    <mergeCell ref="E1692:E1693"/>
    <mergeCell ref="F1692:F1693"/>
    <mergeCell ref="K1692:K1693"/>
    <mergeCell ref="L1692:L1693"/>
    <mergeCell ref="A1686:A1687"/>
    <mergeCell ref="B1686:B1687"/>
    <mergeCell ref="E1686:E1687"/>
    <mergeCell ref="F1686:F1687"/>
    <mergeCell ref="M1686:M1687"/>
    <mergeCell ref="A1688:A1691"/>
    <mergeCell ref="B1688:B1691"/>
    <mergeCell ref="E1688:E1691"/>
    <mergeCell ref="F1688:F1691"/>
    <mergeCell ref="J1688:J1689"/>
    <mergeCell ref="A1683:A1685"/>
    <mergeCell ref="B1683:B1685"/>
    <mergeCell ref="E1683:E1685"/>
    <mergeCell ref="F1683:F1685"/>
    <mergeCell ref="K1683:K1685"/>
    <mergeCell ref="L1683:L1685"/>
    <mergeCell ref="M1672:M1676"/>
    <mergeCell ref="A1678:A1681"/>
    <mergeCell ref="B1678:B1681"/>
    <mergeCell ref="E1678:E1681"/>
    <mergeCell ref="F1678:F1681"/>
    <mergeCell ref="K1678:K1679"/>
    <mergeCell ref="L1678:L1679"/>
    <mergeCell ref="K1680:K1681"/>
    <mergeCell ref="L1680:L1681"/>
    <mergeCell ref="A1672:A1677"/>
    <mergeCell ref="B1672:B1677"/>
    <mergeCell ref="E1672:E1677"/>
    <mergeCell ref="F1672:F1677"/>
    <mergeCell ref="K1672:K1677"/>
    <mergeCell ref="L1672:L1677"/>
    <mergeCell ref="K1659:K1663"/>
    <mergeCell ref="L1659:L1663"/>
    <mergeCell ref="A1670:A1671"/>
    <mergeCell ref="B1670:B1671"/>
    <mergeCell ref="D1670:D1671"/>
    <mergeCell ref="E1670:E1671"/>
    <mergeCell ref="F1670:F1671"/>
    <mergeCell ref="A1656:A1658"/>
    <mergeCell ref="B1656:B1658"/>
    <mergeCell ref="E1656:E1658"/>
    <mergeCell ref="F1656:F1658"/>
    <mergeCell ref="A1659:A1663"/>
    <mergeCell ref="B1659:B1663"/>
    <mergeCell ref="E1659:E1663"/>
    <mergeCell ref="F1659:F1663"/>
    <mergeCell ref="A1654:A1655"/>
    <mergeCell ref="B1654:B1655"/>
    <mergeCell ref="E1654:E1655"/>
    <mergeCell ref="F1654:F1655"/>
    <mergeCell ref="K1654:K1655"/>
    <mergeCell ref="L1654:L1655"/>
    <mergeCell ref="A1645:A1647"/>
    <mergeCell ref="B1645:B1647"/>
    <mergeCell ref="E1645:E1647"/>
    <mergeCell ref="F1645:F1647"/>
    <mergeCell ref="K1645:K1647"/>
    <mergeCell ref="L1645:L1647"/>
    <mergeCell ref="A1642:A1644"/>
    <mergeCell ref="B1642:B1644"/>
    <mergeCell ref="E1642:E1644"/>
    <mergeCell ref="F1642:F1644"/>
    <mergeCell ref="K1642:K1643"/>
    <mergeCell ref="L1642:L1643"/>
    <mergeCell ref="A1637:A1639"/>
    <mergeCell ref="B1637:B1639"/>
    <mergeCell ref="E1637:E1639"/>
    <mergeCell ref="F1637:F1639"/>
    <mergeCell ref="K1637:K1638"/>
    <mergeCell ref="L1637:L1638"/>
    <mergeCell ref="A1632:A1633"/>
    <mergeCell ref="B1632:B1633"/>
    <mergeCell ref="E1632:E1633"/>
    <mergeCell ref="F1632:F1633"/>
    <mergeCell ref="K1632:K1633"/>
    <mergeCell ref="L1632:L1633"/>
    <mergeCell ref="A1629:A1631"/>
    <mergeCell ref="B1629:B1631"/>
    <mergeCell ref="E1629:E1631"/>
    <mergeCell ref="F1629:F1631"/>
    <mergeCell ref="K1629:K1631"/>
    <mergeCell ref="L1629:L1631"/>
    <mergeCell ref="A1627:A1628"/>
    <mergeCell ref="B1627:B1628"/>
    <mergeCell ref="E1627:E1628"/>
    <mergeCell ref="F1627:F1628"/>
    <mergeCell ref="K1627:K1628"/>
    <mergeCell ref="L1627:L1628"/>
    <mergeCell ref="K1619:K1621"/>
    <mergeCell ref="L1619:L1621"/>
    <mergeCell ref="A1624:A1625"/>
    <mergeCell ref="B1624:B1625"/>
    <mergeCell ref="E1624:E1625"/>
    <mergeCell ref="F1624:F1625"/>
    <mergeCell ref="K1624:K1625"/>
    <mergeCell ref="L1624:L1625"/>
    <mergeCell ref="A1617:A1618"/>
    <mergeCell ref="B1617:B1618"/>
    <mergeCell ref="E1617:E1618"/>
    <mergeCell ref="F1617:F1618"/>
    <mergeCell ref="A1619:A1621"/>
    <mergeCell ref="B1619:B1621"/>
    <mergeCell ref="E1619:E1621"/>
    <mergeCell ref="F1619:F1621"/>
    <mergeCell ref="A1615:A1616"/>
    <mergeCell ref="B1615:B1616"/>
    <mergeCell ref="E1615:E1616"/>
    <mergeCell ref="F1615:F1616"/>
    <mergeCell ref="K1615:K1616"/>
    <mergeCell ref="L1615:L1616"/>
    <mergeCell ref="A1609:A1613"/>
    <mergeCell ref="B1609:B1613"/>
    <mergeCell ref="E1609:E1613"/>
    <mergeCell ref="F1609:F1613"/>
    <mergeCell ref="K1609:K1612"/>
    <mergeCell ref="L1609:L1612"/>
    <mergeCell ref="M1601:M1602"/>
    <mergeCell ref="A1606:A1607"/>
    <mergeCell ref="B1606:B1607"/>
    <mergeCell ref="E1606:E1607"/>
    <mergeCell ref="F1606:F1607"/>
    <mergeCell ref="K1606:K1607"/>
    <mergeCell ref="L1606:L1607"/>
    <mergeCell ref="A1596:A1603"/>
    <mergeCell ref="B1596:B1603"/>
    <mergeCell ref="E1596:E1603"/>
    <mergeCell ref="F1596:F1603"/>
    <mergeCell ref="K1596:K1598"/>
    <mergeCell ref="L1596:L1598"/>
    <mergeCell ref="K1601:K1602"/>
    <mergeCell ref="L1601:L1602"/>
    <mergeCell ref="A1593:A1595"/>
    <mergeCell ref="B1593:B1595"/>
    <mergeCell ref="E1593:E1595"/>
    <mergeCell ref="F1593:F1595"/>
    <mergeCell ref="K1593:K1595"/>
    <mergeCell ref="L1593:L1595"/>
    <mergeCell ref="M1582:M1586"/>
    <mergeCell ref="A1589:A1592"/>
    <mergeCell ref="B1589:B1592"/>
    <mergeCell ref="E1589:E1592"/>
    <mergeCell ref="F1589:F1592"/>
    <mergeCell ref="K1589:K1592"/>
    <mergeCell ref="L1589:L1592"/>
    <mergeCell ref="K1578:K1579"/>
    <mergeCell ref="L1578:L1579"/>
    <mergeCell ref="A1582:A1587"/>
    <mergeCell ref="B1582:B1587"/>
    <mergeCell ref="E1582:E1587"/>
    <mergeCell ref="F1582:F1587"/>
    <mergeCell ref="K1582:K1586"/>
    <mergeCell ref="L1582:L1586"/>
    <mergeCell ref="A1575:A1576"/>
    <mergeCell ref="B1575:B1576"/>
    <mergeCell ref="E1575:E1576"/>
    <mergeCell ref="F1575:F1576"/>
    <mergeCell ref="A1578:A1580"/>
    <mergeCell ref="B1578:B1580"/>
    <mergeCell ref="E1578:E1580"/>
    <mergeCell ref="F1578:F1580"/>
    <mergeCell ref="A1572:A1573"/>
    <mergeCell ref="B1572:B1573"/>
    <mergeCell ref="E1572:E1573"/>
    <mergeCell ref="F1572:F1573"/>
    <mergeCell ref="K1572:K1573"/>
    <mergeCell ref="L1572:L1573"/>
    <mergeCell ref="A1568:A1570"/>
    <mergeCell ref="B1568:B1570"/>
    <mergeCell ref="E1568:E1570"/>
    <mergeCell ref="F1568:F1570"/>
    <mergeCell ref="K1569:K1570"/>
    <mergeCell ref="L1569:L1570"/>
    <mergeCell ref="A1565:A1567"/>
    <mergeCell ref="B1565:B1567"/>
    <mergeCell ref="E1565:E1567"/>
    <mergeCell ref="F1565:F1567"/>
    <mergeCell ref="K1565:K1566"/>
    <mergeCell ref="L1565:L1566"/>
    <mergeCell ref="A1560:A1562"/>
    <mergeCell ref="B1560:B1562"/>
    <mergeCell ref="E1560:E1562"/>
    <mergeCell ref="F1560:F1562"/>
    <mergeCell ref="K1560:K1562"/>
    <mergeCell ref="L1560:L1562"/>
    <mergeCell ref="A1556:A1558"/>
    <mergeCell ref="B1556:B1558"/>
    <mergeCell ref="E1556:E1558"/>
    <mergeCell ref="F1556:F1558"/>
    <mergeCell ref="K1556:K1558"/>
    <mergeCell ref="L1556:L1558"/>
    <mergeCell ref="L1550:L1552"/>
    <mergeCell ref="A1553:A1555"/>
    <mergeCell ref="B1553:B1555"/>
    <mergeCell ref="E1553:E1555"/>
    <mergeCell ref="F1553:F1555"/>
    <mergeCell ref="K1553:K1555"/>
    <mergeCell ref="L1553:L1555"/>
    <mergeCell ref="M1544:M1546"/>
    <mergeCell ref="A1547:A1548"/>
    <mergeCell ref="B1547:B1548"/>
    <mergeCell ref="E1547:E1548"/>
    <mergeCell ref="F1547:F1548"/>
    <mergeCell ref="A1550:A1552"/>
    <mergeCell ref="B1550:B1552"/>
    <mergeCell ref="E1550:E1552"/>
    <mergeCell ref="F1550:F1552"/>
    <mergeCell ref="K1550:K1552"/>
    <mergeCell ref="A1544:A1546"/>
    <mergeCell ref="B1544:B1546"/>
    <mergeCell ref="E1544:E1546"/>
    <mergeCell ref="F1544:F1546"/>
    <mergeCell ref="K1544:K1546"/>
    <mergeCell ref="L1544:L1546"/>
    <mergeCell ref="A1541:A1542"/>
    <mergeCell ref="B1541:B1542"/>
    <mergeCell ref="E1541:E1542"/>
    <mergeCell ref="F1541:F1542"/>
    <mergeCell ref="K1541:K1542"/>
    <mergeCell ref="L1541:L1542"/>
    <mergeCell ref="L1531:L1532"/>
    <mergeCell ref="A1534:A1536"/>
    <mergeCell ref="B1534:B1536"/>
    <mergeCell ref="E1534:E1536"/>
    <mergeCell ref="F1534:F1536"/>
    <mergeCell ref="K1534:K1535"/>
    <mergeCell ref="L1534:L1535"/>
    <mergeCell ref="A1531:A1533"/>
    <mergeCell ref="B1531:B1533"/>
    <mergeCell ref="D1531:D1533"/>
    <mergeCell ref="E1531:E1533"/>
    <mergeCell ref="F1531:F1533"/>
    <mergeCell ref="K1531:K1532"/>
    <mergeCell ref="K1524:K1525"/>
    <mergeCell ref="L1524:L1525"/>
    <mergeCell ref="A1526:A1530"/>
    <mergeCell ref="B1526:B1530"/>
    <mergeCell ref="E1526:E1530"/>
    <mergeCell ref="F1526:F1530"/>
    <mergeCell ref="K1526:K1529"/>
    <mergeCell ref="L1526:L1529"/>
    <mergeCell ref="A1520:A1523"/>
    <mergeCell ref="B1520:B1523"/>
    <mergeCell ref="E1520:E1523"/>
    <mergeCell ref="F1520:F1523"/>
    <mergeCell ref="A1524:A1525"/>
    <mergeCell ref="B1524:B1525"/>
    <mergeCell ref="E1524:E1525"/>
    <mergeCell ref="F1524:F1525"/>
    <mergeCell ref="M1511:M1512"/>
    <mergeCell ref="A1518:A1519"/>
    <mergeCell ref="B1518:B1519"/>
    <mergeCell ref="E1518:E1519"/>
    <mergeCell ref="F1518:F1519"/>
    <mergeCell ref="K1518:K1519"/>
    <mergeCell ref="L1518:L1519"/>
    <mergeCell ref="L1508:L1509"/>
    <mergeCell ref="A1511:A1513"/>
    <mergeCell ref="B1511:B1513"/>
    <mergeCell ref="E1511:E1513"/>
    <mergeCell ref="F1511:F1513"/>
    <mergeCell ref="K1511:K1512"/>
    <mergeCell ref="L1511:L1512"/>
    <mergeCell ref="A1508:A1509"/>
    <mergeCell ref="B1508:B1509"/>
    <mergeCell ref="E1508:E1509"/>
    <mergeCell ref="F1508:F1509"/>
    <mergeCell ref="J1508:J1509"/>
    <mergeCell ref="K1508:K1509"/>
    <mergeCell ref="A1500:A1501"/>
    <mergeCell ref="B1500:B1501"/>
    <mergeCell ref="E1500:E1501"/>
    <mergeCell ref="F1500:F1501"/>
    <mergeCell ref="A1502:A1503"/>
    <mergeCell ref="B1502:B1503"/>
    <mergeCell ref="E1502:E1503"/>
    <mergeCell ref="F1502:F1503"/>
    <mergeCell ref="A1494:A1497"/>
    <mergeCell ref="B1494:B1497"/>
    <mergeCell ref="E1494:E1497"/>
    <mergeCell ref="F1494:F1497"/>
    <mergeCell ref="K1494:K1497"/>
    <mergeCell ref="L1494:L1497"/>
    <mergeCell ref="A1491:A1493"/>
    <mergeCell ref="B1491:B1493"/>
    <mergeCell ref="E1491:E1493"/>
    <mergeCell ref="F1491:F1493"/>
    <mergeCell ref="K1491:K1493"/>
    <mergeCell ref="L1491:L1493"/>
    <mergeCell ref="M1480:M1481"/>
    <mergeCell ref="A1485:A1486"/>
    <mergeCell ref="B1485:B1486"/>
    <mergeCell ref="E1485:E1486"/>
    <mergeCell ref="F1485:F1486"/>
    <mergeCell ref="K1485:K1486"/>
    <mergeCell ref="L1485:L1486"/>
    <mergeCell ref="A1480:A1481"/>
    <mergeCell ref="B1480:B1481"/>
    <mergeCell ref="E1480:E1481"/>
    <mergeCell ref="F1480:F1481"/>
    <mergeCell ref="K1480:K1481"/>
    <mergeCell ref="L1480:L1481"/>
    <mergeCell ref="A1473:A1475"/>
    <mergeCell ref="B1473:B1475"/>
    <mergeCell ref="E1473:E1475"/>
    <mergeCell ref="F1473:F1475"/>
    <mergeCell ref="K1473:K1475"/>
    <mergeCell ref="L1473:L1475"/>
    <mergeCell ref="A1471:A1472"/>
    <mergeCell ref="B1471:B1472"/>
    <mergeCell ref="E1471:E1472"/>
    <mergeCell ref="F1471:F1472"/>
    <mergeCell ref="K1471:K1472"/>
    <mergeCell ref="L1471:L1472"/>
    <mergeCell ref="A1467:A1470"/>
    <mergeCell ref="B1467:B1470"/>
    <mergeCell ref="E1467:E1470"/>
    <mergeCell ref="F1467:F1470"/>
    <mergeCell ref="K1467:K1470"/>
    <mergeCell ref="L1467:L1470"/>
    <mergeCell ref="K1459:K1462"/>
    <mergeCell ref="L1459:L1462"/>
    <mergeCell ref="M1459:M1462"/>
    <mergeCell ref="A1464:A1465"/>
    <mergeCell ref="B1464:B1465"/>
    <mergeCell ref="E1464:E1465"/>
    <mergeCell ref="F1464:F1465"/>
    <mergeCell ref="A1455:A1456"/>
    <mergeCell ref="B1455:B1456"/>
    <mergeCell ref="E1455:E1456"/>
    <mergeCell ref="F1455:F1456"/>
    <mergeCell ref="A1459:A1462"/>
    <mergeCell ref="B1459:B1462"/>
    <mergeCell ref="E1459:E1462"/>
    <mergeCell ref="F1459:F1462"/>
    <mergeCell ref="K1436:K1442"/>
    <mergeCell ref="L1436:L1442"/>
    <mergeCell ref="A1445:A1446"/>
    <mergeCell ref="B1445:B1446"/>
    <mergeCell ref="E1445:E1446"/>
    <mergeCell ref="F1445:F1446"/>
    <mergeCell ref="A1433:A1434"/>
    <mergeCell ref="B1433:B1434"/>
    <mergeCell ref="E1433:E1434"/>
    <mergeCell ref="F1433:F1434"/>
    <mergeCell ref="A1436:A1442"/>
    <mergeCell ref="B1436:B1442"/>
    <mergeCell ref="E1436:E1442"/>
    <mergeCell ref="F1436:F1442"/>
    <mergeCell ref="K1426:K1429"/>
    <mergeCell ref="L1426:L1429"/>
    <mergeCell ref="A1431:A1432"/>
    <mergeCell ref="B1431:B1432"/>
    <mergeCell ref="E1431:E1432"/>
    <mergeCell ref="F1431:F1432"/>
    <mergeCell ref="A1422:A1423"/>
    <mergeCell ref="B1422:B1423"/>
    <mergeCell ref="E1422:E1423"/>
    <mergeCell ref="F1422:F1423"/>
    <mergeCell ref="A1426:A1430"/>
    <mergeCell ref="B1426:B1430"/>
    <mergeCell ref="E1426:E1430"/>
    <mergeCell ref="F1426:F1430"/>
    <mergeCell ref="A1418:A1420"/>
    <mergeCell ref="B1418:B1420"/>
    <mergeCell ref="E1418:E1420"/>
    <mergeCell ref="F1418:F1420"/>
    <mergeCell ref="K1418:K1420"/>
    <mergeCell ref="L1418:L1420"/>
    <mergeCell ref="L1412:L1413"/>
    <mergeCell ref="M1412:M1413"/>
    <mergeCell ref="A1415:A1416"/>
    <mergeCell ref="B1415:B1416"/>
    <mergeCell ref="E1415:E1416"/>
    <mergeCell ref="F1415:F1416"/>
    <mergeCell ref="K1415:K1416"/>
    <mergeCell ref="L1415:L1416"/>
    <mergeCell ref="A1410:A1411"/>
    <mergeCell ref="B1410:B1411"/>
    <mergeCell ref="E1410:E1411"/>
    <mergeCell ref="F1410:F1411"/>
    <mergeCell ref="M1410:M1411"/>
    <mergeCell ref="A1412:A1413"/>
    <mergeCell ref="B1412:B1413"/>
    <mergeCell ref="E1412:E1413"/>
    <mergeCell ref="F1412:F1413"/>
    <mergeCell ref="K1412:K1413"/>
    <mergeCell ref="L1405:L1406"/>
    <mergeCell ref="A1407:A1409"/>
    <mergeCell ref="B1407:B1409"/>
    <mergeCell ref="E1407:E1409"/>
    <mergeCell ref="F1407:F1409"/>
    <mergeCell ref="M1407:M1408"/>
    <mergeCell ref="A1405:A1406"/>
    <mergeCell ref="B1405:B1406"/>
    <mergeCell ref="E1405:E1406"/>
    <mergeCell ref="F1405:F1406"/>
    <mergeCell ref="J1405:J1406"/>
    <mergeCell ref="K1405:K1406"/>
    <mergeCell ref="A1399:A1400"/>
    <mergeCell ref="B1399:B1400"/>
    <mergeCell ref="E1399:E1400"/>
    <mergeCell ref="F1399:F1400"/>
    <mergeCell ref="K1399:K1400"/>
    <mergeCell ref="L1399:L1400"/>
    <mergeCell ref="A1396:A1397"/>
    <mergeCell ref="B1396:B1397"/>
    <mergeCell ref="E1396:E1397"/>
    <mergeCell ref="F1396:F1397"/>
    <mergeCell ref="K1396:K1397"/>
    <mergeCell ref="L1396:L1397"/>
    <mergeCell ref="A1392:A1395"/>
    <mergeCell ref="B1392:B1395"/>
    <mergeCell ref="E1392:E1395"/>
    <mergeCell ref="F1392:F1395"/>
    <mergeCell ref="K1392:K1394"/>
    <mergeCell ref="L1392:L1394"/>
    <mergeCell ref="M1384:M1385"/>
    <mergeCell ref="A1386:A1390"/>
    <mergeCell ref="B1386:B1390"/>
    <mergeCell ref="E1386:E1390"/>
    <mergeCell ref="F1386:F1390"/>
    <mergeCell ref="K1386:K1388"/>
    <mergeCell ref="L1386:L1388"/>
    <mergeCell ref="M1386:M1388"/>
    <mergeCell ref="A1384:A1385"/>
    <mergeCell ref="B1384:B1385"/>
    <mergeCell ref="E1384:E1385"/>
    <mergeCell ref="F1384:F1385"/>
    <mergeCell ref="K1384:K1385"/>
    <mergeCell ref="L1384:L1385"/>
    <mergeCell ref="A1381:A1383"/>
    <mergeCell ref="B1381:B1383"/>
    <mergeCell ref="E1381:E1383"/>
    <mergeCell ref="F1381:F1383"/>
    <mergeCell ref="K1381:K1383"/>
    <mergeCell ref="L1381:L1383"/>
    <mergeCell ref="K1373:K1376"/>
    <mergeCell ref="L1373:L1376"/>
    <mergeCell ref="A1378:A1379"/>
    <mergeCell ref="B1378:B1379"/>
    <mergeCell ref="E1378:E1379"/>
    <mergeCell ref="F1378:F1379"/>
    <mergeCell ref="A1367:A1372"/>
    <mergeCell ref="B1367:B1372"/>
    <mergeCell ref="E1367:E1372"/>
    <mergeCell ref="F1367:F1372"/>
    <mergeCell ref="A1373:A1377"/>
    <mergeCell ref="B1373:B1377"/>
    <mergeCell ref="E1373:E1377"/>
    <mergeCell ref="F1373:F1377"/>
    <mergeCell ref="A1365:A1366"/>
    <mergeCell ref="B1365:B1366"/>
    <mergeCell ref="E1365:E1366"/>
    <mergeCell ref="F1365:F1366"/>
    <mergeCell ref="K1365:K1366"/>
    <mergeCell ref="L1365:L1366"/>
    <mergeCell ref="A1362:A1364"/>
    <mergeCell ref="B1362:B1364"/>
    <mergeCell ref="E1362:E1364"/>
    <mergeCell ref="F1362:F1364"/>
    <mergeCell ref="K1362:K1364"/>
    <mergeCell ref="L1362:L1364"/>
    <mergeCell ref="K1357:K1359"/>
    <mergeCell ref="L1357:L1359"/>
    <mergeCell ref="A1360:A1361"/>
    <mergeCell ref="B1360:B1361"/>
    <mergeCell ref="E1360:E1361"/>
    <mergeCell ref="F1360:F1361"/>
    <mergeCell ref="A1353:A1355"/>
    <mergeCell ref="B1353:B1355"/>
    <mergeCell ref="E1353:E1355"/>
    <mergeCell ref="F1353:F1355"/>
    <mergeCell ref="A1357:A1359"/>
    <mergeCell ref="B1357:B1359"/>
    <mergeCell ref="E1357:E1359"/>
    <mergeCell ref="F1357:F1359"/>
    <mergeCell ref="M1349:M1350"/>
    <mergeCell ref="A1351:A1352"/>
    <mergeCell ref="B1351:B1352"/>
    <mergeCell ref="E1351:E1352"/>
    <mergeCell ref="F1351:F1352"/>
    <mergeCell ref="K1351:K1352"/>
    <mergeCell ref="L1351:L1352"/>
    <mergeCell ref="A1349:A1350"/>
    <mergeCell ref="B1349:B1350"/>
    <mergeCell ref="E1349:E1350"/>
    <mergeCell ref="F1349:F1350"/>
    <mergeCell ref="K1349:K1350"/>
    <mergeCell ref="L1349:L1350"/>
    <mergeCell ref="A1341:A1344"/>
    <mergeCell ref="B1341:B1344"/>
    <mergeCell ref="E1341:E1344"/>
    <mergeCell ref="F1341:F1344"/>
    <mergeCell ref="K1341:K1343"/>
    <mergeCell ref="L1341:L1343"/>
    <mergeCell ref="A1339:A1340"/>
    <mergeCell ref="B1339:B1340"/>
    <mergeCell ref="E1339:E1340"/>
    <mergeCell ref="F1339:F1340"/>
    <mergeCell ref="K1339:K1340"/>
    <mergeCell ref="L1339:L1340"/>
    <mergeCell ref="A1336:A1338"/>
    <mergeCell ref="B1336:B1338"/>
    <mergeCell ref="E1336:E1338"/>
    <mergeCell ref="F1336:F1338"/>
    <mergeCell ref="K1336:K1337"/>
    <mergeCell ref="L1336:L1337"/>
    <mergeCell ref="A1333:A1334"/>
    <mergeCell ref="B1333:B1334"/>
    <mergeCell ref="E1333:E1334"/>
    <mergeCell ref="F1333:F1334"/>
    <mergeCell ref="K1333:K1334"/>
    <mergeCell ref="L1333:L1334"/>
    <mergeCell ref="A1331:A1332"/>
    <mergeCell ref="B1331:B1332"/>
    <mergeCell ref="E1331:E1332"/>
    <mergeCell ref="F1331:F1332"/>
    <mergeCell ref="K1331:K1332"/>
    <mergeCell ref="L1331:L1332"/>
    <mergeCell ref="A1326:A1329"/>
    <mergeCell ref="B1326:B1329"/>
    <mergeCell ref="E1326:E1329"/>
    <mergeCell ref="F1326:F1329"/>
    <mergeCell ref="K1326:K1328"/>
    <mergeCell ref="L1326:L1328"/>
    <mergeCell ref="M1317:M1318"/>
    <mergeCell ref="A1323:A1324"/>
    <mergeCell ref="B1323:B1324"/>
    <mergeCell ref="E1323:E1324"/>
    <mergeCell ref="F1323:F1324"/>
    <mergeCell ref="K1323:K1324"/>
    <mergeCell ref="L1323:L1324"/>
    <mergeCell ref="A1317:A1321"/>
    <mergeCell ref="B1317:B1321"/>
    <mergeCell ref="E1317:E1321"/>
    <mergeCell ref="F1317:F1321"/>
    <mergeCell ref="K1317:K1318"/>
    <mergeCell ref="L1317:L1318"/>
    <mergeCell ref="A1312:A1313"/>
    <mergeCell ref="B1312:B1313"/>
    <mergeCell ref="E1312:E1313"/>
    <mergeCell ref="F1312:F1313"/>
    <mergeCell ref="K1312:K1313"/>
    <mergeCell ref="L1312:L1313"/>
    <mergeCell ref="A1310:A1311"/>
    <mergeCell ref="B1310:B1311"/>
    <mergeCell ref="E1310:E1311"/>
    <mergeCell ref="F1310:F1311"/>
    <mergeCell ref="K1310:K1311"/>
    <mergeCell ref="L1310:L1311"/>
    <mergeCell ref="A1307:A1308"/>
    <mergeCell ref="B1307:B1308"/>
    <mergeCell ref="E1307:E1308"/>
    <mergeCell ref="F1307:F1308"/>
    <mergeCell ref="K1307:K1308"/>
    <mergeCell ref="L1307:L1308"/>
    <mergeCell ref="A1305:A1306"/>
    <mergeCell ref="B1305:B1306"/>
    <mergeCell ref="E1305:E1306"/>
    <mergeCell ref="F1305:F1306"/>
    <mergeCell ref="K1305:K1306"/>
    <mergeCell ref="L1305:L1306"/>
    <mergeCell ref="A1302:A1304"/>
    <mergeCell ref="B1302:B1304"/>
    <mergeCell ref="E1302:E1304"/>
    <mergeCell ref="F1302:F1304"/>
    <mergeCell ref="K1302:K1304"/>
    <mergeCell ref="L1302:L1304"/>
    <mergeCell ref="A1300:A1301"/>
    <mergeCell ref="B1300:B1301"/>
    <mergeCell ref="E1300:E1301"/>
    <mergeCell ref="F1300:F1301"/>
    <mergeCell ref="K1300:K1301"/>
    <mergeCell ref="L1300:L1301"/>
    <mergeCell ref="A1296:A1299"/>
    <mergeCell ref="B1296:B1299"/>
    <mergeCell ref="E1296:E1299"/>
    <mergeCell ref="F1296:F1299"/>
    <mergeCell ref="K1296:K1298"/>
    <mergeCell ref="L1296:L1298"/>
    <mergeCell ref="A1294:A1295"/>
    <mergeCell ref="B1294:B1295"/>
    <mergeCell ref="E1294:E1295"/>
    <mergeCell ref="F1294:F1295"/>
    <mergeCell ref="K1294:K1295"/>
    <mergeCell ref="L1294:L1295"/>
    <mergeCell ref="A1291:A1293"/>
    <mergeCell ref="B1291:B1293"/>
    <mergeCell ref="E1291:E1293"/>
    <mergeCell ref="F1291:F1293"/>
    <mergeCell ref="K1291:K1293"/>
    <mergeCell ref="L1291:L1293"/>
    <mergeCell ref="A1281:A1287"/>
    <mergeCell ref="B1281:B1287"/>
    <mergeCell ref="E1281:E1287"/>
    <mergeCell ref="F1281:F1287"/>
    <mergeCell ref="K1281:K1284"/>
    <mergeCell ref="L1281:L1284"/>
    <mergeCell ref="K1286:K1287"/>
    <mergeCell ref="L1286:L1287"/>
    <mergeCell ref="A1275:A1278"/>
    <mergeCell ref="B1275:B1278"/>
    <mergeCell ref="E1275:E1278"/>
    <mergeCell ref="F1275:F1278"/>
    <mergeCell ref="K1275:K1277"/>
    <mergeCell ref="L1275:L1277"/>
    <mergeCell ref="A1268:A1273"/>
    <mergeCell ref="B1268:B1273"/>
    <mergeCell ref="E1268:E1273"/>
    <mergeCell ref="F1268:F1273"/>
    <mergeCell ref="K1268:K1273"/>
    <mergeCell ref="L1268:L1273"/>
    <mergeCell ref="A1263:A1265"/>
    <mergeCell ref="B1263:B1265"/>
    <mergeCell ref="E1263:E1265"/>
    <mergeCell ref="F1263:F1265"/>
    <mergeCell ref="K1263:K1265"/>
    <mergeCell ref="L1263:L1265"/>
    <mergeCell ref="A1258:A1261"/>
    <mergeCell ref="B1258:B1261"/>
    <mergeCell ref="E1258:E1261"/>
    <mergeCell ref="F1258:F1261"/>
    <mergeCell ref="K1258:K1261"/>
    <mergeCell ref="L1258:L1261"/>
    <mergeCell ref="A1255:A1256"/>
    <mergeCell ref="B1255:B1256"/>
    <mergeCell ref="E1255:E1256"/>
    <mergeCell ref="F1255:F1256"/>
    <mergeCell ref="K1255:K1256"/>
    <mergeCell ref="L1255:L1256"/>
    <mergeCell ref="A1251:A1252"/>
    <mergeCell ref="B1251:B1252"/>
    <mergeCell ref="E1251:E1252"/>
    <mergeCell ref="F1251:F1252"/>
    <mergeCell ref="K1251:K1252"/>
    <mergeCell ref="L1251:L1252"/>
    <mergeCell ref="A1246:A1247"/>
    <mergeCell ref="B1246:B1247"/>
    <mergeCell ref="E1246:E1247"/>
    <mergeCell ref="F1246:F1247"/>
    <mergeCell ref="K1246:K1247"/>
    <mergeCell ref="L1246:L1247"/>
    <mergeCell ref="A1242:A1244"/>
    <mergeCell ref="B1242:B1244"/>
    <mergeCell ref="E1242:E1244"/>
    <mergeCell ref="F1242:F1244"/>
    <mergeCell ref="K1242:K1243"/>
    <mergeCell ref="L1242:L1243"/>
    <mergeCell ref="A1237:A1239"/>
    <mergeCell ref="B1237:B1239"/>
    <mergeCell ref="E1237:E1239"/>
    <mergeCell ref="F1237:F1239"/>
    <mergeCell ref="K1237:K1239"/>
    <mergeCell ref="L1237:L1239"/>
    <mergeCell ref="A1232:A1235"/>
    <mergeCell ref="B1232:B1235"/>
    <mergeCell ref="E1232:E1235"/>
    <mergeCell ref="F1232:F1235"/>
    <mergeCell ref="K1232:K1235"/>
    <mergeCell ref="L1232:L1235"/>
    <mergeCell ref="A1227:A1231"/>
    <mergeCell ref="B1227:B1231"/>
    <mergeCell ref="E1227:E1231"/>
    <mergeCell ref="F1227:F1231"/>
    <mergeCell ref="K1227:K1231"/>
    <mergeCell ref="L1227:L1231"/>
    <mergeCell ref="A1223:A1226"/>
    <mergeCell ref="B1223:B1226"/>
    <mergeCell ref="E1223:E1226"/>
    <mergeCell ref="F1223:F1226"/>
    <mergeCell ref="K1223:K1226"/>
    <mergeCell ref="L1223:L1226"/>
    <mergeCell ref="J1224:J1226"/>
    <mergeCell ref="M1216:M1219"/>
    <mergeCell ref="A1221:A1222"/>
    <mergeCell ref="B1221:B1222"/>
    <mergeCell ref="E1221:E1222"/>
    <mergeCell ref="F1221:F1222"/>
    <mergeCell ref="K1221:K1222"/>
    <mergeCell ref="L1221:L1222"/>
    <mergeCell ref="A1216:A1219"/>
    <mergeCell ref="B1216:B1219"/>
    <mergeCell ref="E1216:E1219"/>
    <mergeCell ref="F1216:F1219"/>
    <mergeCell ref="K1216:K1219"/>
    <mergeCell ref="L1216:L1219"/>
    <mergeCell ref="A1212:A1214"/>
    <mergeCell ref="B1212:B1214"/>
    <mergeCell ref="E1212:E1214"/>
    <mergeCell ref="F1212:F1214"/>
    <mergeCell ref="K1212:K1214"/>
    <mergeCell ref="L1212:L1214"/>
    <mergeCell ref="A1206:A1209"/>
    <mergeCell ref="B1206:B1209"/>
    <mergeCell ref="E1206:E1209"/>
    <mergeCell ref="F1206:F1209"/>
    <mergeCell ref="K1206:K1209"/>
    <mergeCell ref="L1206:L1209"/>
    <mergeCell ref="A1204:A1205"/>
    <mergeCell ref="B1204:B1205"/>
    <mergeCell ref="E1204:E1205"/>
    <mergeCell ref="F1204:F1205"/>
    <mergeCell ref="K1204:K1205"/>
    <mergeCell ref="L1204:L1205"/>
    <mergeCell ref="A1200:A1203"/>
    <mergeCell ref="B1200:B1203"/>
    <mergeCell ref="E1200:E1203"/>
    <mergeCell ref="F1200:F1203"/>
    <mergeCell ref="K1200:K1203"/>
    <mergeCell ref="L1200:L1203"/>
    <mergeCell ref="A1194:A1195"/>
    <mergeCell ref="B1194:B1195"/>
    <mergeCell ref="E1194:E1195"/>
    <mergeCell ref="F1194:F1195"/>
    <mergeCell ref="K1194:K1195"/>
    <mergeCell ref="L1194:L1195"/>
    <mergeCell ref="M1185:M1186"/>
    <mergeCell ref="A1188:A1190"/>
    <mergeCell ref="B1188:B1190"/>
    <mergeCell ref="E1188:E1190"/>
    <mergeCell ref="F1188:F1190"/>
    <mergeCell ref="K1189:K1190"/>
    <mergeCell ref="L1189:L1190"/>
    <mergeCell ref="A1185:A1186"/>
    <mergeCell ref="B1185:B1186"/>
    <mergeCell ref="E1185:E1186"/>
    <mergeCell ref="F1185:F1186"/>
    <mergeCell ref="K1185:K1186"/>
    <mergeCell ref="L1185:L1186"/>
    <mergeCell ref="M1176:M1178"/>
    <mergeCell ref="A1181:A1184"/>
    <mergeCell ref="B1181:B1184"/>
    <mergeCell ref="E1181:E1184"/>
    <mergeCell ref="F1181:F1184"/>
    <mergeCell ref="K1181:K1183"/>
    <mergeCell ref="L1181:L1183"/>
    <mergeCell ref="A1176:A1179"/>
    <mergeCell ref="B1176:B1179"/>
    <mergeCell ref="E1176:E1179"/>
    <mergeCell ref="F1176:F1179"/>
    <mergeCell ref="K1176:K1179"/>
    <mergeCell ref="L1176:L1179"/>
    <mergeCell ref="A1173:A1175"/>
    <mergeCell ref="B1173:B1175"/>
    <mergeCell ref="E1173:E1175"/>
    <mergeCell ref="F1173:F1175"/>
    <mergeCell ref="K1174:K1175"/>
    <mergeCell ref="L1174:L1175"/>
    <mergeCell ref="A1167:A1170"/>
    <mergeCell ref="B1167:B1170"/>
    <mergeCell ref="E1167:E1170"/>
    <mergeCell ref="F1167:F1170"/>
    <mergeCell ref="K1167:K1170"/>
    <mergeCell ref="L1167:L1170"/>
    <mergeCell ref="A1160:A1161"/>
    <mergeCell ref="B1160:B1161"/>
    <mergeCell ref="E1160:E1161"/>
    <mergeCell ref="F1160:F1161"/>
    <mergeCell ref="K1160:K1161"/>
    <mergeCell ref="L1160:L1161"/>
    <mergeCell ref="A1151:A1152"/>
    <mergeCell ref="E1151:E1152"/>
    <mergeCell ref="K1151:K1152"/>
    <mergeCell ref="L1151:L1152"/>
    <mergeCell ref="A1157:A1158"/>
    <mergeCell ref="B1157:B1158"/>
    <mergeCell ref="E1157:E1158"/>
    <mergeCell ref="F1157:F1158"/>
    <mergeCell ref="M1143:M1146"/>
    <mergeCell ref="A1148:A1150"/>
    <mergeCell ref="B1148:B1150"/>
    <mergeCell ref="E1148:E1150"/>
    <mergeCell ref="F1148:F1150"/>
    <mergeCell ref="K1148:K1150"/>
    <mergeCell ref="L1148:L1150"/>
    <mergeCell ref="A1143:A1147"/>
    <mergeCell ref="B1143:B1147"/>
    <mergeCell ref="E1143:E1147"/>
    <mergeCell ref="F1143:F1147"/>
    <mergeCell ref="K1143:K1146"/>
    <mergeCell ref="L1143:L1146"/>
    <mergeCell ref="L1138:L1140"/>
    <mergeCell ref="A1141:A1142"/>
    <mergeCell ref="B1141:B1142"/>
    <mergeCell ref="E1141:E1142"/>
    <mergeCell ref="F1141:F1142"/>
    <mergeCell ref="K1141:K1142"/>
    <mergeCell ref="L1141:L1142"/>
    <mergeCell ref="A1133:A1134"/>
    <mergeCell ref="B1133:B1134"/>
    <mergeCell ref="E1133:E1134"/>
    <mergeCell ref="F1133:F1134"/>
    <mergeCell ref="M1133:M1134"/>
    <mergeCell ref="A1138:A1140"/>
    <mergeCell ref="B1138:B1140"/>
    <mergeCell ref="E1138:E1140"/>
    <mergeCell ref="F1138:F1140"/>
    <mergeCell ref="K1138:K1140"/>
    <mergeCell ref="A1130:A1132"/>
    <mergeCell ref="B1130:B1132"/>
    <mergeCell ref="E1130:E1132"/>
    <mergeCell ref="F1130:F1132"/>
    <mergeCell ref="K1130:K1132"/>
    <mergeCell ref="L1130:L1132"/>
    <mergeCell ref="A1128:A1129"/>
    <mergeCell ref="B1128:B1129"/>
    <mergeCell ref="E1128:E1129"/>
    <mergeCell ref="F1128:F1129"/>
    <mergeCell ref="K1128:K1129"/>
    <mergeCell ref="L1128:L1129"/>
    <mergeCell ref="A1123:A1126"/>
    <mergeCell ref="B1123:B1126"/>
    <mergeCell ref="E1123:E1126"/>
    <mergeCell ref="F1123:F1126"/>
    <mergeCell ref="K1123:K1126"/>
    <mergeCell ref="L1123:L1126"/>
    <mergeCell ref="J1124:J1125"/>
    <mergeCell ref="A1113:A1121"/>
    <mergeCell ref="B1113:B1121"/>
    <mergeCell ref="E1113:E1121"/>
    <mergeCell ref="F1113:F1121"/>
    <mergeCell ref="K1113:K1120"/>
    <mergeCell ref="L1113:L1120"/>
    <mergeCell ref="A1108:A1109"/>
    <mergeCell ref="B1108:B1109"/>
    <mergeCell ref="E1108:E1109"/>
    <mergeCell ref="F1108:F1109"/>
    <mergeCell ref="K1108:K1109"/>
    <mergeCell ref="L1108:L1109"/>
    <mergeCell ref="A1105:A1107"/>
    <mergeCell ref="B1105:B1107"/>
    <mergeCell ref="E1105:E1107"/>
    <mergeCell ref="F1105:F1107"/>
    <mergeCell ref="K1105:K1106"/>
    <mergeCell ref="L1105:L1106"/>
    <mergeCell ref="A1102:A1104"/>
    <mergeCell ref="B1102:B1104"/>
    <mergeCell ref="E1102:E1104"/>
    <mergeCell ref="F1102:F1104"/>
    <mergeCell ref="K1102:K1104"/>
    <mergeCell ref="L1102:L1104"/>
    <mergeCell ref="A1100:A1101"/>
    <mergeCell ref="B1100:B1101"/>
    <mergeCell ref="E1100:E1101"/>
    <mergeCell ref="F1100:F1101"/>
    <mergeCell ref="K1100:K1101"/>
    <mergeCell ref="L1100:L1101"/>
    <mergeCell ref="A1095:A1096"/>
    <mergeCell ref="B1095:B1096"/>
    <mergeCell ref="E1095:E1096"/>
    <mergeCell ref="F1095:F1096"/>
    <mergeCell ref="K1095:K1096"/>
    <mergeCell ref="L1095:L1096"/>
    <mergeCell ref="A1091:A1093"/>
    <mergeCell ref="B1091:B1093"/>
    <mergeCell ref="E1091:E1093"/>
    <mergeCell ref="F1091:F1093"/>
    <mergeCell ref="K1091:K1092"/>
    <mergeCell ref="L1091:L1092"/>
    <mergeCell ref="A1088:A1089"/>
    <mergeCell ref="B1088:B1089"/>
    <mergeCell ref="E1088:E1089"/>
    <mergeCell ref="F1088:F1089"/>
    <mergeCell ref="K1088:K1089"/>
    <mergeCell ref="L1088:L1089"/>
    <mergeCell ref="A1077:A1083"/>
    <mergeCell ref="B1077:B1083"/>
    <mergeCell ref="E1077:E1083"/>
    <mergeCell ref="F1077:F1083"/>
    <mergeCell ref="K1077:K1083"/>
    <mergeCell ref="L1077:L1083"/>
    <mergeCell ref="L1065:L1066"/>
    <mergeCell ref="M1065:M1066"/>
    <mergeCell ref="A1069:A1076"/>
    <mergeCell ref="B1069:B1076"/>
    <mergeCell ref="E1069:E1076"/>
    <mergeCell ref="F1069:F1076"/>
    <mergeCell ref="K1069:K1076"/>
    <mergeCell ref="L1069:L1076"/>
    <mergeCell ref="A1063:A1064"/>
    <mergeCell ref="B1063:B1064"/>
    <mergeCell ref="E1063:E1064"/>
    <mergeCell ref="F1063:F1064"/>
    <mergeCell ref="K1063:K1064"/>
    <mergeCell ref="A1065:A1067"/>
    <mergeCell ref="B1065:B1067"/>
    <mergeCell ref="E1065:E1067"/>
    <mergeCell ref="F1065:F1067"/>
    <mergeCell ref="K1065:K1066"/>
    <mergeCell ref="M1054:M1056"/>
    <mergeCell ref="A1057:A1059"/>
    <mergeCell ref="B1057:B1059"/>
    <mergeCell ref="E1057:E1059"/>
    <mergeCell ref="F1057:F1059"/>
    <mergeCell ref="K1057:K1059"/>
    <mergeCell ref="L1057:L1059"/>
    <mergeCell ref="A1054:A1056"/>
    <mergeCell ref="B1054:B1056"/>
    <mergeCell ref="E1054:E1056"/>
    <mergeCell ref="F1054:F1056"/>
    <mergeCell ref="K1054:K1056"/>
    <mergeCell ref="L1054:L1056"/>
    <mergeCell ref="A1052:A1053"/>
    <mergeCell ref="B1052:B1053"/>
    <mergeCell ref="E1052:E1053"/>
    <mergeCell ref="F1052:F1053"/>
    <mergeCell ref="K1052:K1053"/>
    <mergeCell ref="L1052:L1053"/>
    <mergeCell ref="K1043:K1047"/>
    <mergeCell ref="L1043:L1047"/>
    <mergeCell ref="A1049:A1050"/>
    <mergeCell ref="B1049:B1050"/>
    <mergeCell ref="E1049:E1050"/>
    <mergeCell ref="F1049:F1050"/>
    <mergeCell ref="K1049:K1050"/>
    <mergeCell ref="L1049:L1050"/>
    <mergeCell ref="A1040:A1041"/>
    <mergeCell ref="B1040:B1041"/>
    <mergeCell ref="E1040:E1041"/>
    <mergeCell ref="F1040:F1041"/>
    <mergeCell ref="A1043:A1047"/>
    <mergeCell ref="B1043:B1047"/>
    <mergeCell ref="E1043:E1047"/>
    <mergeCell ref="F1043:F1047"/>
    <mergeCell ref="A1034:A1038"/>
    <mergeCell ref="B1034:B1038"/>
    <mergeCell ref="E1034:E1038"/>
    <mergeCell ref="F1034:F1038"/>
    <mergeCell ref="K1034:K1038"/>
    <mergeCell ref="L1034:L1038"/>
    <mergeCell ref="A1028:A1029"/>
    <mergeCell ref="B1028:B1029"/>
    <mergeCell ref="E1028:E1029"/>
    <mergeCell ref="F1028:F1029"/>
    <mergeCell ref="K1028:K1029"/>
    <mergeCell ref="L1028:L1029"/>
    <mergeCell ref="A1024:A1027"/>
    <mergeCell ref="B1024:B1027"/>
    <mergeCell ref="E1024:E1027"/>
    <mergeCell ref="F1024:F1027"/>
    <mergeCell ref="K1024:K1027"/>
    <mergeCell ref="L1024:L1027"/>
    <mergeCell ref="M1016:M1018"/>
    <mergeCell ref="A1020:A1022"/>
    <mergeCell ref="B1020:B1022"/>
    <mergeCell ref="E1020:E1022"/>
    <mergeCell ref="F1020:F1022"/>
    <mergeCell ref="K1020:K1022"/>
    <mergeCell ref="L1020:L1022"/>
    <mergeCell ref="A1016:A1018"/>
    <mergeCell ref="B1016:B1018"/>
    <mergeCell ref="E1016:E1018"/>
    <mergeCell ref="F1016:F1018"/>
    <mergeCell ref="K1016:K1018"/>
    <mergeCell ref="L1016:L1018"/>
    <mergeCell ref="A1012:A1013"/>
    <mergeCell ref="B1012:B1013"/>
    <mergeCell ref="E1012:E1013"/>
    <mergeCell ref="F1012:F1013"/>
    <mergeCell ref="K1012:K1013"/>
    <mergeCell ref="L1012:L1013"/>
    <mergeCell ref="A1006:A1008"/>
    <mergeCell ref="B1006:B1008"/>
    <mergeCell ref="E1006:E1008"/>
    <mergeCell ref="F1006:F1008"/>
    <mergeCell ref="K1006:K1008"/>
    <mergeCell ref="L1006:L1008"/>
    <mergeCell ref="A1002:A1005"/>
    <mergeCell ref="B1002:B1005"/>
    <mergeCell ref="E1002:E1005"/>
    <mergeCell ref="F1002:F1005"/>
    <mergeCell ref="K1002:K1005"/>
    <mergeCell ref="L1002:L1005"/>
    <mergeCell ref="M997:M999"/>
    <mergeCell ref="A1000:A1001"/>
    <mergeCell ref="B1000:B1001"/>
    <mergeCell ref="E1000:E1001"/>
    <mergeCell ref="F1000:F1001"/>
    <mergeCell ref="K1000:K1001"/>
    <mergeCell ref="L1000:L1001"/>
    <mergeCell ref="A997:A999"/>
    <mergeCell ref="B997:B999"/>
    <mergeCell ref="E997:E999"/>
    <mergeCell ref="F997:F999"/>
    <mergeCell ref="K997:K999"/>
    <mergeCell ref="L997:L999"/>
    <mergeCell ref="A995:A996"/>
    <mergeCell ref="B995:B996"/>
    <mergeCell ref="E995:E996"/>
    <mergeCell ref="F995:F996"/>
    <mergeCell ref="K995:K996"/>
    <mergeCell ref="L995:L996"/>
    <mergeCell ref="A991:A994"/>
    <mergeCell ref="B991:B994"/>
    <mergeCell ref="E991:E994"/>
    <mergeCell ref="F991:F994"/>
    <mergeCell ref="K991:K994"/>
    <mergeCell ref="L991:L994"/>
    <mergeCell ref="L985:L986"/>
    <mergeCell ref="M985:M986"/>
    <mergeCell ref="A988:A989"/>
    <mergeCell ref="B988:B989"/>
    <mergeCell ref="E988:E989"/>
    <mergeCell ref="F988:F989"/>
    <mergeCell ref="K988:K989"/>
    <mergeCell ref="L988:L989"/>
    <mergeCell ref="L979:L982"/>
    <mergeCell ref="A983:A984"/>
    <mergeCell ref="B983:B984"/>
    <mergeCell ref="E983:E984"/>
    <mergeCell ref="F983:F984"/>
    <mergeCell ref="A985:A986"/>
    <mergeCell ref="B985:B986"/>
    <mergeCell ref="E985:E986"/>
    <mergeCell ref="F985:F986"/>
    <mergeCell ref="K985:K986"/>
    <mergeCell ref="A979:A982"/>
    <mergeCell ref="B979:B982"/>
    <mergeCell ref="E979:E982"/>
    <mergeCell ref="F979:F982"/>
    <mergeCell ref="J979:J980"/>
    <mergeCell ref="K979:K982"/>
    <mergeCell ref="A975:A977"/>
    <mergeCell ref="B975:B977"/>
    <mergeCell ref="E975:E977"/>
    <mergeCell ref="F975:F977"/>
    <mergeCell ref="K975:K976"/>
    <mergeCell ref="L975:L976"/>
    <mergeCell ref="A963:A965"/>
    <mergeCell ref="B963:B965"/>
    <mergeCell ref="E963:E965"/>
    <mergeCell ref="F963:F965"/>
    <mergeCell ref="K963:K965"/>
    <mergeCell ref="L963:L965"/>
    <mergeCell ref="A960:A961"/>
    <mergeCell ref="B960:B961"/>
    <mergeCell ref="E960:E961"/>
    <mergeCell ref="F960:F961"/>
    <mergeCell ref="K960:K961"/>
    <mergeCell ref="L960:L961"/>
    <mergeCell ref="L953:L955"/>
    <mergeCell ref="M954:M955"/>
    <mergeCell ref="A956:A957"/>
    <mergeCell ref="B956:B957"/>
    <mergeCell ref="E956:E957"/>
    <mergeCell ref="F956:F957"/>
    <mergeCell ref="K956:K957"/>
    <mergeCell ref="L956:L957"/>
    <mergeCell ref="A951:A952"/>
    <mergeCell ref="B951:B952"/>
    <mergeCell ref="E951:E952"/>
    <mergeCell ref="F951:F952"/>
    <mergeCell ref="K951:K952"/>
    <mergeCell ref="A953:A955"/>
    <mergeCell ref="B953:B955"/>
    <mergeCell ref="E953:E955"/>
    <mergeCell ref="F953:F955"/>
    <mergeCell ref="K953:K955"/>
    <mergeCell ref="A944:A946"/>
    <mergeCell ref="B944:B946"/>
    <mergeCell ref="E944:E946"/>
    <mergeCell ref="F944:F946"/>
    <mergeCell ref="K944:K946"/>
    <mergeCell ref="L944:L946"/>
    <mergeCell ref="A942:A943"/>
    <mergeCell ref="B942:B943"/>
    <mergeCell ref="E942:E943"/>
    <mergeCell ref="F942:F943"/>
    <mergeCell ref="K942:K943"/>
    <mergeCell ref="L942:L943"/>
    <mergeCell ref="L935:L936"/>
    <mergeCell ref="K937:K939"/>
    <mergeCell ref="L937:L939"/>
    <mergeCell ref="A940:A941"/>
    <mergeCell ref="B940:B941"/>
    <mergeCell ref="E940:E941"/>
    <mergeCell ref="F940:F941"/>
    <mergeCell ref="K940:K941"/>
    <mergeCell ref="L940:L941"/>
    <mergeCell ref="A932:A933"/>
    <mergeCell ref="B932:B933"/>
    <mergeCell ref="E932:E933"/>
    <mergeCell ref="F932:F933"/>
    <mergeCell ref="K932:K933"/>
    <mergeCell ref="A935:A939"/>
    <mergeCell ref="B935:B939"/>
    <mergeCell ref="E935:E939"/>
    <mergeCell ref="F935:F939"/>
    <mergeCell ref="K935:K936"/>
    <mergeCell ref="A927:A929"/>
    <mergeCell ref="B927:B929"/>
    <mergeCell ref="E927:E929"/>
    <mergeCell ref="F927:F929"/>
    <mergeCell ref="K927:K929"/>
    <mergeCell ref="L927:L929"/>
    <mergeCell ref="A925:A926"/>
    <mergeCell ref="B925:B926"/>
    <mergeCell ref="E925:E926"/>
    <mergeCell ref="F925:F926"/>
    <mergeCell ref="K925:K926"/>
    <mergeCell ref="L925:L926"/>
    <mergeCell ref="K918:K919"/>
    <mergeCell ref="A922:A924"/>
    <mergeCell ref="B922:B924"/>
    <mergeCell ref="E922:E924"/>
    <mergeCell ref="F922:F924"/>
    <mergeCell ref="K923:K924"/>
    <mergeCell ref="A915:A916"/>
    <mergeCell ref="B915:B916"/>
    <mergeCell ref="E915:E916"/>
    <mergeCell ref="F915:F916"/>
    <mergeCell ref="A918:A919"/>
    <mergeCell ref="B918:B919"/>
    <mergeCell ref="E918:E919"/>
    <mergeCell ref="F918:F919"/>
    <mergeCell ref="L906:L908"/>
    <mergeCell ref="A910:A912"/>
    <mergeCell ref="B910:B912"/>
    <mergeCell ref="E910:E912"/>
    <mergeCell ref="F910:F912"/>
    <mergeCell ref="K910:K912"/>
    <mergeCell ref="L910:L912"/>
    <mergeCell ref="A903:A904"/>
    <mergeCell ref="B903:B904"/>
    <mergeCell ref="E903:E904"/>
    <mergeCell ref="F903:F904"/>
    <mergeCell ref="K903:K904"/>
    <mergeCell ref="A906:A908"/>
    <mergeCell ref="B906:B908"/>
    <mergeCell ref="E906:E908"/>
    <mergeCell ref="F906:F908"/>
    <mergeCell ref="K906:K908"/>
    <mergeCell ref="A900:A902"/>
    <mergeCell ref="B900:B902"/>
    <mergeCell ref="E900:E902"/>
    <mergeCell ref="F900:F902"/>
    <mergeCell ref="K900:K902"/>
    <mergeCell ref="L900:L902"/>
    <mergeCell ref="A894:A898"/>
    <mergeCell ref="B894:B898"/>
    <mergeCell ref="E894:E898"/>
    <mergeCell ref="F894:F898"/>
    <mergeCell ref="K894:K897"/>
    <mergeCell ref="L894:L897"/>
    <mergeCell ref="K885:K887"/>
    <mergeCell ref="L885:L887"/>
    <mergeCell ref="A888:A890"/>
    <mergeCell ref="B888:B890"/>
    <mergeCell ref="E888:E890"/>
    <mergeCell ref="F888:F890"/>
    <mergeCell ref="K888:K889"/>
    <mergeCell ref="L888:L889"/>
    <mergeCell ref="A880:A881"/>
    <mergeCell ref="B880:B881"/>
    <mergeCell ref="E880:E881"/>
    <mergeCell ref="F880:F881"/>
    <mergeCell ref="A885:A887"/>
    <mergeCell ref="B885:B887"/>
    <mergeCell ref="E885:E887"/>
    <mergeCell ref="F885:F887"/>
    <mergeCell ref="A877:A878"/>
    <mergeCell ref="B877:B878"/>
    <mergeCell ref="E877:E878"/>
    <mergeCell ref="F877:F878"/>
    <mergeCell ref="K877:K878"/>
    <mergeCell ref="L877:L878"/>
    <mergeCell ref="A873:A875"/>
    <mergeCell ref="B873:B875"/>
    <mergeCell ref="E873:E875"/>
    <mergeCell ref="F873:F875"/>
    <mergeCell ref="K873:K875"/>
    <mergeCell ref="L873:L875"/>
    <mergeCell ref="A867:A869"/>
    <mergeCell ref="B867:B869"/>
    <mergeCell ref="E867:E869"/>
    <mergeCell ref="F867:F869"/>
    <mergeCell ref="K867:K869"/>
    <mergeCell ref="L867:L869"/>
    <mergeCell ref="A863:A865"/>
    <mergeCell ref="B863:B865"/>
    <mergeCell ref="E863:E865"/>
    <mergeCell ref="F863:F865"/>
    <mergeCell ref="K863:K865"/>
    <mergeCell ref="L863:L865"/>
    <mergeCell ref="M854:M856"/>
    <mergeCell ref="A860:A862"/>
    <mergeCell ref="B860:B862"/>
    <mergeCell ref="E860:E862"/>
    <mergeCell ref="F860:F862"/>
    <mergeCell ref="K860:K861"/>
    <mergeCell ref="L860:L861"/>
    <mergeCell ref="M860:M861"/>
    <mergeCell ref="A853:A856"/>
    <mergeCell ref="B853:B856"/>
    <mergeCell ref="E853:E856"/>
    <mergeCell ref="F853:F856"/>
    <mergeCell ref="K854:K855"/>
    <mergeCell ref="L854:L855"/>
    <mergeCell ref="A851:A852"/>
    <mergeCell ref="B851:B852"/>
    <mergeCell ref="E851:E852"/>
    <mergeCell ref="F851:F852"/>
    <mergeCell ref="K851:K852"/>
    <mergeCell ref="L851:L852"/>
    <mergeCell ref="A849:A850"/>
    <mergeCell ref="B849:B850"/>
    <mergeCell ref="E849:E850"/>
    <mergeCell ref="F849:F850"/>
    <mergeCell ref="K849:K850"/>
    <mergeCell ref="L849:L850"/>
    <mergeCell ref="K841:K842"/>
    <mergeCell ref="L841:L842"/>
    <mergeCell ref="A846:A848"/>
    <mergeCell ref="B846:B848"/>
    <mergeCell ref="E846:E848"/>
    <mergeCell ref="F846:F848"/>
    <mergeCell ref="K846:K848"/>
    <mergeCell ref="L846:L848"/>
    <mergeCell ref="A839:A840"/>
    <mergeCell ref="B839:B840"/>
    <mergeCell ref="E839:E840"/>
    <mergeCell ref="F839:F840"/>
    <mergeCell ref="A841:A842"/>
    <mergeCell ref="B841:B842"/>
    <mergeCell ref="E841:E842"/>
    <mergeCell ref="F841:F842"/>
    <mergeCell ref="A833:A838"/>
    <mergeCell ref="B833:B838"/>
    <mergeCell ref="E833:E838"/>
    <mergeCell ref="F833:F838"/>
    <mergeCell ref="K833:K835"/>
    <mergeCell ref="L833:L835"/>
    <mergeCell ref="K836:K838"/>
    <mergeCell ref="L836:L838"/>
    <mergeCell ref="L825:L827"/>
    <mergeCell ref="A829:A832"/>
    <mergeCell ref="B829:B832"/>
    <mergeCell ref="E829:E832"/>
    <mergeCell ref="F829:F832"/>
    <mergeCell ref="K829:K832"/>
    <mergeCell ref="L829:L832"/>
    <mergeCell ref="A822:A824"/>
    <mergeCell ref="B822:B824"/>
    <mergeCell ref="E822:E824"/>
    <mergeCell ref="F822:F824"/>
    <mergeCell ref="K822:K824"/>
    <mergeCell ref="A825:A827"/>
    <mergeCell ref="B825:B827"/>
    <mergeCell ref="E825:E827"/>
    <mergeCell ref="F825:F827"/>
    <mergeCell ref="K825:K827"/>
    <mergeCell ref="M815:M817"/>
    <mergeCell ref="A818:A819"/>
    <mergeCell ref="B818:B819"/>
    <mergeCell ref="E818:E819"/>
    <mergeCell ref="F818:F819"/>
    <mergeCell ref="J818:J819"/>
    <mergeCell ref="K818:K819"/>
    <mergeCell ref="L818:L819"/>
    <mergeCell ref="A815:A817"/>
    <mergeCell ref="B815:B817"/>
    <mergeCell ref="E815:E817"/>
    <mergeCell ref="F815:F817"/>
    <mergeCell ref="K815:K817"/>
    <mergeCell ref="L815:L817"/>
    <mergeCell ref="M808:M812"/>
    <mergeCell ref="A813:A814"/>
    <mergeCell ref="B813:B814"/>
    <mergeCell ref="E813:E814"/>
    <mergeCell ref="F813:F814"/>
    <mergeCell ref="K813:K814"/>
    <mergeCell ref="L813:L814"/>
    <mergeCell ref="M813:M814"/>
    <mergeCell ref="A808:A812"/>
    <mergeCell ref="B808:B812"/>
    <mergeCell ref="E808:E812"/>
    <mergeCell ref="F808:F812"/>
    <mergeCell ref="K808:K812"/>
    <mergeCell ref="L808:L812"/>
    <mergeCell ref="L800:L801"/>
    <mergeCell ref="A802:A803"/>
    <mergeCell ref="B802:B803"/>
    <mergeCell ref="E802:E803"/>
    <mergeCell ref="F802:F803"/>
    <mergeCell ref="K802:K803"/>
    <mergeCell ref="L802:L803"/>
    <mergeCell ref="A798:A799"/>
    <mergeCell ref="B798:B799"/>
    <mergeCell ref="E798:E799"/>
    <mergeCell ref="F798:F799"/>
    <mergeCell ref="M798:M799"/>
    <mergeCell ref="A800:A801"/>
    <mergeCell ref="B800:B801"/>
    <mergeCell ref="E800:E801"/>
    <mergeCell ref="F800:F801"/>
    <mergeCell ref="K800:K801"/>
    <mergeCell ref="M794:M795"/>
    <mergeCell ref="A796:A797"/>
    <mergeCell ref="B796:B797"/>
    <mergeCell ref="E796:E797"/>
    <mergeCell ref="F796:F797"/>
    <mergeCell ref="K796:K797"/>
    <mergeCell ref="L796:L797"/>
    <mergeCell ref="M796:M797"/>
    <mergeCell ref="A794:A795"/>
    <mergeCell ref="B794:B795"/>
    <mergeCell ref="E794:E795"/>
    <mergeCell ref="F794:F795"/>
    <mergeCell ref="K794:K795"/>
    <mergeCell ref="L794:L795"/>
    <mergeCell ref="M789:M790"/>
    <mergeCell ref="A791:A792"/>
    <mergeCell ref="B791:B792"/>
    <mergeCell ref="E791:E792"/>
    <mergeCell ref="F791:F792"/>
    <mergeCell ref="K791:K792"/>
    <mergeCell ref="L791:L792"/>
    <mergeCell ref="M791:M792"/>
    <mergeCell ref="K782:K787"/>
    <mergeCell ref="L782:L787"/>
    <mergeCell ref="A789:A790"/>
    <mergeCell ref="B789:B790"/>
    <mergeCell ref="E789:E790"/>
    <mergeCell ref="F789:F790"/>
    <mergeCell ref="K789:K790"/>
    <mergeCell ref="L789:L790"/>
    <mergeCell ref="A780:A781"/>
    <mergeCell ref="B780:B781"/>
    <mergeCell ref="E780:E781"/>
    <mergeCell ref="F780:F781"/>
    <mergeCell ref="A782:A788"/>
    <mergeCell ref="B782:B788"/>
    <mergeCell ref="E782:E788"/>
    <mergeCell ref="F782:F788"/>
    <mergeCell ref="M773:M774"/>
    <mergeCell ref="A776:A777"/>
    <mergeCell ref="B776:B777"/>
    <mergeCell ref="E776:E777"/>
    <mergeCell ref="F776:F777"/>
    <mergeCell ref="K776:K777"/>
    <mergeCell ref="L776:L777"/>
    <mergeCell ref="M776:M777"/>
    <mergeCell ref="A773:A774"/>
    <mergeCell ref="B773:B774"/>
    <mergeCell ref="E773:E774"/>
    <mergeCell ref="F773:F774"/>
    <mergeCell ref="K773:K774"/>
    <mergeCell ref="L773:L774"/>
    <mergeCell ref="M765:M768"/>
    <mergeCell ref="A770:A772"/>
    <mergeCell ref="B770:B772"/>
    <mergeCell ref="E770:E772"/>
    <mergeCell ref="F770:F772"/>
    <mergeCell ref="K770:K772"/>
    <mergeCell ref="L770:L772"/>
    <mergeCell ref="M770:M772"/>
    <mergeCell ref="A765:A769"/>
    <mergeCell ref="B765:B769"/>
    <mergeCell ref="E765:E769"/>
    <mergeCell ref="F765:F769"/>
    <mergeCell ref="K765:K768"/>
    <mergeCell ref="L765:L768"/>
    <mergeCell ref="M759:M760"/>
    <mergeCell ref="A762:A764"/>
    <mergeCell ref="B762:B764"/>
    <mergeCell ref="E762:E764"/>
    <mergeCell ref="F762:F764"/>
    <mergeCell ref="K762:K764"/>
    <mergeCell ref="L762:L764"/>
    <mergeCell ref="M762:M764"/>
    <mergeCell ref="A759:A760"/>
    <mergeCell ref="B759:B760"/>
    <mergeCell ref="E759:E760"/>
    <mergeCell ref="F759:F760"/>
    <mergeCell ref="K759:K760"/>
    <mergeCell ref="L759:L760"/>
    <mergeCell ref="M752:M754"/>
    <mergeCell ref="A755:A758"/>
    <mergeCell ref="B755:B758"/>
    <mergeCell ref="E755:E758"/>
    <mergeCell ref="F755:F758"/>
    <mergeCell ref="K755:K758"/>
    <mergeCell ref="L755:L758"/>
    <mergeCell ref="M755:M758"/>
    <mergeCell ref="A752:A754"/>
    <mergeCell ref="B752:B754"/>
    <mergeCell ref="E752:E754"/>
    <mergeCell ref="F752:F754"/>
    <mergeCell ref="K752:K754"/>
    <mergeCell ref="L752:L754"/>
    <mergeCell ref="L743:L745"/>
    <mergeCell ref="M743:M745"/>
    <mergeCell ref="A748:A751"/>
    <mergeCell ref="B748:B751"/>
    <mergeCell ref="E748:E751"/>
    <mergeCell ref="F748:F751"/>
    <mergeCell ref="K748:K750"/>
    <mergeCell ref="L748:L750"/>
    <mergeCell ref="M748:M751"/>
    <mergeCell ref="A740:A741"/>
    <mergeCell ref="B740:B741"/>
    <mergeCell ref="E740:E741"/>
    <mergeCell ref="F740:F741"/>
    <mergeCell ref="M740:M741"/>
    <mergeCell ref="A743:A745"/>
    <mergeCell ref="B743:B745"/>
    <mergeCell ref="E743:E745"/>
    <mergeCell ref="F743:F745"/>
    <mergeCell ref="K743:K745"/>
    <mergeCell ref="M728:M730"/>
    <mergeCell ref="A734:A738"/>
    <mergeCell ref="B734:B738"/>
    <mergeCell ref="E734:E738"/>
    <mergeCell ref="F734:F738"/>
    <mergeCell ref="K734:K737"/>
    <mergeCell ref="L734:L737"/>
    <mergeCell ref="M734:M737"/>
    <mergeCell ref="A727:A730"/>
    <mergeCell ref="B727:B730"/>
    <mergeCell ref="E727:E730"/>
    <mergeCell ref="F727:F730"/>
    <mergeCell ref="K728:K730"/>
    <mergeCell ref="L728:L730"/>
    <mergeCell ref="M721:M722"/>
    <mergeCell ref="A723:A725"/>
    <mergeCell ref="B723:B725"/>
    <mergeCell ref="E723:E725"/>
    <mergeCell ref="F723:F725"/>
    <mergeCell ref="K723:K725"/>
    <mergeCell ref="L723:L725"/>
    <mergeCell ref="A721:A722"/>
    <mergeCell ref="B721:B722"/>
    <mergeCell ref="E721:E722"/>
    <mergeCell ref="F721:F722"/>
    <mergeCell ref="K721:K722"/>
    <mergeCell ref="L721:L722"/>
    <mergeCell ref="A715:A717"/>
    <mergeCell ref="B715:B717"/>
    <mergeCell ref="E715:E717"/>
    <mergeCell ref="F715:F717"/>
    <mergeCell ref="K715:K716"/>
    <mergeCell ref="L715:L716"/>
    <mergeCell ref="K706:K708"/>
    <mergeCell ref="L706:L708"/>
    <mergeCell ref="M706:M708"/>
    <mergeCell ref="A710:A714"/>
    <mergeCell ref="B710:B714"/>
    <mergeCell ref="E710:E714"/>
    <mergeCell ref="F710:F714"/>
    <mergeCell ref="K710:K714"/>
    <mergeCell ref="L710:L714"/>
    <mergeCell ref="M710:M714"/>
    <mergeCell ref="A700:A701"/>
    <mergeCell ref="B700:B701"/>
    <mergeCell ref="E700:E701"/>
    <mergeCell ref="F700:F701"/>
    <mergeCell ref="A706:A708"/>
    <mergeCell ref="B706:B708"/>
    <mergeCell ref="E706:E708"/>
    <mergeCell ref="F706:F708"/>
    <mergeCell ref="A696:A699"/>
    <mergeCell ref="B696:B699"/>
    <mergeCell ref="E696:E699"/>
    <mergeCell ref="F696:F699"/>
    <mergeCell ref="K696:K699"/>
    <mergeCell ref="L696:L699"/>
    <mergeCell ref="A694:A695"/>
    <mergeCell ref="B694:B695"/>
    <mergeCell ref="E694:E695"/>
    <mergeCell ref="F694:F695"/>
    <mergeCell ref="K694:K695"/>
    <mergeCell ref="L694:L695"/>
    <mergeCell ref="A692:A693"/>
    <mergeCell ref="B692:B693"/>
    <mergeCell ref="E692:E693"/>
    <mergeCell ref="F692:F693"/>
    <mergeCell ref="K692:K693"/>
    <mergeCell ref="L692:L693"/>
    <mergeCell ref="M686:M687"/>
    <mergeCell ref="A690:A691"/>
    <mergeCell ref="B690:B691"/>
    <mergeCell ref="E690:E691"/>
    <mergeCell ref="F690:F691"/>
    <mergeCell ref="K690:K691"/>
    <mergeCell ref="L690:L691"/>
    <mergeCell ref="A686:A688"/>
    <mergeCell ref="B686:B688"/>
    <mergeCell ref="E686:E688"/>
    <mergeCell ref="F686:F688"/>
    <mergeCell ref="K686:K687"/>
    <mergeCell ref="L686:L687"/>
    <mergeCell ref="A683:A685"/>
    <mergeCell ref="B683:B685"/>
    <mergeCell ref="E683:E685"/>
    <mergeCell ref="F683:F685"/>
    <mergeCell ref="K683:K685"/>
    <mergeCell ref="L683:L685"/>
    <mergeCell ref="A680:A682"/>
    <mergeCell ref="B680:B682"/>
    <mergeCell ref="E680:E682"/>
    <mergeCell ref="F680:F682"/>
    <mergeCell ref="K680:K682"/>
    <mergeCell ref="L680:L682"/>
    <mergeCell ref="A674:A679"/>
    <mergeCell ref="B674:B679"/>
    <mergeCell ref="E674:E679"/>
    <mergeCell ref="F674:F679"/>
    <mergeCell ref="K674:K679"/>
    <mergeCell ref="L674:L679"/>
    <mergeCell ref="M666:M668"/>
    <mergeCell ref="A669:A673"/>
    <mergeCell ref="B669:B673"/>
    <mergeCell ref="E669:E673"/>
    <mergeCell ref="F669:F673"/>
    <mergeCell ref="K669:K673"/>
    <mergeCell ref="L669:L673"/>
    <mergeCell ref="A666:A668"/>
    <mergeCell ref="B666:B668"/>
    <mergeCell ref="E666:E668"/>
    <mergeCell ref="F666:F668"/>
    <mergeCell ref="K666:K668"/>
    <mergeCell ref="L666:L668"/>
    <mergeCell ref="K660:K662"/>
    <mergeCell ref="L660:L662"/>
    <mergeCell ref="M660:M662"/>
    <mergeCell ref="A663:A665"/>
    <mergeCell ref="B663:B665"/>
    <mergeCell ref="E663:E665"/>
    <mergeCell ref="F663:F664"/>
    <mergeCell ref="K663:K664"/>
    <mergeCell ref="L663:L664"/>
    <mergeCell ref="M663:M664"/>
    <mergeCell ref="A656:A657"/>
    <mergeCell ref="B656:B657"/>
    <mergeCell ref="E656:E657"/>
    <mergeCell ref="F656:F657"/>
    <mergeCell ref="A660:A662"/>
    <mergeCell ref="B660:B662"/>
    <mergeCell ref="E660:E662"/>
    <mergeCell ref="F660:F662"/>
    <mergeCell ref="A652:A655"/>
    <mergeCell ref="B652:B655"/>
    <mergeCell ref="E652:E655"/>
    <mergeCell ref="F652:F655"/>
    <mergeCell ref="K652:K655"/>
    <mergeCell ref="L652:L655"/>
    <mergeCell ref="L644:L646"/>
    <mergeCell ref="M644:M646"/>
    <mergeCell ref="A648:A649"/>
    <mergeCell ref="B648:B649"/>
    <mergeCell ref="E648:E649"/>
    <mergeCell ref="F648:F649"/>
    <mergeCell ref="K648:K649"/>
    <mergeCell ref="L648:L649"/>
    <mergeCell ref="M635:M637"/>
    <mergeCell ref="A641:A642"/>
    <mergeCell ref="B641:B642"/>
    <mergeCell ref="E641:E642"/>
    <mergeCell ref="F641:F642"/>
    <mergeCell ref="A644:A646"/>
    <mergeCell ref="B644:B646"/>
    <mergeCell ref="E644:E646"/>
    <mergeCell ref="F644:F646"/>
    <mergeCell ref="K644:K646"/>
    <mergeCell ref="A635:A638"/>
    <mergeCell ref="B635:B638"/>
    <mergeCell ref="E635:E638"/>
    <mergeCell ref="F635:F638"/>
    <mergeCell ref="K635:K637"/>
    <mergeCell ref="L635:L637"/>
    <mergeCell ref="M628:M630"/>
    <mergeCell ref="A631:A633"/>
    <mergeCell ref="B631:B633"/>
    <mergeCell ref="E631:E633"/>
    <mergeCell ref="F631:F633"/>
    <mergeCell ref="K631:K633"/>
    <mergeCell ref="L631:L633"/>
    <mergeCell ref="M631:M633"/>
    <mergeCell ref="A628:A630"/>
    <mergeCell ref="B628:B630"/>
    <mergeCell ref="E628:E630"/>
    <mergeCell ref="F628:F630"/>
    <mergeCell ref="K628:K630"/>
    <mergeCell ref="L628:L630"/>
    <mergeCell ref="K620:K621"/>
    <mergeCell ref="L620:L621"/>
    <mergeCell ref="M620:M621"/>
    <mergeCell ref="A622:A624"/>
    <mergeCell ref="B622:B624"/>
    <mergeCell ref="E622:E624"/>
    <mergeCell ref="F622:F624"/>
    <mergeCell ref="K622:K624"/>
    <mergeCell ref="L622:L624"/>
    <mergeCell ref="M622:M624"/>
    <mergeCell ref="A616:A617"/>
    <mergeCell ref="B616:B617"/>
    <mergeCell ref="E616:E617"/>
    <mergeCell ref="F616:F617"/>
    <mergeCell ref="A620:A621"/>
    <mergeCell ref="B620:B621"/>
    <mergeCell ref="E620:E621"/>
    <mergeCell ref="F620:F621"/>
    <mergeCell ref="M607:M612"/>
    <mergeCell ref="A613:A615"/>
    <mergeCell ref="B613:B615"/>
    <mergeCell ref="E613:E615"/>
    <mergeCell ref="F613:F615"/>
    <mergeCell ref="K613:K615"/>
    <mergeCell ref="L613:L615"/>
    <mergeCell ref="M613:M615"/>
    <mergeCell ref="A607:A612"/>
    <mergeCell ref="B607:B612"/>
    <mergeCell ref="E607:E612"/>
    <mergeCell ref="F607:F612"/>
    <mergeCell ref="K607:K612"/>
    <mergeCell ref="L607:L612"/>
    <mergeCell ref="M601:M602"/>
    <mergeCell ref="A605:A606"/>
    <mergeCell ref="B605:B606"/>
    <mergeCell ref="E605:E606"/>
    <mergeCell ref="F605:F606"/>
    <mergeCell ref="K605:K606"/>
    <mergeCell ref="L605:L606"/>
    <mergeCell ref="M605:M606"/>
    <mergeCell ref="A601:A602"/>
    <mergeCell ref="B601:B602"/>
    <mergeCell ref="E601:E602"/>
    <mergeCell ref="F601:F602"/>
    <mergeCell ref="K601:K602"/>
    <mergeCell ref="L601:L602"/>
    <mergeCell ref="A598:A600"/>
    <mergeCell ref="B598:B600"/>
    <mergeCell ref="E598:E600"/>
    <mergeCell ref="F598:F600"/>
    <mergeCell ref="K598:K600"/>
    <mergeCell ref="L598:L600"/>
    <mergeCell ref="A595:A597"/>
    <mergeCell ref="B595:B597"/>
    <mergeCell ref="E595:E597"/>
    <mergeCell ref="F595:F597"/>
    <mergeCell ref="K595:K597"/>
    <mergeCell ref="L595:L597"/>
    <mergeCell ref="M586:M587"/>
    <mergeCell ref="A591:A593"/>
    <mergeCell ref="B591:B593"/>
    <mergeCell ref="E591:E593"/>
    <mergeCell ref="F591:F593"/>
    <mergeCell ref="K591:K593"/>
    <mergeCell ref="L591:L593"/>
    <mergeCell ref="A584:A587"/>
    <mergeCell ref="B584:B587"/>
    <mergeCell ref="E584:E587"/>
    <mergeCell ref="F584:F587"/>
    <mergeCell ref="K584:K587"/>
    <mergeCell ref="L584:L587"/>
    <mergeCell ref="A580:A583"/>
    <mergeCell ref="E580:E583"/>
    <mergeCell ref="F580:F583"/>
    <mergeCell ref="K580:K583"/>
    <mergeCell ref="L580:L583"/>
    <mergeCell ref="B581:B583"/>
    <mergeCell ref="A578:A579"/>
    <mergeCell ref="B578:B579"/>
    <mergeCell ref="E578:E579"/>
    <mergeCell ref="F578:F579"/>
    <mergeCell ref="K578:K579"/>
    <mergeCell ref="L578:L579"/>
    <mergeCell ref="A574:A575"/>
    <mergeCell ref="B574:B575"/>
    <mergeCell ref="E574:E575"/>
    <mergeCell ref="F574:F575"/>
    <mergeCell ref="K574:K575"/>
    <mergeCell ref="L574:L575"/>
    <mergeCell ref="A569:A571"/>
    <mergeCell ref="B569:B571"/>
    <mergeCell ref="E569:E571"/>
    <mergeCell ref="F569:F571"/>
    <mergeCell ref="K569:K571"/>
    <mergeCell ref="L569:L571"/>
    <mergeCell ref="A563:A565"/>
    <mergeCell ref="B563:B565"/>
    <mergeCell ref="E563:E565"/>
    <mergeCell ref="F563:F565"/>
    <mergeCell ref="K563:K565"/>
    <mergeCell ref="L563:L565"/>
    <mergeCell ref="A560:A562"/>
    <mergeCell ref="B560:B562"/>
    <mergeCell ref="E560:E562"/>
    <mergeCell ref="F560:F562"/>
    <mergeCell ref="K560:K562"/>
    <mergeCell ref="L560:L562"/>
    <mergeCell ref="A557:A558"/>
    <mergeCell ref="B557:B558"/>
    <mergeCell ref="E557:E558"/>
    <mergeCell ref="F557:F558"/>
    <mergeCell ref="K557:K558"/>
    <mergeCell ref="L557:L558"/>
    <mergeCell ref="A552:A555"/>
    <mergeCell ref="B552:B555"/>
    <mergeCell ref="E552:E555"/>
    <mergeCell ref="F552:F555"/>
    <mergeCell ref="K552:K555"/>
    <mergeCell ref="L552:L555"/>
    <mergeCell ref="M547:M548"/>
    <mergeCell ref="A549:A550"/>
    <mergeCell ref="B549:B550"/>
    <mergeCell ref="E549:E550"/>
    <mergeCell ref="F549:F550"/>
    <mergeCell ref="K549:K550"/>
    <mergeCell ref="L549:L550"/>
    <mergeCell ref="A547:A548"/>
    <mergeCell ref="B547:B548"/>
    <mergeCell ref="E547:E548"/>
    <mergeCell ref="F547:F548"/>
    <mergeCell ref="K547:K548"/>
    <mergeCell ref="L547:L548"/>
    <mergeCell ref="A545:A546"/>
    <mergeCell ref="B545:B546"/>
    <mergeCell ref="E545:E546"/>
    <mergeCell ref="F545:F546"/>
    <mergeCell ref="K545:K546"/>
    <mergeCell ref="L545:L546"/>
    <mergeCell ref="A541:A542"/>
    <mergeCell ref="B541:B542"/>
    <mergeCell ref="E541:E542"/>
    <mergeCell ref="F541:F542"/>
    <mergeCell ref="K541:K542"/>
    <mergeCell ref="L541:L542"/>
    <mergeCell ref="M535:M536"/>
    <mergeCell ref="A537:A539"/>
    <mergeCell ref="B537:B539"/>
    <mergeCell ref="E537:E539"/>
    <mergeCell ref="F537:F539"/>
    <mergeCell ref="K537:K539"/>
    <mergeCell ref="L537:L539"/>
    <mergeCell ref="A535:A536"/>
    <mergeCell ref="B535:B536"/>
    <mergeCell ref="E535:E536"/>
    <mergeCell ref="F535:F536"/>
    <mergeCell ref="K535:K536"/>
    <mergeCell ref="L535:L536"/>
    <mergeCell ref="A530:A532"/>
    <mergeCell ref="B530:B532"/>
    <mergeCell ref="E530:E532"/>
    <mergeCell ref="F530:F532"/>
    <mergeCell ref="K530:K531"/>
    <mergeCell ref="L530:L531"/>
    <mergeCell ref="A523:A525"/>
    <mergeCell ref="B523:B525"/>
    <mergeCell ref="E523:E525"/>
    <mergeCell ref="F523:F525"/>
    <mergeCell ref="K523:K525"/>
    <mergeCell ref="L523:L525"/>
    <mergeCell ref="A509:A510"/>
    <mergeCell ref="B509:B510"/>
    <mergeCell ref="E509:E510"/>
    <mergeCell ref="K509:K510"/>
    <mergeCell ref="L509:L510"/>
    <mergeCell ref="A517:A518"/>
    <mergeCell ref="B517:B518"/>
    <mergeCell ref="E517:E518"/>
    <mergeCell ref="F517:F518"/>
    <mergeCell ref="A506:A508"/>
    <mergeCell ref="B506:B508"/>
    <mergeCell ref="E506:E508"/>
    <mergeCell ref="F506:F508"/>
    <mergeCell ref="K506:K507"/>
    <mergeCell ref="L506:L507"/>
    <mergeCell ref="A504:A505"/>
    <mergeCell ref="B504:B505"/>
    <mergeCell ref="E504:E505"/>
    <mergeCell ref="F504:F505"/>
    <mergeCell ref="K504:K505"/>
    <mergeCell ref="L504:L505"/>
    <mergeCell ref="A499:A500"/>
    <mergeCell ref="B499:B500"/>
    <mergeCell ref="E499:E500"/>
    <mergeCell ref="F499:F500"/>
    <mergeCell ref="K499:K500"/>
    <mergeCell ref="L499:L500"/>
    <mergeCell ref="A496:A498"/>
    <mergeCell ref="B496:B498"/>
    <mergeCell ref="E496:E498"/>
    <mergeCell ref="F496:F498"/>
    <mergeCell ref="K496:K498"/>
    <mergeCell ref="L496:L498"/>
    <mergeCell ref="A493:A494"/>
    <mergeCell ref="B493:B494"/>
    <mergeCell ref="E493:E494"/>
    <mergeCell ref="F493:F494"/>
    <mergeCell ref="K493:K494"/>
    <mergeCell ref="L493:L494"/>
    <mergeCell ref="M485:M486"/>
    <mergeCell ref="A489:A491"/>
    <mergeCell ref="B489:B491"/>
    <mergeCell ref="E489:E491"/>
    <mergeCell ref="F489:F491"/>
    <mergeCell ref="K489:K490"/>
    <mergeCell ref="L489:L490"/>
    <mergeCell ref="A485:A486"/>
    <mergeCell ref="B485:B486"/>
    <mergeCell ref="E485:E486"/>
    <mergeCell ref="F485:F486"/>
    <mergeCell ref="K485:K486"/>
    <mergeCell ref="L485:L486"/>
    <mergeCell ref="A480:A482"/>
    <mergeCell ref="B480:B482"/>
    <mergeCell ref="E480:E482"/>
    <mergeCell ref="F480:F482"/>
    <mergeCell ref="K480:K482"/>
    <mergeCell ref="L480:L482"/>
    <mergeCell ref="A477:A478"/>
    <mergeCell ref="B477:B478"/>
    <mergeCell ref="E477:E478"/>
    <mergeCell ref="F477:F478"/>
    <mergeCell ref="K477:K478"/>
    <mergeCell ref="L477:L478"/>
    <mergeCell ref="A474:A475"/>
    <mergeCell ref="B474:B475"/>
    <mergeCell ref="E474:E475"/>
    <mergeCell ref="F474:F475"/>
    <mergeCell ref="K474:K475"/>
    <mergeCell ref="L474:L475"/>
    <mergeCell ref="A471:A472"/>
    <mergeCell ref="B471:B472"/>
    <mergeCell ref="E471:E472"/>
    <mergeCell ref="F471:F472"/>
    <mergeCell ref="K471:K472"/>
    <mergeCell ref="L471:L472"/>
    <mergeCell ref="A469:A470"/>
    <mergeCell ref="B469:B470"/>
    <mergeCell ref="E469:E470"/>
    <mergeCell ref="F469:F470"/>
    <mergeCell ref="K469:K470"/>
    <mergeCell ref="L469:L470"/>
    <mergeCell ref="A465:A468"/>
    <mergeCell ref="B465:B468"/>
    <mergeCell ref="E465:E468"/>
    <mergeCell ref="F465:F468"/>
    <mergeCell ref="K465:K468"/>
    <mergeCell ref="L465:L468"/>
    <mergeCell ref="A462:A464"/>
    <mergeCell ref="B462:B464"/>
    <mergeCell ref="E462:E464"/>
    <mergeCell ref="F462:F464"/>
    <mergeCell ref="K462:K464"/>
    <mergeCell ref="L462:L464"/>
    <mergeCell ref="L454:L456"/>
    <mergeCell ref="A458:A461"/>
    <mergeCell ref="B458:B461"/>
    <mergeCell ref="E458:E461"/>
    <mergeCell ref="F458:F461"/>
    <mergeCell ref="K458:K461"/>
    <mergeCell ref="L458:L461"/>
    <mergeCell ref="A451:A452"/>
    <mergeCell ref="B451:B452"/>
    <mergeCell ref="E451:E452"/>
    <mergeCell ref="F451:F452"/>
    <mergeCell ref="K451:K452"/>
    <mergeCell ref="A454:A456"/>
    <mergeCell ref="B454:B456"/>
    <mergeCell ref="E454:E456"/>
    <mergeCell ref="F454:F456"/>
    <mergeCell ref="K454:K456"/>
    <mergeCell ref="A445:A448"/>
    <mergeCell ref="B445:B448"/>
    <mergeCell ref="E445:E448"/>
    <mergeCell ref="F445:F448"/>
    <mergeCell ref="K445:K448"/>
    <mergeCell ref="L445:L448"/>
    <mergeCell ref="A440:A444"/>
    <mergeCell ref="B440:B444"/>
    <mergeCell ref="E440:E444"/>
    <mergeCell ref="F440:F444"/>
    <mergeCell ref="K440:K444"/>
    <mergeCell ref="L440:L444"/>
    <mergeCell ref="A436:A439"/>
    <mergeCell ref="B436:B439"/>
    <mergeCell ref="E436:E439"/>
    <mergeCell ref="F436:F439"/>
    <mergeCell ref="K436:K439"/>
    <mergeCell ref="L436:L439"/>
    <mergeCell ref="A434:A435"/>
    <mergeCell ref="B434:B435"/>
    <mergeCell ref="E434:E435"/>
    <mergeCell ref="F434:F435"/>
    <mergeCell ref="K434:K435"/>
    <mergeCell ref="L434:L435"/>
    <mergeCell ref="A427:A429"/>
    <mergeCell ref="B427:B429"/>
    <mergeCell ref="E427:E429"/>
    <mergeCell ref="F427:F429"/>
    <mergeCell ref="K427:K429"/>
    <mergeCell ref="L427:L429"/>
    <mergeCell ref="A424:A426"/>
    <mergeCell ref="B424:B426"/>
    <mergeCell ref="E424:E426"/>
    <mergeCell ref="F424:F426"/>
    <mergeCell ref="K424:K426"/>
    <mergeCell ref="L424:L426"/>
    <mergeCell ref="K418:K419"/>
    <mergeCell ref="L418:L419"/>
    <mergeCell ref="A420:A421"/>
    <mergeCell ref="B420:B421"/>
    <mergeCell ref="E420:E421"/>
    <mergeCell ref="F420:F421"/>
    <mergeCell ref="K420:K421"/>
    <mergeCell ref="L420:L421"/>
    <mergeCell ref="A415:A416"/>
    <mergeCell ref="B415:B416"/>
    <mergeCell ref="E415:E416"/>
    <mergeCell ref="F415:F416"/>
    <mergeCell ref="A418:A419"/>
    <mergeCell ref="B418:B419"/>
    <mergeCell ref="E418:E419"/>
    <mergeCell ref="F418:F419"/>
    <mergeCell ref="A409:A413"/>
    <mergeCell ref="B409:B413"/>
    <mergeCell ref="E409:E413"/>
    <mergeCell ref="F409:F413"/>
    <mergeCell ref="K409:K413"/>
    <mergeCell ref="L409:L413"/>
    <mergeCell ref="L404:L405"/>
    <mergeCell ref="A407:A408"/>
    <mergeCell ref="B407:B408"/>
    <mergeCell ref="E407:E408"/>
    <mergeCell ref="F407:F408"/>
    <mergeCell ref="K407:K408"/>
    <mergeCell ref="A394:A398"/>
    <mergeCell ref="B394:B398"/>
    <mergeCell ref="E394:E398"/>
    <mergeCell ref="F394:F398"/>
    <mergeCell ref="K395:K398"/>
    <mergeCell ref="A404:A406"/>
    <mergeCell ref="B404:B406"/>
    <mergeCell ref="E404:E406"/>
    <mergeCell ref="F404:F406"/>
    <mergeCell ref="K404:K405"/>
    <mergeCell ref="A386:A389"/>
    <mergeCell ref="B386:B389"/>
    <mergeCell ref="E386:E389"/>
    <mergeCell ref="F386:F389"/>
    <mergeCell ref="K386:K389"/>
    <mergeCell ref="L386:L389"/>
    <mergeCell ref="A381:A384"/>
    <mergeCell ref="B381:B384"/>
    <mergeCell ref="E381:E384"/>
    <mergeCell ref="F381:F384"/>
    <mergeCell ref="K381:K384"/>
    <mergeCell ref="L381:L384"/>
    <mergeCell ref="L375:L376"/>
    <mergeCell ref="A379:A380"/>
    <mergeCell ref="B379:B380"/>
    <mergeCell ref="E379:E380"/>
    <mergeCell ref="F379:F380"/>
    <mergeCell ref="K379:K380"/>
    <mergeCell ref="L379:L380"/>
    <mergeCell ref="A373:A374"/>
    <mergeCell ref="B373:B374"/>
    <mergeCell ref="E373:E374"/>
    <mergeCell ref="F373:F374"/>
    <mergeCell ref="K373:K374"/>
    <mergeCell ref="A375:A376"/>
    <mergeCell ref="B375:B376"/>
    <mergeCell ref="E375:E376"/>
    <mergeCell ref="F375:F376"/>
    <mergeCell ref="K375:K376"/>
    <mergeCell ref="L361:L364"/>
    <mergeCell ref="A369:A370"/>
    <mergeCell ref="B369:B370"/>
    <mergeCell ref="E369:E370"/>
    <mergeCell ref="F369:F370"/>
    <mergeCell ref="A371:A372"/>
    <mergeCell ref="B371:B372"/>
    <mergeCell ref="E371:E372"/>
    <mergeCell ref="F371:F372"/>
    <mergeCell ref="K371:K372"/>
    <mergeCell ref="A357:A359"/>
    <mergeCell ref="B357:B359"/>
    <mergeCell ref="E357:E359"/>
    <mergeCell ref="F357:F359"/>
    <mergeCell ref="K357:K359"/>
    <mergeCell ref="A361:A364"/>
    <mergeCell ref="B361:B364"/>
    <mergeCell ref="E361:E364"/>
    <mergeCell ref="F361:F364"/>
    <mergeCell ref="K361:K364"/>
    <mergeCell ref="A351:A354"/>
    <mergeCell ref="B351:B354"/>
    <mergeCell ref="E351:E354"/>
    <mergeCell ref="F351:F354"/>
    <mergeCell ref="K351:K354"/>
    <mergeCell ref="L351:L354"/>
    <mergeCell ref="A348:A349"/>
    <mergeCell ref="B348:B349"/>
    <mergeCell ref="E348:E349"/>
    <mergeCell ref="F348:F349"/>
    <mergeCell ref="K348:K349"/>
    <mergeCell ref="L348:L349"/>
    <mergeCell ref="A343:A347"/>
    <mergeCell ref="B343:B347"/>
    <mergeCell ref="E343:E347"/>
    <mergeCell ref="F343:F347"/>
    <mergeCell ref="K343:K347"/>
    <mergeCell ref="L343:L347"/>
    <mergeCell ref="F332:F335"/>
    <mergeCell ref="K332:K335"/>
    <mergeCell ref="L332:L335"/>
    <mergeCell ref="A336:A339"/>
    <mergeCell ref="B336:B339"/>
    <mergeCell ref="E336:E339"/>
    <mergeCell ref="F336:F339"/>
    <mergeCell ref="K336:K339"/>
    <mergeCell ref="L336:L339"/>
    <mergeCell ref="A330:A331"/>
    <mergeCell ref="B330:B331"/>
    <mergeCell ref="E330:E331"/>
    <mergeCell ref="A332:A335"/>
    <mergeCell ref="B332:B335"/>
    <mergeCell ref="E332:E335"/>
    <mergeCell ref="K321:K324"/>
    <mergeCell ref="L321:L324"/>
    <mergeCell ref="A325:A328"/>
    <mergeCell ref="B325:B328"/>
    <mergeCell ref="E325:E328"/>
    <mergeCell ref="F325:F328"/>
    <mergeCell ref="K325:K328"/>
    <mergeCell ref="L325:L328"/>
    <mergeCell ref="A319:A320"/>
    <mergeCell ref="B319:B320"/>
    <mergeCell ref="E319:E320"/>
    <mergeCell ref="F319:F320"/>
    <mergeCell ref="J319:J320"/>
    <mergeCell ref="A321:A324"/>
    <mergeCell ref="B321:B324"/>
    <mergeCell ref="E321:E324"/>
    <mergeCell ref="F321:F324"/>
    <mergeCell ref="K314:K316"/>
    <mergeCell ref="L314:L316"/>
    <mergeCell ref="A317:A318"/>
    <mergeCell ref="B317:B318"/>
    <mergeCell ref="E317:E318"/>
    <mergeCell ref="F317:F318"/>
    <mergeCell ref="K317:K318"/>
    <mergeCell ref="L317:L318"/>
    <mergeCell ref="A308:A310"/>
    <mergeCell ref="B308:B310"/>
    <mergeCell ref="E308:E310"/>
    <mergeCell ref="F308:F310"/>
    <mergeCell ref="A314:A316"/>
    <mergeCell ref="B314:B316"/>
    <mergeCell ref="E314:E316"/>
    <mergeCell ref="F314:F316"/>
    <mergeCell ref="A305:A306"/>
    <mergeCell ref="B305:B306"/>
    <mergeCell ref="E305:E306"/>
    <mergeCell ref="F305:F306"/>
    <mergeCell ref="K305:K306"/>
    <mergeCell ref="L305:L306"/>
    <mergeCell ref="A303:A304"/>
    <mergeCell ref="B303:B304"/>
    <mergeCell ref="E303:E304"/>
    <mergeCell ref="F303:F304"/>
    <mergeCell ref="K303:K304"/>
    <mergeCell ref="L303:L304"/>
    <mergeCell ref="A298:A300"/>
    <mergeCell ref="B298:B300"/>
    <mergeCell ref="E298:E300"/>
    <mergeCell ref="F298:F300"/>
    <mergeCell ref="K298:K300"/>
    <mergeCell ref="L298:L300"/>
    <mergeCell ref="A294:A295"/>
    <mergeCell ref="B294:B295"/>
    <mergeCell ref="E294:E295"/>
    <mergeCell ref="F294:F295"/>
    <mergeCell ref="K294:K295"/>
    <mergeCell ref="L294:L295"/>
    <mergeCell ref="A292:A293"/>
    <mergeCell ref="B292:B293"/>
    <mergeCell ref="E292:E293"/>
    <mergeCell ref="F292:F293"/>
    <mergeCell ref="K292:K293"/>
    <mergeCell ref="L292:L293"/>
    <mergeCell ref="A290:A291"/>
    <mergeCell ref="B290:B291"/>
    <mergeCell ref="E290:E291"/>
    <mergeCell ref="F290:F291"/>
    <mergeCell ref="K290:K291"/>
    <mergeCell ref="L290:L291"/>
    <mergeCell ref="A282:A285"/>
    <mergeCell ref="B282:B285"/>
    <mergeCell ref="E282:E285"/>
    <mergeCell ref="F282:F285"/>
    <mergeCell ref="K282:K285"/>
    <mergeCell ref="L282:L285"/>
    <mergeCell ref="A277:A280"/>
    <mergeCell ref="B277:B280"/>
    <mergeCell ref="E277:E280"/>
    <mergeCell ref="F277:F280"/>
    <mergeCell ref="K277:K280"/>
    <mergeCell ref="L277:L280"/>
    <mergeCell ref="A272:A274"/>
    <mergeCell ref="B272:B274"/>
    <mergeCell ref="E272:E274"/>
    <mergeCell ref="F272:F274"/>
    <mergeCell ref="K272:K274"/>
    <mergeCell ref="L272:L274"/>
    <mergeCell ref="A268:A270"/>
    <mergeCell ref="B268:B270"/>
    <mergeCell ref="E268:E270"/>
    <mergeCell ref="F268:F270"/>
    <mergeCell ref="K268:K270"/>
    <mergeCell ref="L268:L270"/>
    <mergeCell ref="K261:K262"/>
    <mergeCell ref="L261:L262"/>
    <mergeCell ref="A263:A265"/>
    <mergeCell ref="B263:B265"/>
    <mergeCell ref="E263:E265"/>
    <mergeCell ref="K263:K265"/>
    <mergeCell ref="L263:L265"/>
    <mergeCell ref="A258:A260"/>
    <mergeCell ref="B258:B260"/>
    <mergeCell ref="E258:E260"/>
    <mergeCell ref="F258:F260"/>
    <mergeCell ref="A261:A262"/>
    <mergeCell ref="B261:B262"/>
    <mergeCell ref="E261:E262"/>
    <mergeCell ref="A255:A257"/>
    <mergeCell ref="B255:B257"/>
    <mergeCell ref="E255:E257"/>
    <mergeCell ref="F255:F257"/>
    <mergeCell ref="K255:K257"/>
    <mergeCell ref="L255:L257"/>
    <mergeCell ref="K247:K248"/>
    <mergeCell ref="L247:L248"/>
    <mergeCell ref="A251:A252"/>
    <mergeCell ref="B251:B252"/>
    <mergeCell ref="E251:E252"/>
    <mergeCell ref="F251:F252"/>
    <mergeCell ref="K251:K252"/>
    <mergeCell ref="L251:L252"/>
    <mergeCell ref="A244:A246"/>
    <mergeCell ref="B244:B246"/>
    <mergeCell ref="E244:E246"/>
    <mergeCell ref="F244:F246"/>
    <mergeCell ref="A247:A248"/>
    <mergeCell ref="B247:B248"/>
    <mergeCell ref="E247:E248"/>
    <mergeCell ref="F247:F248"/>
    <mergeCell ref="A241:A242"/>
    <mergeCell ref="B241:B242"/>
    <mergeCell ref="E241:E242"/>
    <mergeCell ref="F241:F242"/>
    <mergeCell ref="K241:K242"/>
    <mergeCell ref="L241:L242"/>
    <mergeCell ref="A235:A238"/>
    <mergeCell ref="B235:B238"/>
    <mergeCell ref="E235:E238"/>
    <mergeCell ref="F235:F238"/>
    <mergeCell ref="K235:K238"/>
    <mergeCell ref="L235:L238"/>
    <mergeCell ref="A233:A234"/>
    <mergeCell ref="B233:B234"/>
    <mergeCell ref="E233:E234"/>
    <mergeCell ref="F233:F234"/>
    <mergeCell ref="K233:K234"/>
    <mergeCell ref="L233:L234"/>
    <mergeCell ref="A229:A230"/>
    <mergeCell ref="B229:B230"/>
    <mergeCell ref="E229:E230"/>
    <mergeCell ref="F229:F230"/>
    <mergeCell ref="K229:K230"/>
    <mergeCell ref="L229:L230"/>
    <mergeCell ref="A226:A228"/>
    <mergeCell ref="B226:B228"/>
    <mergeCell ref="E226:E228"/>
    <mergeCell ref="F226:F228"/>
    <mergeCell ref="K226:K228"/>
    <mergeCell ref="L226:L228"/>
    <mergeCell ref="A222:A225"/>
    <mergeCell ref="B222:B225"/>
    <mergeCell ref="E222:E225"/>
    <mergeCell ref="F222:F225"/>
    <mergeCell ref="K222:K224"/>
    <mergeCell ref="L222:L224"/>
    <mergeCell ref="A215:A221"/>
    <mergeCell ref="B215:B221"/>
    <mergeCell ref="E215:E221"/>
    <mergeCell ref="F215:F221"/>
    <mergeCell ref="K215:K220"/>
    <mergeCell ref="L215:L220"/>
    <mergeCell ref="A213:A214"/>
    <mergeCell ref="B213:B214"/>
    <mergeCell ref="E213:E214"/>
    <mergeCell ref="F213:F214"/>
    <mergeCell ref="K213:K214"/>
    <mergeCell ref="L213:L214"/>
    <mergeCell ref="A208:A210"/>
    <mergeCell ref="B208:B210"/>
    <mergeCell ref="E208:E210"/>
    <mergeCell ref="F208:F210"/>
    <mergeCell ref="K208:K210"/>
    <mergeCell ref="L208:L210"/>
    <mergeCell ref="A202:A206"/>
    <mergeCell ref="B202:B206"/>
    <mergeCell ref="E202:E206"/>
    <mergeCell ref="F202:F206"/>
    <mergeCell ref="K202:K206"/>
    <mergeCell ref="L202:L206"/>
    <mergeCell ref="A198:A201"/>
    <mergeCell ref="B198:B201"/>
    <mergeCell ref="E198:E201"/>
    <mergeCell ref="F198:F201"/>
    <mergeCell ref="K198:K201"/>
    <mergeCell ref="L198:L201"/>
    <mergeCell ref="A192:A193"/>
    <mergeCell ref="B192:B193"/>
    <mergeCell ref="E192:E193"/>
    <mergeCell ref="F192:F193"/>
    <mergeCell ref="K192:K193"/>
    <mergeCell ref="A195:A197"/>
    <mergeCell ref="B195:B197"/>
    <mergeCell ref="E195:E197"/>
    <mergeCell ref="F195:F197"/>
    <mergeCell ref="A190:A191"/>
    <mergeCell ref="B190:B191"/>
    <mergeCell ref="E190:E191"/>
    <mergeCell ref="F190:F191"/>
    <mergeCell ref="K190:K191"/>
    <mergeCell ref="L190:L191"/>
    <mergeCell ref="A188:A189"/>
    <mergeCell ref="B188:B189"/>
    <mergeCell ref="E188:E189"/>
    <mergeCell ref="F188:F189"/>
    <mergeCell ref="K188:K189"/>
    <mergeCell ref="L188:L189"/>
    <mergeCell ref="A183:A185"/>
    <mergeCell ref="B183:B185"/>
    <mergeCell ref="E183:E185"/>
    <mergeCell ref="F183:F185"/>
    <mergeCell ref="K183:K185"/>
    <mergeCell ref="L183:L185"/>
    <mergeCell ref="A180:A182"/>
    <mergeCell ref="B180:B182"/>
    <mergeCell ref="E180:E182"/>
    <mergeCell ref="F180:F182"/>
    <mergeCell ref="K180:K182"/>
    <mergeCell ref="L180:L182"/>
    <mergeCell ref="A177:A179"/>
    <mergeCell ref="B177:B179"/>
    <mergeCell ref="E177:E179"/>
    <mergeCell ref="F177:F179"/>
    <mergeCell ref="K177:K179"/>
    <mergeCell ref="L177:L179"/>
    <mergeCell ref="A173:A176"/>
    <mergeCell ref="B173:B176"/>
    <mergeCell ref="E173:E176"/>
    <mergeCell ref="F173:F176"/>
    <mergeCell ref="K173:K176"/>
    <mergeCell ref="L173:L176"/>
    <mergeCell ref="L164:L166"/>
    <mergeCell ref="A171:A172"/>
    <mergeCell ref="B171:B172"/>
    <mergeCell ref="E171:E172"/>
    <mergeCell ref="F171:F172"/>
    <mergeCell ref="K171:K172"/>
    <mergeCell ref="L171:L172"/>
    <mergeCell ref="A164:A167"/>
    <mergeCell ref="B164:B167"/>
    <mergeCell ref="E164:E167"/>
    <mergeCell ref="F164:F167"/>
    <mergeCell ref="J164:J165"/>
    <mergeCell ref="K164:K166"/>
    <mergeCell ref="A161:A162"/>
    <mergeCell ref="B161:B162"/>
    <mergeCell ref="E161:E162"/>
    <mergeCell ref="F161:F162"/>
    <mergeCell ref="J161:J162"/>
    <mergeCell ref="K161:K162"/>
    <mergeCell ref="K155:K156"/>
    <mergeCell ref="L155:L156"/>
    <mergeCell ref="A158:A159"/>
    <mergeCell ref="B158:B159"/>
    <mergeCell ref="E158:E159"/>
    <mergeCell ref="F158:F159"/>
    <mergeCell ref="J158:J159"/>
    <mergeCell ref="K158:K159"/>
    <mergeCell ref="L158:L159"/>
    <mergeCell ref="A152:A153"/>
    <mergeCell ref="B152:B153"/>
    <mergeCell ref="E152:E153"/>
    <mergeCell ref="F152:F153"/>
    <mergeCell ref="J152:J153"/>
    <mergeCell ref="A155:A156"/>
    <mergeCell ref="B155:B156"/>
    <mergeCell ref="E155:E156"/>
    <mergeCell ref="F155:F156"/>
    <mergeCell ref="J155:J156"/>
    <mergeCell ref="A147:A148"/>
    <mergeCell ref="B147:B148"/>
    <mergeCell ref="E147:E148"/>
    <mergeCell ref="F147:F148"/>
    <mergeCell ref="J147:J148"/>
    <mergeCell ref="K147:K148"/>
    <mergeCell ref="L137:L138"/>
    <mergeCell ref="A139:A142"/>
    <mergeCell ref="B139:B142"/>
    <mergeCell ref="E139:E142"/>
    <mergeCell ref="F139:F142"/>
    <mergeCell ref="J139:J141"/>
    <mergeCell ref="K139:K141"/>
    <mergeCell ref="A137:A138"/>
    <mergeCell ref="B137:B138"/>
    <mergeCell ref="E137:E138"/>
    <mergeCell ref="F137:F138"/>
    <mergeCell ref="J137:J138"/>
    <mergeCell ref="K137:K138"/>
    <mergeCell ref="L131:L132"/>
    <mergeCell ref="A133:A135"/>
    <mergeCell ref="B133:B135"/>
    <mergeCell ref="E133:E135"/>
    <mergeCell ref="F133:F135"/>
    <mergeCell ref="J133:J135"/>
    <mergeCell ref="K133:K135"/>
    <mergeCell ref="L133:L135"/>
    <mergeCell ref="A130:A132"/>
    <mergeCell ref="B130:B132"/>
    <mergeCell ref="E130:E132"/>
    <mergeCell ref="F130:F132"/>
    <mergeCell ref="J130:J132"/>
    <mergeCell ref="K131:K132"/>
    <mergeCell ref="M115:M116"/>
    <mergeCell ref="A121:A124"/>
    <mergeCell ref="B121:B124"/>
    <mergeCell ref="E121:E124"/>
    <mergeCell ref="F121:F124"/>
    <mergeCell ref="J121:J124"/>
    <mergeCell ref="K121:K124"/>
    <mergeCell ref="L112:L114"/>
    <mergeCell ref="A115:A116"/>
    <mergeCell ref="B115:B116"/>
    <mergeCell ref="E115:E116"/>
    <mergeCell ref="F115:F116"/>
    <mergeCell ref="J115:J116"/>
    <mergeCell ref="K115:K116"/>
    <mergeCell ref="L115:L116"/>
    <mergeCell ref="A112:A114"/>
    <mergeCell ref="B112:B114"/>
    <mergeCell ref="E112:E114"/>
    <mergeCell ref="F112:F114"/>
    <mergeCell ref="J112:J114"/>
    <mergeCell ref="K112:K114"/>
    <mergeCell ref="L104:L107"/>
    <mergeCell ref="A109:A110"/>
    <mergeCell ref="B109:B110"/>
    <mergeCell ref="E109:E110"/>
    <mergeCell ref="F109:F110"/>
    <mergeCell ref="J109:J110"/>
    <mergeCell ref="K109:K110"/>
    <mergeCell ref="A104:A107"/>
    <mergeCell ref="B104:B107"/>
    <mergeCell ref="E104:E107"/>
    <mergeCell ref="F104:F107"/>
    <mergeCell ref="J104:J107"/>
    <mergeCell ref="K104:K107"/>
    <mergeCell ref="J98:J99"/>
    <mergeCell ref="K98:K99"/>
    <mergeCell ref="L98:L99"/>
    <mergeCell ref="A100:A102"/>
    <mergeCell ref="B100:B102"/>
    <mergeCell ref="E100:E102"/>
    <mergeCell ref="F100:F102"/>
    <mergeCell ref="J100:J102"/>
    <mergeCell ref="K100:K102"/>
    <mergeCell ref="L100:L102"/>
    <mergeCell ref="A96:A97"/>
    <mergeCell ref="B96:B97"/>
    <mergeCell ref="E96:E97"/>
    <mergeCell ref="F96:F97"/>
    <mergeCell ref="A98:A99"/>
    <mergeCell ref="B98:B99"/>
    <mergeCell ref="E98:E99"/>
    <mergeCell ref="F98:F99"/>
    <mergeCell ref="L87:L88"/>
    <mergeCell ref="M87:M88"/>
    <mergeCell ref="A90:A93"/>
    <mergeCell ref="B90:B93"/>
    <mergeCell ref="E90:E93"/>
    <mergeCell ref="F90:F93"/>
    <mergeCell ref="J90:J93"/>
    <mergeCell ref="K90:K93"/>
    <mergeCell ref="L90:L93"/>
    <mergeCell ref="A87:A88"/>
    <mergeCell ref="B87:B88"/>
    <mergeCell ref="E87:E88"/>
    <mergeCell ref="F87:F88"/>
    <mergeCell ref="J87:J88"/>
    <mergeCell ref="K87:K88"/>
    <mergeCell ref="L72:L73"/>
    <mergeCell ref="A80:A83"/>
    <mergeCell ref="B80:B83"/>
    <mergeCell ref="E80:E83"/>
    <mergeCell ref="F80:F83"/>
    <mergeCell ref="J80:J83"/>
    <mergeCell ref="K80:K83"/>
    <mergeCell ref="L80:L83"/>
    <mergeCell ref="A72:A73"/>
    <mergeCell ref="B72:B73"/>
    <mergeCell ref="E72:E73"/>
    <mergeCell ref="F72:F73"/>
    <mergeCell ref="J72:J73"/>
    <mergeCell ref="K72:K73"/>
    <mergeCell ref="L58:L59"/>
    <mergeCell ref="A66:A67"/>
    <mergeCell ref="B66:B67"/>
    <mergeCell ref="E66:E67"/>
    <mergeCell ref="F66:F67"/>
    <mergeCell ref="J66:J67"/>
    <mergeCell ref="K66:K67"/>
    <mergeCell ref="L50:L51"/>
    <mergeCell ref="A54:A55"/>
    <mergeCell ref="B54:B55"/>
    <mergeCell ref="E54:E55"/>
    <mergeCell ref="F54:F55"/>
    <mergeCell ref="A58:A59"/>
    <mergeCell ref="B58:B59"/>
    <mergeCell ref="E58:E59"/>
    <mergeCell ref="F58:F59"/>
    <mergeCell ref="K58:K59"/>
    <mergeCell ref="A50:A51"/>
    <mergeCell ref="B50:B51"/>
    <mergeCell ref="E50:E51"/>
    <mergeCell ref="F50:F51"/>
    <mergeCell ref="J50:J51"/>
    <mergeCell ref="K50:K51"/>
    <mergeCell ref="L43:L46"/>
    <mergeCell ref="A47:A48"/>
    <mergeCell ref="B47:B48"/>
    <mergeCell ref="E47:E48"/>
    <mergeCell ref="F47:F48"/>
    <mergeCell ref="J47:J48"/>
    <mergeCell ref="K47:K48"/>
    <mergeCell ref="L47:L48"/>
    <mergeCell ref="A43:A46"/>
    <mergeCell ref="B43:B46"/>
    <mergeCell ref="E43:E46"/>
    <mergeCell ref="F43:F46"/>
    <mergeCell ref="J43:J46"/>
    <mergeCell ref="K43:K46"/>
    <mergeCell ref="L36:L37"/>
    <mergeCell ref="M36:M37"/>
    <mergeCell ref="A41:A42"/>
    <mergeCell ref="B41:B42"/>
    <mergeCell ref="E41:E42"/>
    <mergeCell ref="F41:F42"/>
    <mergeCell ref="J41:J42"/>
    <mergeCell ref="K41:K42"/>
    <mergeCell ref="L41:L42"/>
    <mergeCell ref="A36:A38"/>
    <mergeCell ref="B36:B38"/>
    <mergeCell ref="E36:E38"/>
    <mergeCell ref="F36:F38"/>
    <mergeCell ref="J36:J37"/>
    <mergeCell ref="K36:K37"/>
    <mergeCell ref="A32:A33"/>
    <mergeCell ref="B32:B33"/>
    <mergeCell ref="E32:E33"/>
    <mergeCell ref="F32:F33"/>
    <mergeCell ref="J32:J33"/>
    <mergeCell ref="K32:K33"/>
    <mergeCell ref="L24:L25"/>
    <mergeCell ref="A28:A30"/>
    <mergeCell ref="B28:B30"/>
    <mergeCell ref="E28:E30"/>
    <mergeCell ref="F28:F30"/>
    <mergeCell ref="J28:J30"/>
    <mergeCell ref="K28:K30"/>
    <mergeCell ref="L28:L30"/>
    <mergeCell ref="A24:A25"/>
    <mergeCell ref="B24:B25"/>
    <mergeCell ref="E24:E25"/>
    <mergeCell ref="F24:F25"/>
    <mergeCell ref="J24:J25"/>
    <mergeCell ref="K24:K25"/>
    <mergeCell ref="A1:M2"/>
    <mergeCell ref="A3:M4"/>
    <mergeCell ref="A12:A13"/>
    <mergeCell ref="B12:B13"/>
    <mergeCell ref="D12:D13"/>
    <mergeCell ref="E12:E13"/>
    <mergeCell ref="F12:F13"/>
    <mergeCell ref="J12:J13"/>
    <mergeCell ref="K12:K13"/>
    <mergeCell ref="L12:L13"/>
    <mergeCell ref="K18:K21"/>
    <mergeCell ref="L18:L21"/>
    <mergeCell ref="M18:M21"/>
    <mergeCell ref="A22:A23"/>
    <mergeCell ref="B22:B23"/>
    <mergeCell ref="E22:E23"/>
    <mergeCell ref="F22:F23"/>
    <mergeCell ref="J22:J23"/>
    <mergeCell ref="K22:K23"/>
    <mergeCell ref="L22:L23"/>
    <mergeCell ref="A14:A15"/>
    <mergeCell ref="B14:B15"/>
    <mergeCell ref="E14:E15"/>
    <mergeCell ref="F14:F15"/>
    <mergeCell ref="A18:A21"/>
    <mergeCell ref="B18:B21"/>
    <mergeCell ref="E18:E21"/>
    <mergeCell ref="F18:F21"/>
    <mergeCell ref="J18:J2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362D3-8177-4EE9-8324-9D7B353F7DAB}">
  <dimension ref="A1:T3488"/>
  <sheetViews>
    <sheetView topLeftCell="B1" workbookViewId="0">
      <selection activeCell="J15" sqref="J15"/>
    </sheetView>
  </sheetViews>
  <sheetFormatPr baseColWidth="10" defaultRowHeight="15" x14ac:dyDescent="0.25"/>
  <cols>
    <col min="1" max="1" width="23.140625" customWidth="1"/>
    <col min="2" max="2" width="15.5703125" customWidth="1"/>
    <col min="3" max="3" width="13.28515625" customWidth="1"/>
    <col min="7" max="7" width="22.85546875" customWidth="1"/>
  </cols>
  <sheetData>
    <row r="1" spans="1:20" x14ac:dyDescent="0.25">
      <c r="A1" t="s">
        <v>2607</v>
      </c>
      <c r="B1" t="s">
        <v>2608</v>
      </c>
      <c r="C1" t="s">
        <v>2609</v>
      </c>
      <c r="D1" t="s">
        <v>2610</v>
      </c>
      <c r="F1" t="s">
        <v>2611</v>
      </c>
      <c r="G1" t="s">
        <v>2612</v>
      </c>
      <c r="H1" t="s">
        <v>2608</v>
      </c>
    </row>
    <row r="2" spans="1:20" x14ac:dyDescent="0.25">
      <c r="A2" s="115" t="s">
        <v>15</v>
      </c>
      <c r="B2" cm="1">
        <f t="array" ref="B2">SUMPRODUCT((Sheet1!$C$6:$C$2103=A2)*Sheet1!$I$6:$I$2103)</f>
        <v>1184</v>
      </c>
      <c r="C2">
        <f>B2+0.000001*ROW()</f>
        <v>1184.000002</v>
      </c>
      <c r="D2">
        <f>_xlfn.RANK.EQ(C2,$C$2:$C$697)</f>
        <v>554</v>
      </c>
      <c r="F2">
        <v>1</v>
      </c>
      <c r="G2" t="str">
        <f t="shared" ref="G2:G65" si="0">INDEX($A$2:$A$2099,MATCH(F2,$D$2:$D$2099,0))</f>
        <v>Pérez Sarmiento, Juan</v>
      </c>
      <c r="H2">
        <f t="shared" ref="H2:H65" si="1">INDEX($B$2:$B$2099,MATCH(F2,$D$2:$D$2099,0))</f>
        <v>950253</v>
      </c>
    </row>
    <row r="3" spans="1:20" x14ac:dyDescent="0.25">
      <c r="A3" s="115" t="s">
        <v>21</v>
      </c>
      <c r="B3" cm="1">
        <f t="array" ref="B3">SUMPRODUCT((Sheet1!$C$6:$C$2103=A3)*Sheet1!$I$6:$I$2103)</f>
        <v>150</v>
      </c>
      <c r="C3">
        <f t="shared" ref="C3:C66" si="2">B3+0.000001*ROW()</f>
        <v>150.00000299999999</v>
      </c>
      <c r="D3">
        <f t="shared" ref="D3:D66" si="3">_xlfn.RANK.EQ(C3,$C$2:$C$697)</f>
        <v>666</v>
      </c>
      <c r="F3">
        <v>2</v>
      </c>
      <c r="G3" t="str">
        <f t="shared" si="0"/>
        <v>Jiménez Vela de Lara, Sebastián</v>
      </c>
      <c r="H3">
        <f t="shared" si="1"/>
        <v>719892</v>
      </c>
    </row>
    <row r="4" spans="1:20" ht="15" customHeight="1" x14ac:dyDescent="0.25">
      <c r="A4" s="115" t="s">
        <v>2653</v>
      </c>
      <c r="B4" cm="1">
        <f t="array" ref="B4">SUMPRODUCT((Sheet1!$C$6:$C$2103=A4)*Sheet1!$I$6:$I$2103)</f>
        <v>77162</v>
      </c>
      <c r="C4">
        <f t="shared" si="2"/>
        <v>77162.000004000001</v>
      </c>
      <c r="D4">
        <f t="shared" si="3"/>
        <v>70</v>
      </c>
      <c r="F4">
        <v>3</v>
      </c>
      <c r="G4" t="str">
        <f t="shared" si="0"/>
        <v>Lusa, Simón de</v>
      </c>
      <c r="H4">
        <f t="shared" si="1"/>
        <v>578885</v>
      </c>
    </row>
    <row r="5" spans="1:20" ht="15" customHeight="1" x14ac:dyDescent="0.25">
      <c r="A5" s="115" t="s">
        <v>29</v>
      </c>
      <c r="B5" cm="1">
        <f t="array" ref="B5">SUMPRODUCT((Sheet1!$C$6:$C$2103=A5)*Sheet1!$I$6:$I$2103)</f>
        <v>44000</v>
      </c>
      <c r="C5">
        <f t="shared" si="2"/>
        <v>44000.000005000002</v>
      </c>
      <c r="D5">
        <f t="shared" si="3"/>
        <v>150</v>
      </c>
      <c r="F5">
        <v>4</v>
      </c>
      <c r="G5" t="str">
        <f t="shared" si="0"/>
        <v>Martínez de Velasco, Pascual</v>
      </c>
      <c r="H5">
        <f t="shared" si="1"/>
        <v>559665</v>
      </c>
      <c r="J5" t="s">
        <v>2680</v>
      </c>
      <c r="K5">
        <v>2000</v>
      </c>
    </row>
    <row r="6" spans="1:20" x14ac:dyDescent="0.25">
      <c r="A6" s="115" t="s">
        <v>32</v>
      </c>
      <c r="B6" cm="1">
        <f t="array" ref="B6">SUMPRODUCT((Sheet1!$C$6:$C$2103=A6)*Sheet1!$I$6:$I$2103)</f>
        <v>1000</v>
      </c>
      <c r="C6">
        <f t="shared" si="2"/>
        <v>1000.000006</v>
      </c>
      <c r="D6">
        <f t="shared" si="3"/>
        <v>568</v>
      </c>
      <c r="F6">
        <v>5</v>
      </c>
      <c r="G6" t="str">
        <f t="shared" si="0"/>
        <v>Oyague, Francisco de</v>
      </c>
      <c r="H6">
        <f t="shared" si="1"/>
        <v>547531</v>
      </c>
      <c r="J6" t="s">
        <v>2602</v>
      </c>
      <c r="K6">
        <v>23779443</v>
      </c>
    </row>
    <row r="7" spans="1:20" x14ac:dyDescent="0.25">
      <c r="A7" s="115" t="s">
        <v>35</v>
      </c>
      <c r="B7" cm="1">
        <f t="array" ref="B7">SUMPRODUCT((Sheet1!$C$6:$C$2103=A7)*Sheet1!$I$6:$I$2103)</f>
        <v>1400</v>
      </c>
      <c r="C7">
        <f t="shared" si="2"/>
        <v>1400.0000070000001</v>
      </c>
      <c r="D7">
        <f t="shared" si="3"/>
        <v>545</v>
      </c>
      <c r="F7">
        <v>6</v>
      </c>
      <c r="G7" t="str">
        <f t="shared" si="0"/>
        <v>Arozamena, Juan Antonio de</v>
      </c>
      <c r="H7">
        <f t="shared" si="1"/>
        <v>547510</v>
      </c>
    </row>
    <row r="8" spans="1:20" x14ac:dyDescent="0.25">
      <c r="A8" s="91" t="s">
        <v>40</v>
      </c>
      <c r="B8" cm="1">
        <f t="array" ref="B8">SUMPRODUCT((Sheet1!$C$6:$C$2103=A8)*Sheet1!$I$6:$I$2103)</f>
        <v>52289</v>
      </c>
      <c r="C8">
        <f t="shared" si="2"/>
        <v>52289.000008000003</v>
      </c>
      <c r="D8">
        <f t="shared" si="3"/>
        <v>124</v>
      </c>
      <c r="F8">
        <v>7</v>
      </c>
      <c r="G8" t="str">
        <f t="shared" si="0"/>
        <v>Castillo, Miguel Gerónimo del</v>
      </c>
      <c r="H8">
        <f t="shared" si="1"/>
        <v>390724</v>
      </c>
      <c r="J8" t="s">
        <v>2681</v>
      </c>
      <c r="K8">
        <f>K6-K5</f>
        <v>23777443</v>
      </c>
    </row>
    <row r="9" spans="1:20" x14ac:dyDescent="0.25">
      <c r="A9" s="91" t="s">
        <v>49</v>
      </c>
      <c r="B9" cm="1">
        <f t="array" ref="B9">SUMPRODUCT((Sheet1!$C$6:$C$2103=A9)*Sheet1!$I$6:$I$2103)</f>
        <v>25757</v>
      </c>
      <c r="C9">
        <f t="shared" si="2"/>
        <v>25757.000008999999</v>
      </c>
      <c r="D9">
        <f t="shared" si="3"/>
        <v>229</v>
      </c>
      <c r="F9">
        <v>8</v>
      </c>
      <c r="G9" t="str">
        <f t="shared" si="0"/>
        <v>Rado, Agustín de</v>
      </c>
      <c r="H9">
        <f t="shared" si="1"/>
        <v>334113</v>
      </c>
    </row>
    <row r="10" spans="1:20" x14ac:dyDescent="0.25">
      <c r="A10" s="116" t="s">
        <v>55</v>
      </c>
      <c r="B10" cm="1">
        <f t="array" ref="B10">SUMPRODUCT((Sheet1!$C$6:$C$2103=A10)*Sheet1!$I$6:$I$2103)</f>
        <v>73536</v>
      </c>
      <c r="C10">
        <f t="shared" si="2"/>
        <v>73536.000010000003</v>
      </c>
      <c r="D10">
        <f t="shared" si="3"/>
        <v>76</v>
      </c>
      <c r="F10">
        <v>9</v>
      </c>
      <c r="G10" t="str">
        <f t="shared" si="0"/>
        <v>Monasterio Guren, Antonio de</v>
      </c>
      <c r="H10">
        <f t="shared" si="1"/>
        <v>304115</v>
      </c>
      <c r="I10" s="92"/>
      <c r="J10" s="92"/>
      <c r="K10" s="92"/>
      <c r="L10" s="92"/>
      <c r="M10" s="92"/>
      <c r="N10" s="92"/>
      <c r="O10" s="92"/>
      <c r="P10" s="92"/>
      <c r="Q10" s="92"/>
      <c r="R10" s="92"/>
      <c r="S10" s="92"/>
      <c r="T10" s="92"/>
    </row>
    <row r="11" spans="1:20" x14ac:dyDescent="0.25">
      <c r="A11" s="116" t="s">
        <v>60</v>
      </c>
      <c r="B11" cm="1">
        <f t="array" ref="B11">SUMPRODUCT((Sheet1!$C$6:$C$2103=A11)*Sheet1!$I$6:$I$2103)</f>
        <v>4000</v>
      </c>
      <c r="C11">
        <f t="shared" si="2"/>
        <v>4000.0000110000001</v>
      </c>
      <c r="D11">
        <f t="shared" si="3"/>
        <v>476</v>
      </c>
      <c r="F11">
        <v>10</v>
      </c>
      <c r="G11" t="str">
        <f t="shared" si="0"/>
        <v>Miguelena, Martín de</v>
      </c>
      <c r="H11">
        <f t="shared" si="1"/>
        <v>276048</v>
      </c>
      <c r="I11" s="92"/>
      <c r="J11" s="92"/>
      <c r="K11" s="92"/>
      <c r="L11" s="92"/>
      <c r="M11" s="92"/>
      <c r="N11" s="92"/>
      <c r="O11" s="92"/>
      <c r="P11" s="92"/>
      <c r="Q11" s="92"/>
      <c r="R11" s="92"/>
      <c r="S11" s="92"/>
      <c r="T11" s="92"/>
    </row>
    <row r="12" spans="1:20" x14ac:dyDescent="0.25">
      <c r="A12" s="93" t="s">
        <v>62</v>
      </c>
      <c r="B12" cm="1">
        <f t="array" ref="B12">SUMPRODUCT((Sheet1!$C$6:$C$2103=A12)*Sheet1!$I$6:$I$2103)</f>
        <v>19315</v>
      </c>
      <c r="C12">
        <f t="shared" si="2"/>
        <v>19315.000012</v>
      </c>
      <c r="D12">
        <f t="shared" si="3"/>
        <v>275</v>
      </c>
      <c r="F12">
        <v>11</v>
      </c>
      <c r="G12" t="str">
        <f t="shared" si="0"/>
        <v>López de Ezeiza, Domingo</v>
      </c>
      <c r="H12">
        <f t="shared" si="1"/>
        <v>261964</v>
      </c>
    </row>
    <row r="13" spans="1:20" x14ac:dyDescent="0.25">
      <c r="A13" s="93" t="s">
        <v>68</v>
      </c>
      <c r="B13" cm="1">
        <f t="array" ref="B13">SUMPRODUCT((Sheet1!$C$6:$C$2103=A13)*Sheet1!$I$6:$I$2103)</f>
        <v>6024</v>
      </c>
      <c r="C13">
        <f t="shared" si="2"/>
        <v>6024.0000129999999</v>
      </c>
      <c r="D13">
        <f t="shared" si="3"/>
        <v>426</v>
      </c>
      <c r="F13">
        <v>12</v>
      </c>
      <c r="G13" t="str">
        <f t="shared" si="0"/>
        <v>Narea, Ignacio de</v>
      </c>
      <c r="H13">
        <f t="shared" si="1"/>
        <v>257762</v>
      </c>
    </row>
    <row r="14" spans="1:20" x14ac:dyDescent="0.25">
      <c r="A14" s="91" t="s">
        <v>2627</v>
      </c>
      <c r="B14" cm="1">
        <f t="array" ref="B14">SUMPRODUCT((Sheet1!$C$6:$C$2103=A14)*Sheet1!$I$6:$I$2103)</f>
        <v>8480</v>
      </c>
      <c r="C14">
        <f t="shared" si="2"/>
        <v>8480.0000139999993</v>
      </c>
      <c r="D14">
        <f t="shared" si="3"/>
        <v>378</v>
      </c>
      <c r="F14">
        <v>13</v>
      </c>
      <c r="G14" t="str">
        <f t="shared" si="0"/>
        <v>Mercado y Oquendo, Ignacio de</v>
      </c>
      <c r="H14">
        <f t="shared" si="1"/>
        <v>236917</v>
      </c>
      <c r="I14" s="1"/>
      <c r="J14" s="1"/>
      <c r="K14" s="1"/>
      <c r="L14" s="1"/>
      <c r="M14" s="1"/>
    </row>
    <row r="15" spans="1:20" x14ac:dyDescent="0.25">
      <c r="A15" s="116" t="s">
        <v>196</v>
      </c>
      <c r="B15" cm="1">
        <f t="array" ref="B15">SUMPRODUCT((Sheet1!$C$6:$C$2103=A15)*Sheet1!$I$6:$I$2103)</f>
        <v>13875</v>
      </c>
      <c r="C15">
        <f t="shared" si="2"/>
        <v>13875.000015</v>
      </c>
      <c r="D15">
        <f t="shared" si="3"/>
        <v>327</v>
      </c>
      <c r="F15">
        <v>14</v>
      </c>
      <c r="G15" t="str">
        <f t="shared" si="0"/>
        <v>Rocha, Joseph de la</v>
      </c>
      <c r="H15">
        <f t="shared" si="1"/>
        <v>231750</v>
      </c>
      <c r="I15" s="1"/>
      <c r="J15" s="1"/>
      <c r="K15" s="1"/>
      <c r="L15" s="1"/>
      <c r="M15" s="1"/>
      <c r="N15" s="1"/>
    </row>
    <row r="16" spans="1:20" x14ac:dyDescent="0.25">
      <c r="A16" s="116" t="s">
        <v>77</v>
      </c>
      <c r="B16" cm="1">
        <f t="array" ref="B16">SUMPRODUCT((Sheet1!$C$6:$C$2103=A16)*Sheet1!$I$6:$I$2103)</f>
        <v>320</v>
      </c>
      <c r="C16">
        <f t="shared" si="2"/>
        <v>320.00001600000002</v>
      </c>
      <c r="D16">
        <f t="shared" si="3"/>
        <v>625</v>
      </c>
      <c r="F16">
        <v>15</v>
      </c>
      <c r="G16" t="str">
        <f t="shared" si="0"/>
        <v>Fernández Montejo, Gaspar</v>
      </c>
      <c r="H16">
        <f t="shared" si="1"/>
        <v>230958</v>
      </c>
      <c r="I16" s="1"/>
      <c r="J16" s="1"/>
      <c r="K16" s="1"/>
      <c r="L16" s="1"/>
      <c r="M16" s="1"/>
      <c r="N16" s="1"/>
    </row>
    <row r="17" spans="1:13" x14ac:dyDescent="0.25">
      <c r="A17" s="91" t="s">
        <v>81</v>
      </c>
      <c r="B17" cm="1">
        <f t="array" ref="B17">SUMPRODUCT((Sheet1!$C$6:$C$2103=A17)*Sheet1!$I$6:$I$2103)</f>
        <v>13000</v>
      </c>
      <c r="C17">
        <f t="shared" si="2"/>
        <v>13000.000017</v>
      </c>
      <c r="D17">
        <f t="shared" si="3"/>
        <v>331</v>
      </c>
      <c r="F17">
        <v>16</v>
      </c>
      <c r="G17" t="str">
        <f t="shared" si="0"/>
        <v>Olaortua, Pedro de</v>
      </c>
      <c r="H17">
        <f t="shared" si="1"/>
        <v>230416</v>
      </c>
      <c r="I17" s="1"/>
      <c r="J17" s="94"/>
      <c r="K17" s="94"/>
      <c r="L17" s="1"/>
      <c r="M17" s="1"/>
    </row>
    <row r="18" spans="1:13" x14ac:dyDescent="0.25">
      <c r="A18" s="116" t="s">
        <v>88</v>
      </c>
      <c r="B18" cm="1">
        <f t="array" ref="B18">SUMPRODUCT((Sheet1!$C$6:$C$2103=A18)*Sheet1!$I$6:$I$2103)</f>
        <v>25811</v>
      </c>
      <c r="C18">
        <f t="shared" si="2"/>
        <v>25811.000017999999</v>
      </c>
      <c r="D18">
        <f t="shared" si="3"/>
        <v>227</v>
      </c>
      <c r="F18">
        <v>17</v>
      </c>
      <c r="G18" t="str">
        <f t="shared" si="0"/>
        <v>Cueto, Tomás de</v>
      </c>
      <c r="H18">
        <f t="shared" si="1"/>
        <v>219763</v>
      </c>
      <c r="I18" s="1"/>
      <c r="J18" s="1"/>
      <c r="K18" s="1"/>
      <c r="L18" s="1"/>
      <c r="M18" s="1"/>
    </row>
    <row r="19" spans="1:13" x14ac:dyDescent="0.25">
      <c r="A19" s="91" t="s">
        <v>92</v>
      </c>
      <c r="B19" cm="1">
        <f t="array" ref="B19">SUMPRODUCT((Sheet1!$C$6:$C$2103=A19)*Sheet1!$I$6:$I$2103)</f>
        <v>3440</v>
      </c>
      <c r="C19">
        <f t="shared" si="2"/>
        <v>3440.0000190000001</v>
      </c>
      <c r="D19">
        <f t="shared" si="3"/>
        <v>486</v>
      </c>
      <c r="F19">
        <v>18</v>
      </c>
      <c r="G19" t="str">
        <f t="shared" si="0"/>
        <v>Herboso, Francisco de</v>
      </c>
      <c r="H19">
        <f t="shared" si="1"/>
        <v>218988</v>
      </c>
      <c r="I19" s="1"/>
      <c r="J19" s="1"/>
      <c r="K19" s="1"/>
      <c r="L19" s="1"/>
      <c r="M19" s="1"/>
    </row>
    <row r="20" spans="1:13" x14ac:dyDescent="0.25">
      <c r="A20" s="116" t="s">
        <v>97</v>
      </c>
      <c r="B20" cm="1">
        <f t="array" ref="B20">SUMPRODUCT((Sheet1!$C$6:$C$2103=A20)*Sheet1!$I$6:$I$2103)</f>
        <v>8000</v>
      </c>
      <c r="C20">
        <f t="shared" si="2"/>
        <v>8000.0000200000004</v>
      </c>
      <c r="D20">
        <f t="shared" si="3"/>
        <v>403</v>
      </c>
      <c r="F20">
        <v>19</v>
      </c>
      <c r="G20" t="str">
        <f t="shared" si="0"/>
        <v>Ocerín Jáuregui, Pedro de</v>
      </c>
      <c r="H20">
        <f t="shared" si="1"/>
        <v>213490</v>
      </c>
      <c r="I20" s="1"/>
      <c r="J20" s="1"/>
      <c r="K20" s="1"/>
      <c r="L20" s="1"/>
      <c r="M20" s="1"/>
    </row>
    <row r="21" spans="1:13" x14ac:dyDescent="0.25">
      <c r="A21" s="116" t="s">
        <v>98</v>
      </c>
      <c r="B21" cm="1">
        <f t="array" ref="B21">SUMPRODUCT((Sheet1!$C$6:$C$2103=A21)*Sheet1!$I$6:$I$2103)</f>
        <v>1750</v>
      </c>
      <c r="C21">
        <f t="shared" si="2"/>
        <v>1750.0000210000001</v>
      </c>
      <c r="D21">
        <f t="shared" si="3"/>
        <v>534</v>
      </c>
      <c r="F21">
        <v>20</v>
      </c>
      <c r="G21" t="str">
        <f t="shared" si="0"/>
        <v>García de Alfaro, Francisco</v>
      </c>
      <c r="H21">
        <f t="shared" si="1"/>
        <v>211750</v>
      </c>
      <c r="I21" s="1"/>
      <c r="J21" s="1"/>
      <c r="K21" s="1"/>
      <c r="L21" s="1"/>
      <c r="M21" s="1"/>
    </row>
    <row r="22" spans="1:13" x14ac:dyDescent="0.25">
      <c r="A22" s="93" t="s">
        <v>101</v>
      </c>
      <c r="B22" cm="1">
        <f t="array" ref="B22">SUMPRODUCT((Sheet1!$C$6:$C$2103=A22)*Sheet1!$I$6:$I$2103)</f>
        <v>11620</v>
      </c>
      <c r="C22">
        <f t="shared" si="2"/>
        <v>11620.000022</v>
      </c>
      <c r="D22">
        <f t="shared" si="3"/>
        <v>340</v>
      </c>
      <c r="F22">
        <v>21</v>
      </c>
      <c r="G22" t="str">
        <f t="shared" si="0"/>
        <v>Marín, Juan</v>
      </c>
      <c r="H22">
        <f t="shared" si="1"/>
        <v>206800</v>
      </c>
    </row>
    <row r="23" spans="1:13" x14ac:dyDescent="0.25">
      <c r="A23" s="115" t="s">
        <v>105</v>
      </c>
      <c r="B23" cm="1">
        <f t="array" ref="B23">SUMPRODUCT((Sheet1!$C$6:$C$2103=A23)*Sheet1!$I$6:$I$2103)</f>
        <v>2200</v>
      </c>
      <c r="C23">
        <f t="shared" si="2"/>
        <v>2200.0000230000001</v>
      </c>
      <c r="D23">
        <f t="shared" si="3"/>
        <v>514</v>
      </c>
      <c r="F23">
        <v>22</v>
      </c>
      <c r="G23" t="str">
        <f t="shared" si="0"/>
        <v>Llanos, Antonio de</v>
      </c>
      <c r="H23">
        <f t="shared" si="1"/>
        <v>203223</v>
      </c>
    </row>
    <row r="24" spans="1:13" x14ac:dyDescent="0.25">
      <c r="A24" s="116" t="s">
        <v>108</v>
      </c>
      <c r="B24" cm="1">
        <f t="array" ref="B24">SUMPRODUCT((Sheet1!$C$6:$C$2103=A24)*Sheet1!$I$6:$I$2103)</f>
        <v>4500</v>
      </c>
      <c r="C24">
        <f t="shared" si="2"/>
        <v>4500.0000239999999</v>
      </c>
      <c r="D24">
        <f t="shared" si="3"/>
        <v>450</v>
      </c>
      <c r="F24">
        <v>23</v>
      </c>
      <c r="G24" t="str">
        <f t="shared" si="0"/>
        <v>Trujillo, Pedro de</v>
      </c>
      <c r="H24">
        <f t="shared" si="1"/>
        <v>199708</v>
      </c>
    </row>
    <row r="25" spans="1:13" x14ac:dyDescent="0.25">
      <c r="A25" s="91" t="s">
        <v>111</v>
      </c>
      <c r="B25" cm="1">
        <f t="array" ref="B25">SUMPRODUCT((Sheet1!$C$6:$C$2103=A25)*Sheet1!$I$6:$I$2103)</f>
        <v>4560</v>
      </c>
      <c r="C25">
        <f t="shared" si="2"/>
        <v>4560.0000250000003</v>
      </c>
      <c r="D25">
        <f t="shared" si="3"/>
        <v>446</v>
      </c>
      <c r="F25">
        <v>24</v>
      </c>
      <c r="G25" t="str">
        <f t="shared" si="0"/>
        <v>Pérez de Ircio, Pedro</v>
      </c>
      <c r="H25">
        <f t="shared" si="1"/>
        <v>193158</v>
      </c>
    </row>
    <row r="26" spans="1:13" x14ac:dyDescent="0.25">
      <c r="A26" s="91" t="s">
        <v>114</v>
      </c>
      <c r="B26" cm="1">
        <f t="array" ref="B26">SUMPRODUCT((Sheet1!$C$6:$C$2103=A26)*Sheet1!$I$6:$I$2103)</f>
        <v>51074</v>
      </c>
      <c r="C26">
        <f t="shared" si="2"/>
        <v>51074.000026000002</v>
      </c>
      <c r="D26">
        <f t="shared" si="3"/>
        <v>129</v>
      </c>
      <c r="F26">
        <v>25</v>
      </c>
      <c r="G26" t="str">
        <f t="shared" si="0"/>
        <v>Fernández de Paredes, Francisco</v>
      </c>
      <c r="H26">
        <f t="shared" si="1"/>
        <v>192920</v>
      </c>
    </row>
    <row r="27" spans="1:13" x14ac:dyDescent="0.25">
      <c r="A27" s="93" t="s">
        <v>120</v>
      </c>
      <c r="B27" cm="1">
        <f t="array" ref="B27">SUMPRODUCT((Sheet1!$C$6:$C$2103=A27)*Sheet1!$I$6:$I$2103)</f>
        <v>6464</v>
      </c>
      <c r="C27">
        <f t="shared" si="2"/>
        <v>6464.000027</v>
      </c>
      <c r="D27">
        <f t="shared" si="3"/>
        <v>417</v>
      </c>
      <c r="F27">
        <v>26</v>
      </c>
      <c r="G27" t="str">
        <f t="shared" si="0"/>
        <v>Fernández Barua, Diego</v>
      </c>
      <c r="H27">
        <f t="shared" si="1"/>
        <v>184340</v>
      </c>
    </row>
    <row r="28" spans="1:13" x14ac:dyDescent="0.25">
      <c r="A28" s="116" t="s">
        <v>124</v>
      </c>
      <c r="B28" cm="1">
        <f t="array" ref="B28">SUMPRODUCT((Sheet1!$C$6:$C$2103=A28)*Sheet1!$I$6:$I$2103)</f>
        <v>10000</v>
      </c>
      <c r="C28">
        <f t="shared" si="2"/>
        <v>10000.000028</v>
      </c>
      <c r="D28">
        <f t="shared" si="3"/>
        <v>364</v>
      </c>
      <c r="F28">
        <v>27</v>
      </c>
      <c r="G28" t="str">
        <f t="shared" si="0"/>
        <v>Blanco Rejón, Joseph</v>
      </c>
      <c r="H28">
        <f t="shared" si="1"/>
        <v>153901</v>
      </c>
    </row>
    <row r="29" spans="1:13" x14ac:dyDescent="0.25">
      <c r="A29" s="91" t="s">
        <v>126</v>
      </c>
      <c r="B29" cm="1">
        <f t="array" ref="B29">SUMPRODUCT((Sheet1!$C$6:$C$2103=A29)*Sheet1!$I$6:$I$2103)</f>
        <v>1080</v>
      </c>
      <c r="C29">
        <f t="shared" si="2"/>
        <v>1080.000029</v>
      </c>
      <c r="D29">
        <f t="shared" si="3"/>
        <v>559</v>
      </c>
      <c r="F29">
        <v>28</v>
      </c>
      <c r="G29" t="str">
        <f t="shared" si="0"/>
        <v>Narváez, Pedro de</v>
      </c>
      <c r="H29">
        <f t="shared" si="1"/>
        <v>151260</v>
      </c>
    </row>
    <row r="30" spans="1:13" x14ac:dyDescent="0.25">
      <c r="A30" s="115" t="s">
        <v>130</v>
      </c>
      <c r="B30" cm="1">
        <f t="array" ref="B30">SUMPRODUCT((Sheet1!$C$6:$C$2103=A30)*Sheet1!$I$6:$I$2103)</f>
        <v>320</v>
      </c>
      <c r="C30">
        <f t="shared" si="2"/>
        <v>320.00002999999998</v>
      </c>
      <c r="D30">
        <f t="shared" si="3"/>
        <v>624</v>
      </c>
      <c r="F30">
        <v>29</v>
      </c>
      <c r="G30" t="str">
        <f t="shared" si="0"/>
        <v>Velaochaga, Francisco de</v>
      </c>
      <c r="H30">
        <f t="shared" si="1"/>
        <v>148197</v>
      </c>
    </row>
    <row r="31" spans="1:13" x14ac:dyDescent="0.25">
      <c r="A31" s="115" t="s">
        <v>133</v>
      </c>
      <c r="B31" cm="1">
        <f t="array" ref="B31">SUMPRODUCT((Sheet1!$C$6:$C$2103=A31)*Sheet1!$I$6:$I$2103)</f>
        <v>39683</v>
      </c>
      <c r="C31">
        <f t="shared" si="2"/>
        <v>39683.000031000003</v>
      </c>
      <c r="D31">
        <f t="shared" si="3"/>
        <v>167</v>
      </c>
      <c r="F31">
        <v>30</v>
      </c>
      <c r="G31" t="str">
        <f t="shared" si="0"/>
        <v>Centeno, Antonio</v>
      </c>
      <c r="H31">
        <f t="shared" si="1"/>
        <v>140800</v>
      </c>
    </row>
    <row r="32" spans="1:13" x14ac:dyDescent="0.25">
      <c r="A32" s="116" t="s">
        <v>137</v>
      </c>
      <c r="B32" cm="1">
        <f t="array" ref="B32">SUMPRODUCT((Sheet1!$C$6:$C$2103=A32)*Sheet1!$I$6:$I$2103)</f>
        <v>719892</v>
      </c>
      <c r="C32">
        <f t="shared" si="2"/>
        <v>719892.00003200001</v>
      </c>
      <c r="D32">
        <f t="shared" si="3"/>
        <v>2</v>
      </c>
      <c r="F32">
        <v>31</v>
      </c>
      <c r="G32" t="str">
        <f t="shared" si="0"/>
        <v>García Pumarino, Rodrigo</v>
      </c>
      <c r="H32">
        <f t="shared" si="1"/>
        <v>133664</v>
      </c>
    </row>
    <row r="33" spans="1:8" x14ac:dyDescent="0.25">
      <c r="A33" s="91" t="s">
        <v>2663</v>
      </c>
      <c r="B33" cm="1">
        <f t="array" ref="B33">SUMPRODUCT((Sheet1!$C$6:$C$2103=A33)*Sheet1!$I$6:$I$2103)</f>
        <v>29600</v>
      </c>
      <c r="C33">
        <f t="shared" si="2"/>
        <v>29600.000033</v>
      </c>
      <c r="D33">
        <f t="shared" si="3"/>
        <v>204</v>
      </c>
      <c r="F33">
        <v>32</v>
      </c>
      <c r="G33" t="str">
        <f t="shared" si="0"/>
        <v>López de Cotilla, Francisco</v>
      </c>
      <c r="H33">
        <f t="shared" si="1"/>
        <v>130245</v>
      </c>
    </row>
    <row r="34" spans="1:8" x14ac:dyDescent="0.25">
      <c r="A34" s="116" t="s">
        <v>152</v>
      </c>
      <c r="B34" cm="1">
        <f t="array" ref="B34">SUMPRODUCT((Sheet1!$C$6:$C$2103=A34)*Sheet1!$I$6:$I$2103)</f>
        <v>640</v>
      </c>
      <c r="C34">
        <f t="shared" si="2"/>
        <v>640.00003400000003</v>
      </c>
      <c r="D34">
        <f t="shared" si="3"/>
        <v>583</v>
      </c>
      <c r="F34">
        <v>33</v>
      </c>
      <c r="G34" t="str">
        <f t="shared" si="0"/>
        <v>Campo Rosillo, Antonio del</v>
      </c>
      <c r="H34">
        <f t="shared" si="1"/>
        <v>124950</v>
      </c>
    </row>
    <row r="35" spans="1:8" x14ac:dyDescent="0.25">
      <c r="A35" s="115" t="s">
        <v>155</v>
      </c>
      <c r="B35" cm="1">
        <f t="array" ref="B35">SUMPRODUCT((Sheet1!$C$6:$C$2103=A35)*Sheet1!$I$6:$I$2103)</f>
        <v>6160</v>
      </c>
      <c r="C35">
        <f t="shared" si="2"/>
        <v>6160.000035</v>
      </c>
      <c r="D35">
        <f t="shared" si="3"/>
        <v>424</v>
      </c>
      <c r="F35">
        <v>34</v>
      </c>
      <c r="G35" t="str">
        <f t="shared" si="0"/>
        <v>Sagastizabal, Pascual de</v>
      </c>
      <c r="H35">
        <f t="shared" si="1"/>
        <v>123615</v>
      </c>
    </row>
    <row r="36" spans="1:8" x14ac:dyDescent="0.25">
      <c r="A36" s="115" t="s">
        <v>158</v>
      </c>
      <c r="B36" cm="1">
        <f t="array" ref="B36">SUMPRODUCT((Sheet1!$C$6:$C$2103=A36)*Sheet1!$I$6:$I$2103)</f>
        <v>74372</v>
      </c>
      <c r="C36">
        <f t="shared" si="2"/>
        <v>74372.000035999998</v>
      </c>
      <c r="D36">
        <f t="shared" si="3"/>
        <v>75</v>
      </c>
      <c r="F36">
        <v>35</v>
      </c>
      <c r="G36" t="str">
        <f t="shared" si="0"/>
        <v>Guaraz y Pasquier, Francisco de</v>
      </c>
      <c r="H36">
        <f t="shared" si="1"/>
        <v>123270</v>
      </c>
    </row>
    <row r="37" spans="1:8" x14ac:dyDescent="0.25">
      <c r="A37" s="116" t="s">
        <v>161</v>
      </c>
      <c r="B37" cm="1">
        <f t="array" ref="B37">SUMPRODUCT((Sheet1!$C$6:$C$2103=A37)*Sheet1!$I$6:$I$2103)</f>
        <v>24765</v>
      </c>
      <c r="C37">
        <f t="shared" si="2"/>
        <v>24765.000037000002</v>
      </c>
      <c r="D37">
        <f t="shared" si="3"/>
        <v>235</v>
      </c>
      <c r="F37">
        <v>36</v>
      </c>
      <c r="G37" t="str">
        <f t="shared" si="0"/>
        <v>Venegas, Joseph</v>
      </c>
      <c r="H37">
        <f t="shared" si="1"/>
        <v>120000</v>
      </c>
    </row>
    <row r="38" spans="1:8" x14ac:dyDescent="0.25">
      <c r="A38" s="116" t="s">
        <v>964</v>
      </c>
      <c r="B38" cm="1">
        <f t="array" ref="B38">SUMPRODUCT((Sheet1!$C$6:$C$2103=A38)*Sheet1!$I$6:$I$2103)</f>
        <v>90395</v>
      </c>
      <c r="C38">
        <f t="shared" si="2"/>
        <v>90395.000037999998</v>
      </c>
      <c r="D38">
        <f t="shared" si="3"/>
        <v>55</v>
      </c>
      <c r="F38">
        <v>37</v>
      </c>
      <c r="G38" t="str">
        <f t="shared" si="0"/>
        <v>Gómez y Vela de Lara, Sebastián</v>
      </c>
      <c r="H38">
        <f t="shared" si="1"/>
        <v>120000</v>
      </c>
    </row>
    <row r="39" spans="1:8" x14ac:dyDescent="0.25">
      <c r="A39" s="116" t="s">
        <v>168</v>
      </c>
      <c r="B39" cm="1">
        <f t="array" ref="B39">SUMPRODUCT((Sheet1!$C$6:$C$2103=A39)*Sheet1!$I$6:$I$2103)</f>
        <v>20000</v>
      </c>
      <c r="C39">
        <f t="shared" si="2"/>
        <v>20000.000038999999</v>
      </c>
      <c r="D39">
        <f t="shared" si="3"/>
        <v>272</v>
      </c>
      <c r="F39">
        <v>38</v>
      </c>
      <c r="G39" t="str">
        <f t="shared" si="0"/>
        <v>Rueda, Domingo de</v>
      </c>
      <c r="H39">
        <f t="shared" si="1"/>
        <v>117440</v>
      </c>
    </row>
    <row r="40" spans="1:8" x14ac:dyDescent="0.25">
      <c r="A40" s="123" t="s">
        <v>2685</v>
      </c>
      <c r="B40" cm="1">
        <f t="array" ref="B40">SUMPRODUCT((Sheet1!$C$6:$C$2103=A40)*Sheet1!$I$6:$I$2103)</f>
        <v>8160</v>
      </c>
      <c r="C40">
        <f t="shared" si="2"/>
        <v>8160.0000399999999</v>
      </c>
      <c r="D40">
        <f t="shared" si="3"/>
        <v>390</v>
      </c>
      <c r="F40">
        <v>39</v>
      </c>
      <c r="G40" t="str">
        <f t="shared" si="0"/>
        <v>Azpiunza, Pedro de</v>
      </c>
      <c r="H40">
        <f t="shared" si="1"/>
        <v>116586</v>
      </c>
    </row>
    <row r="41" spans="1:8" x14ac:dyDescent="0.25">
      <c r="A41" s="116" t="s">
        <v>175</v>
      </c>
      <c r="B41" cm="1">
        <f t="array" ref="B41">SUMPRODUCT((Sheet1!$C$6:$C$2103=A41)*Sheet1!$I$6:$I$2103)</f>
        <v>288</v>
      </c>
      <c r="C41">
        <f t="shared" si="2"/>
        <v>288.00004100000001</v>
      </c>
      <c r="D41">
        <f t="shared" si="3"/>
        <v>641</v>
      </c>
      <c r="F41">
        <v>40</v>
      </c>
      <c r="G41" t="str">
        <f t="shared" si="0"/>
        <v>Cereceda, Bartolomé de</v>
      </c>
      <c r="H41">
        <f t="shared" si="1"/>
        <v>116320</v>
      </c>
    </row>
    <row r="42" spans="1:8" x14ac:dyDescent="0.25">
      <c r="A42" s="91" t="s">
        <v>179</v>
      </c>
      <c r="B42" cm="1">
        <f t="array" ref="B42">SUMPRODUCT((Sheet1!$C$6:$C$2103=A42)*Sheet1!$I$6:$I$2103)</f>
        <v>114840</v>
      </c>
      <c r="C42">
        <f t="shared" si="2"/>
        <v>114840.000042</v>
      </c>
      <c r="D42">
        <f t="shared" si="3"/>
        <v>41</v>
      </c>
      <c r="F42">
        <v>41</v>
      </c>
      <c r="G42" t="str">
        <f t="shared" si="0"/>
        <v>Mena Caballero, Juan de</v>
      </c>
      <c r="H42">
        <f t="shared" si="1"/>
        <v>114840</v>
      </c>
    </row>
    <row r="43" spans="1:8" x14ac:dyDescent="0.25">
      <c r="A43" s="116" t="s">
        <v>182</v>
      </c>
      <c r="B43" cm="1">
        <f t="array" ref="B43">SUMPRODUCT((Sheet1!$C$6:$C$2103=A43)*Sheet1!$I$6:$I$2103)</f>
        <v>1000</v>
      </c>
      <c r="C43">
        <f t="shared" si="2"/>
        <v>1000.000043</v>
      </c>
      <c r="D43">
        <f t="shared" si="3"/>
        <v>567</v>
      </c>
      <c r="F43">
        <v>42</v>
      </c>
      <c r="G43" t="str">
        <f t="shared" si="0"/>
        <v>Pérez de Rivera, Gabriel</v>
      </c>
      <c r="H43">
        <f t="shared" si="1"/>
        <v>113500</v>
      </c>
    </row>
    <row r="44" spans="1:8" x14ac:dyDescent="0.25">
      <c r="A44" s="116" t="s">
        <v>186</v>
      </c>
      <c r="B44" cm="1">
        <f t="array" ref="B44">SUMPRODUCT((Sheet1!$C$6:$C$2103=A44)*Sheet1!$I$6:$I$2103)</f>
        <v>6000</v>
      </c>
      <c r="C44">
        <f t="shared" si="2"/>
        <v>6000.0000440000003</v>
      </c>
      <c r="D44">
        <f t="shared" si="3"/>
        <v>432</v>
      </c>
      <c r="F44">
        <v>43</v>
      </c>
      <c r="G44" t="str">
        <f t="shared" si="0"/>
        <v>Valdés, Tomás de</v>
      </c>
      <c r="H44">
        <f t="shared" si="1"/>
        <v>103164</v>
      </c>
    </row>
    <row r="45" spans="1:8" x14ac:dyDescent="0.25">
      <c r="A45" s="115" t="s">
        <v>190</v>
      </c>
      <c r="B45" cm="1">
        <f t="array" ref="B45">SUMPRODUCT((Sheet1!$C$6:$C$2103=A45)*Sheet1!$I$6:$I$2103)</f>
        <v>82920</v>
      </c>
      <c r="C45">
        <f t="shared" si="2"/>
        <v>82920.000044999993</v>
      </c>
      <c r="D45">
        <f t="shared" si="3"/>
        <v>66</v>
      </c>
      <c r="F45">
        <v>44</v>
      </c>
      <c r="G45" t="str">
        <f t="shared" si="0"/>
        <v>Aguirre, Francisco de</v>
      </c>
      <c r="H45">
        <f t="shared" si="1"/>
        <v>102740</v>
      </c>
    </row>
    <row r="46" spans="1:8" x14ac:dyDescent="0.25">
      <c r="A46" s="116"/>
      <c r="F46">
        <v>45</v>
      </c>
      <c r="G46" t="str">
        <f t="shared" si="0"/>
        <v>Gómez de los Ríos, Jacinto</v>
      </c>
      <c r="H46">
        <f t="shared" si="1"/>
        <v>101790</v>
      </c>
    </row>
    <row r="47" spans="1:8" x14ac:dyDescent="0.25">
      <c r="A47" s="116" t="s">
        <v>199</v>
      </c>
      <c r="B47" cm="1">
        <f t="array" ref="B47">SUMPRODUCT((Sheet1!$C$6:$C$2103=A47)*Sheet1!$I$6:$I$2103)</f>
        <v>880</v>
      </c>
      <c r="C47">
        <f t="shared" si="2"/>
        <v>880.000047</v>
      </c>
      <c r="D47">
        <f t="shared" si="3"/>
        <v>571</v>
      </c>
      <c r="F47">
        <v>46</v>
      </c>
      <c r="G47" t="str">
        <f t="shared" si="0"/>
        <v>Borda, Juan de</v>
      </c>
      <c r="H47">
        <f t="shared" si="1"/>
        <v>99400</v>
      </c>
    </row>
    <row r="48" spans="1:8" x14ac:dyDescent="0.25">
      <c r="A48" s="115" t="s">
        <v>209</v>
      </c>
      <c r="B48" cm="1">
        <f t="array" ref="B48">SUMPRODUCT((Sheet1!$C$6:$C$2103=A48)*Sheet1!$I$6:$I$2103)</f>
        <v>10000</v>
      </c>
      <c r="C48">
        <f t="shared" si="2"/>
        <v>10000.000048</v>
      </c>
      <c r="D48">
        <f t="shared" si="3"/>
        <v>363</v>
      </c>
      <c r="F48">
        <v>47</v>
      </c>
      <c r="G48" t="str">
        <f t="shared" si="0"/>
        <v>Gonzáles Carrasco, Francisco</v>
      </c>
      <c r="H48">
        <f t="shared" si="1"/>
        <v>97302</v>
      </c>
    </row>
    <row r="49" spans="1:8" x14ac:dyDescent="0.25">
      <c r="A49" s="115" t="s">
        <v>210</v>
      </c>
      <c r="B49" cm="1">
        <f t="array" ref="B49">SUMPRODUCT((Sheet1!$C$6:$C$2103=A49)*Sheet1!$I$6:$I$2103)</f>
        <v>120000</v>
      </c>
      <c r="C49">
        <f t="shared" si="2"/>
        <v>120000.00004899999</v>
      </c>
      <c r="D49">
        <f t="shared" si="3"/>
        <v>37</v>
      </c>
      <c r="F49">
        <v>48</v>
      </c>
      <c r="G49" t="str">
        <f t="shared" si="0"/>
        <v>Jiménez Romero, Antonio</v>
      </c>
      <c r="H49">
        <f t="shared" si="1"/>
        <v>97000</v>
      </c>
    </row>
    <row r="50" spans="1:8" x14ac:dyDescent="0.25">
      <c r="A50" s="102" t="s">
        <v>213</v>
      </c>
      <c r="B50" cm="1">
        <f t="array" ref="B50">SUMPRODUCT((Sheet1!$C$6:$C$2103=A50)*Sheet1!$I$6:$I$2103)</f>
        <v>36051</v>
      </c>
      <c r="C50">
        <f t="shared" si="2"/>
        <v>36051.000050000002</v>
      </c>
      <c r="D50">
        <f t="shared" si="3"/>
        <v>178</v>
      </c>
      <c r="F50">
        <v>49</v>
      </c>
      <c r="G50" t="str">
        <f t="shared" si="0"/>
        <v>Marceliano, Joseph de</v>
      </c>
      <c r="H50">
        <f t="shared" si="1"/>
        <v>96735</v>
      </c>
    </row>
    <row r="51" spans="1:8" x14ac:dyDescent="0.25">
      <c r="A51" s="102" t="s">
        <v>220</v>
      </c>
      <c r="B51" cm="1">
        <f t="array" ref="B51">SUMPRODUCT((Sheet1!$C$6:$C$2103=A51)*Sheet1!$I$6:$I$2103)</f>
        <v>56000</v>
      </c>
      <c r="C51">
        <f t="shared" si="2"/>
        <v>56000.000051000003</v>
      </c>
      <c r="D51">
        <f t="shared" si="3"/>
        <v>110</v>
      </c>
      <c r="F51">
        <v>50</v>
      </c>
      <c r="G51" t="str">
        <f t="shared" si="0"/>
        <v>Gonzáles, Mateo</v>
      </c>
      <c r="H51">
        <f t="shared" si="1"/>
        <v>92883</v>
      </c>
    </row>
    <row r="52" spans="1:8" x14ac:dyDescent="0.25">
      <c r="A52" s="93" t="s">
        <v>223</v>
      </c>
      <c r="B52" cm="1">
        <f t="array" ref="B52">SUMPRODUCT((Sheet1!$C$6:$C$2103=A52)*Sheet1!$I$6:$I$2103)</f>
        <v>47501</v>
      </c>
      <c r="C52">
        <f t="shared" si="2"/>
        <v>47501.000052000003</v>
      </c>
      <c r="D52">
        <f t="shared" si="3"/>
        <v>137</v>
      </c>
      <c r="F52">
        <v>51</v>
      </c>
      <c r="G52" t="str">
        <f t="shared" si="0"/>
        <v>Gonzáles de Castro, Manuel</v>
      </c>
      <c r="H52">
        <f t="shared" si="1"/>
        <v>92800</v>
      </c>
    </row>
    <row r="53" spans="1:8" x14ac:dyDescent="0.25">
      <c r="A53" s="115" t="s">
        <v>231</v>
      </c>
      <c r="B53" cm="1">
        <f t="array" ref="B53">SUMPRODUCT((Sheet1!$C$6:$C$2103=A53)*Sheet1!$I$6:$I$2103)</f>
        <v>85106</v>
      </c>
      <c r="C53">
        <f t="shared" si="2"/>
        <v>85106.000052999996</v>
      </c>
      <c r="D53">
        <f t="shared" si="3"/>
        <v>62</v>
      </c>
      <c r="F53">
        <v>52</v>
      </c>
      <c r="G53" t="str">
        <f t="shared" si="0"/>
        <v>Aguirre, Juan de</v>
      </c>
      <c r="H53">
        <f t="shared" si="1"/>
        <v>92728</v>
      </c>
    </row>
    <row r="54" spans="1:8" x14ac:dyDescent="0.25">
      <c r="A54" s="95" t="s">
        <v>234</v>
      </c>
      <c r="B54" cm="1">
        <f t="array" ref="B54">SUMPRODUCT((Sheet1!$C$6:$C$2103=A54)*Sheet1!$I$6:$I$2103)</f>
        <v>41040</v>
      </c>
      <c r="C54">
        <f t="shared" si="2"/>
        <v>41040.000053999996</v>
      </c>
      <c r="D54">
        <f t="shared" si="3"/>
        <v>163</v>
      </c>
      <c r="F54">
        <v>53</v>
      </c>
      <c r="G54" t="str">
        <f t="shared" si="0"/>
        <v>Cantos, Sebastián de</v>
      </c>
      <c r="H54">
        <f t="shared" si="1"/>
        <v>92120</v>
      </c>
    </row>
    <row r="55" spans="1:8" x14ac:dyDescent="0.25">
      <c r="A55" s="91" t="s">
        <v>238</v>
      </c>
      <c r="B55" cm="1">
        <f t="array" ref="B55">SUMPRODUCT((Sheet1!$C$6:$C$2103=A55)*Sheet1!$I$6:$I$2103)</f>
        <v>35392</v>
      </c>
      <c r="C55">
        <f t="shared" si="2"/>
        <v>35392.000054999997</v>
      </c>
      <c r="D55">
        <f t="shared" si="3"/>
        <v>184</v>
      </c>
      <c r="F55">
        <v>54</v>
      </c>
      <c r="G55" t="str">
        <f t="shared" si="0"/>
        <v>Cotilla, Francisco de la</v>
      </c>
      <c r="H55">
        <f t="shared" si="1"/>
        <v>90584</v>
      </c>
    </row>
    <row r="56" spans="1:8" x14ac:dyDescent="0.25">
      <c r="A56" s="93" t="s">
        <v>241</v>
      </c>
      <c r="B56" cm="1">
        <f t="array" ref="B56">SUMPRODUCT((Sheet1!$C$6:$C$2103=A56)*Sheet1!$I$6:$I$2103)</f>
        <v>14680</v>
      </c>
      <c r="C56">
        <f t="shared" si="2"/>
        <v>14680.000056000001</v>
      </c>
      <c r="D56">
        <f t="shared" si="3"/>
        <v>316</v>
      </c>
      <c r="F56">
        <v>55</v>
      </c>
      <c r="G56" t="str">
        <f t="shared" si="0"/>
        <v>Vergara y Pardo, Lucas de</v>
      </c>
      <c r="H56">
        <f t="shared" si="1"/>
        <v>90395</v>
      </c>
    </row>
    <row r="57" spans="1:8" x14ac:dyDescent="0.25">
      <c r="A57" s="115" t="s">
        <v>246</v>
      </c>
      <c r="B57" cm="1">
        <f t="array" ref="B57">SUMPRODUCT((Sheet1!$C$6:$C$2103=A57)*Sheet1!$I$6:$I$2103)</f>
        <v>440</v>
      </c>
      <c r="C57">
        <f t="shared" si="2"/>
        <v>440.00005700000003</v>
      </c>
      <c r="D57">
        <f t="shared" si="3"/>
        <v>606</v>
      </c>
      <c r="F57">
        <v>56</v>
      </c>
      <c r="G57" t="str">
        <f t="shared" si="0"/>
        <v>Salamanca y Robles, Gregorio de</v>
      </c>
      <c r="H57">
        <f t="shared" si="1"/>
        <v>89456</v>
      </c>
    </row>
    <row r="58" spans="1:8" x14ac:dyDescent="0.25">
      <c r="A58" s="93" t="s">
        <v>251</v>
      </c>
      <c r="B58" cm="1">
        <f t="array" ref="B58">SUMPRODUCT((Sheet1!$C$6:$C$2103=A58)*Sheet1!$I$6:$I$2103)</f>
        <v>92883</v>
      </c>
      <c r="C58">
        <f t="shared" si="2"/>
        <v>92883.000058000005</v>
      </c>
      <c r="D58">
        <f t="shared" si="3"/>
        <v>50</v>
      </c>
      <c r="F58">
        <v>57</v>
      </c>
      <c r="G58" t="str">
        <f t="shared" si="0"/>
        <v>Gamarra, Joseph de</v>
      </c>
      <c r="H58">
        <f t="shared" si="1"/>
        <v>89296</v>
      </c>
    </row>
    <row r="59" spans="1:8" x14ac:dyDescent="0.25">
      <c r="A59" s="109" t="s">
        <v>257</v>
      </c>
      <c r="B59" cm="1">
        <f t="array" ref="B59">SUMPRODUCT((Sheet1!$C$6:$C$2103=A59)*Sheet1!$I$6:$I$2103)</f>
        <v>6525</v>
      </c>
      <c r="C59">
        <f t="shared" si="2"/>
        <v>6525.000059</v>
      </c>
      <c r="D59">
        <f t="shared" si="3"/>
        <v>414</v>
      </c>
      <c r="F59">
        <v>58</v>
      </c>
      <c r="G59" t="str">
        <f t="shared" si="0"/>
        <v>Ondona, Basilio de</v>
      </c>
      <c r="H59">
        <f t="shared" si="1"/>
        <v>88840</v>
      </c>
    </row>
    <row r="60" spans="1:8" x14ac:dyDescent="0.25">
      <c r="A60" s="93" t="s">
        <v>2683</v>
      </c>
      <c r="B60" cm="1">
        <f t="array" ref="B60">SUMPRODUCT((Sheet1!$C$6:$C$2103=A60)*Sheet1!$I$6:$I$2103)</f>
        <v>39446</v>
      </c>
      <c r="C60">
        <f t="shared" si="2"/>
        <v>39446.000059999998</v>
      </c>
      <c r="D60">
        <f t="shared" si="3"/>
        <v>169</v>
      </c>
      <c r="F60">
        <v>59</v>
      </c>
      <c r="G60" t="str">
        <f t="shared" si="0"/>
        <v>Rosillo Palacio, Domingo</v>
      </c>
      <c r="H60">
        <f t="shared" si="1"/>
        <v>88812</v>
      </c>
    </row>
    <row r="61" spans="1:8" x14ac:dyDescent="0.25">
      <c r="A61" s="115" t="s">
        <v>263</v>
      </c>
      <c r="B61" cm="1">
        <f t="array" ref="B61">SUMPRODUCT((Sheet1!$C$6:$C$2103=A61)*Sheet1!$I$6:$I$2103)</f>
        <v>58390</v>
      </c>
      <c r="C61">
        <f t="shared" si="2"/>
        <v>58390.000060999999</v>
      </c>
      <c r="D61">
        <f t="shared" si="3"/>
        <v>103</v>
      </c>
      <c r="F61">
        <v>60</v>
      </c>
      <c r="G61" t="str">
        <f t="shared" si="0"/>
        <v>Carbajal y Gutiérrez, Diego de</v>
      </c>
      <c r="H61">
        <f t="shared" si="1"/>
        <v>87992</v>
      </c>
    </row>
    <row r="62" spans="1:8" x14ac:dyDescent="0.25">
      <c r="A62" s="91" t="s">
        <v>265</v>
      </c>
      <c r="B62" cm="1">
        <f t="array" ref="B62">SUMPRODUCT((Sheet1!$C$6:$C$2103=A62)*Sheet1!$I$6:$I$2103)</f>
        <v>37520</v>
      </c>
      <c r="C62">
        <f t="shared" si="2"/>
        <v>37520.000061999999</v>
      </c>
      <c r="D62">
        <f t="shared" si="3"/>
        <v>173</v>
      </c>
      <c r="F62">
        <v>61</v>
      </c>
      <c r="G62" t="str">
        <f t="shared" si="0"/>
        <v>Olartea, Juan de</v>
      </c>
      <c r="H62">
        <f t="shared" si="1"/>
        <v>85748</v>
      </c>
    </row>
    <row r="63" spans="1:8" x14ac:dyDescent="0.25">
      <c r="A63" s="91" t="s">
        <v>270</v>
      </c>
      <c r="B63" cm="1">
        <f t="array" ref="B63">SUMPRODUCT((Sheet1!$C$6:$C$2103=A63)*Sheet1!$I$6:$I$2103)</f>
        <v>60000</v>
      </c>
      <c r="C63">
        <f t="shared" si="2"/>
        <v>60000.000062999999</v>
      </c>
      <c r="D63">
        <f t="shared" si="3"/>
        <v>100</v>
      </c>
      <c r="F63">
        <v>62</v>
      </c>
      <c r="G63" t="str">
        <f t="shared" si="0"/>
        <v>Romero de Recabarren, Lorenzo</v>
      </c>
      <c r="H63">
        <f t="shared" si="1"/>
        <v>85106</v>
      </c>
    </row>
    <row r="64" spans="1:8" x14ac:dyDescent="0.25">
      <c r="A64" s="115" t="s">
        <v>276</v>
      </c>
      <c r="B64" cm="1">
        <f t="array" ref="B64">SUMPRODUCT((Sheet1!$C$6:$C$2103=A64)*Sheet1!$I$6:$I$2103)</f>
        <v>30000</v>
      </c>
      <c r="C64">
        <f t="shared" si="2"/>
        <v>30000.000064</v>
      </c>
      <c r="D64">
        <f t="shared" si="3"/>
        <v>203</v>
      </c>
      <c r="F64">
        <v>63</v>
      </c>
      <c r="G64" t="str">
        <f t="shared" si="0"/>
        <v>Gonzáles Galeano, Tomás</v>
      </c>
      <c r="H64">
        <f t="shared" si="1"/>
        <v>84498</v>
      </c>
    </row>
    <row r="65" spans="1:8" x14ac:dyDescent="0.25">
      <c r="A65" s="125" t="s">
        <v>280</v>
      </c>
      <c r="B65" cm="1">
        <f t="array" ref="B65">SUMPRODUCT((Sheet1!$C$6:$C$2103=A65)*Sheet1!$I$6:$I$2103)</f>
        <v>24000</v>
      </c>
      <c r="C65">
        <f t="shared" si="2"/>
        <v>24000.000065</v>
      </c>
      <c r="D65">
        <f t="shared" si="3"/>
        <v>240</v>
      </c>
      <c r="F65">
        <v>64</v>
      </c>
      <c r="G65" t="str">
        <f t="shared" si="0"/>
        <v>Aumente, Joseph de</v>
      </c>
      <c r="H65">
        <f t="shared" si="1"/>
        <v>84000</v>
      </c>
    </row>
    <row r="66" spans="1:8" x14ac:dyDescent="0.25">
      <c r="A66" s="125" t="s">
        <v>283</v>
      </c>
      <c r="B66" cm="1">
        <f t="array" ref="B66">SUMPRODUCT((Sheet1!$C$6:$C$2103=A66)*Sheet1!$I$6:$I$2103)</f>
        <v>6000</v>
      </c>
      <c r="C66">
        <f t="shared" si="2"/>
        <v>6000.0000659999996</v>
      </c>
      <c r="D66">
        <f t="shared" si="3"/>
        <v>431</v>
      </c>
      <c r="F66">
        <v>65</v>
      </c>
      <c r="G66" t="str">
        <f t="shared" ref="G66:G129" si="4">INDEX($A$2:$A$2099,MATCH(F66,$D$2:$D$2099,0))</f>
        <v>Salazar, Andrés de</v>
      </c>
      <c r="H66">
        <f t="shared" ref="H66:H129" si="5">INDEX($B$2:$B$2099,MATCH(F66,$D$2:$D$2099,0))</f>
        <v>82970</v>
      </c>
    </row>
    <row r="67" spans="1:8" x14ac:dyDescent="0.25">
      <c r="A67" s="115" t="s">
        <v>285</v>
      </c>
      <c r="B67" cm="1">
        <f t="array" ref="B67">SUMPRODUCT((Sheet1!$C$6:$C$2103=A67)*Sheet1!$I$6:$I$2103)</f>
        <v>11960</v>
      </c>
      <c r="C67">
        <f t="shared" ref="C67:C130" si="6">B67+0.000001*ROW()</f>
        <v>11960.000067000001</v>
      </c>
      <c r="D67">
        <f t="shared" ref="D67:D130" si="7">_xlfn.RANK.EQ(C67,$C$2:$C$697)</f>
        <v>336</v>
      </c>
      <c r="F67">
        <v>66</v>
      </c>
      <c r="G67" t="str">
        <f t="shared" si="4"/>
        <v>Serrano, Antonio</v>
      </c>
      <c r="H67">
        <f t="shared" si="5"/>
        <v>82920</v>
      </c>
    </row>
    <row r="68" spans="1:8" x14ac:dyDescent="0.25">
      <c r="A68" s="91" t="s">
        <v>288</v>
      </c>
      <c r="B68" cm="1">
        <f t="array" ref="B68">SUMPRODUCT((Sheet1!$C$6:$C$2103=A68)*Sheet1!$I$6:$I$2103)</f>
        <v>30432</v>
      </c>
      <c r="C68">
        <f t="shared" si="6"/>
        <v>30432.000068000001</v>
      </c>
      <c r="D68">
        <f t="shared" si="7"/>
        <v>201</v>
      </c>
      <c r="F68">
        <v>67</v>
      </c>
      <c r="G68" t="str">
        <f t="shared" si="4"/>
        <v>Moya y Loarte, Joseph de</v>
      </c>
      <c r="H68">
        <f t="shared" si="5"/>
        <v>82791</v>
      </c>
    </row>
    <row r="69" spans="1:8" x14ac:dyDescent="0.25">
      <c r="A69" s="116" t="s">
        <v>295</v>
      </c>
      <c r="B69" cm="1">
        <f t="array" ref="B69">SUMPRODUCT((Sheet1!$C$6:$C$2103=A69)*Sheet1!$I$6:$I$2103)</f>
        <v>76006</v>
      </c>
      <c r="C69">
        <f t="shared" si="6"/>
        <v>76006.000069000002</v>
      </c>
      <c r="D69">
        <f t="shared" si="7"/>
        <v>73</v>
      </c>
      <c r="F69">
        <v>68</v>
      </c>
      <c r="G69" t="str">
        <f t="shared" si="4"/>
        <v>Guerrero, Gregorio</v>
      </c>
      <c r="H69">
        <f t="shared" si="5"/>
        <v>81760</v>
      </c>
    </row>
    <row r="70" spans="1:8" x14ac:dyDescent="0.25">
      <c r="A70" s="115" t="s">
        <v>298</v>
      </c>
      <c r="B70" cm="1">
        <f t="array" ref="B70">SUMPRODUCT((Sheet1!$C$6:$C$2103=A70)*Sheet1!$I$6:$I$2103)</f>
        <v>600</v>
      </c>
      <c r="C70">
        <f t="shared" si="6"/>
        <v>600.00007000000005</v>
      </c>
      <c r="D70">
        <f t="shared" si="7"/>
        <v>591</v>
      </c>
      <c r="F70">
        <v>69</v>
      </c>
      <c r="G70" t="str">
        <f t="shared" si="4"/>
        <v>Trinidad, Diego de la</v>
      </c>
      <c r="H70">
        <f t="shared" si="5"/>
        <v>78640</v>
      </c>
    </row>
    <row r="71" spans="1:8" x14ac:dyDescent="0.25">
      <c r="A71" s="115" t="s">
        <v>302</v>
      </c>
      <c r="B71" cm="1">
        <f t="array" ref="B71">SUMPRODUCT((Sheet1!$C$6:$C$2103=A71)*Sheet1!$I$6:$I$2103)</f>
        <v>23230</v>
      </c>
      <c r="C71">
        <f t="shared" si="6"/>
        <v>23230.000070999999</v>
      </c>
      <c r="D71">
        <f t="shared" si="7"/>
        <v>247</v>
      </c>
      <c r="F71">
        <v>70</v>
      </c>
      <c r="G71" t="str">
        <f t="shared" si="4"/>
        <v>Solís Vango, Bernardo de</v>
      </c>
      <c r="H71">
        <f t="shared" si="5"/>
        <v>77162</v>
      </c>
    </row>
    <row r="72" spans="1:8" x14ac:dyDescent="0.25">
      <c r="A72" s="96" t="s">
        <v>305</v>
      </c>
      <c r="B72" cm="1">
        <f t="array" ref="B72">SUMPRODUCT((Sheet1!$C$6:$C$2103=A72)*Sheet1!$I$6:$I$2103)</f>
        <v>3199</v>
      </c>
      <c r="C72">
        <f t="shared" si="6"/>
        <v>3199.0000719999998</v>
      </c>
      <c r="D72">
        <f t="shared" si="7"/>
        <v>490</v>
      </c>
      <c r="F72">
        <v>71</v>
      </c>
      <c r="G72" t="str">
        <f t="shared" si="4"/>
        <v>Ortiz Martínez, Antonio</v>
      </c>
      <c r="H72">
        <f t="shared" si="5"/>
        <v>76700</v>
      </c>
    </row>
    <row r="73" spans="1:8" x14ac:dyDescent="0.25">
      <c r="A73" s="93" t="s">
        <v>311</v>
      </c>
      <c r="B73" cm="1">
        <f t="array" ref="B73">SUMPRODUCT((Sheet1!$C$6:$C$2103=A73)*Sheet1!$I$6:$I$2103)</f>
        <v>236917</v>
      </c>
      <c r="C73">
        <f t="shared" si="6"/>
        <v>236917.000073</v>
      </c>
      <c r="D73">
        <f t="shared" si="7"/>
        <v>13</v>
      </c>
      <c r="F73">
        <v>72</v>
      </c>
      <c r="G73" t="str">
        <f t="shared" si="4"/>
        <v>Fernández de Valdivieso, Juan</v>
      </c>
      <c r="H73">
        <f t="shared" si="5"/>
        <v>76678</v>
      </c>
    </row>
    <row r="74" spans="1:8" x14ac:dyDescent="0.25">
      <c r="A74" s="93" t="s">
        <v>320</v>
      </c>
      <c r="B74" cm="1">
        <f t="array" ref="B74">SUMPRODUCT((Sheet1!$C$6:$C$2103=A74)*Sheet1!$I$6:$I$2103)</f>
        <v>153901</v>
      </c>
      <c r="C74">
        <f t="shared" si="6"/>
        <v>153901.00007400001</v>
      </c>
      <c r="D74">
        <f t="shared" si="7"/>
        <v>27</v>
      </c>
      <c r="F74">
        <v>73</v>
      </c>
      <c r="G74" t="str">
        <f t="shared" si="4"/>
        <v>Meneses, Joseph de</v>
      </c>
      <c r="H74">
        <f t="shared" si="5"/>
        <v>76006</v>
      </c>
    </row>
    <row r="75" spans="1:8" x14ac:dyDescent="0.25">
      <c r="A75" s="97" t="s">
        <v>323</v>
      </c>
      <c r="B75" cm="1">
        <f t="array" ref="B75">SUMPRODUCT((Sheet1!$C$6:$C$2103=A75)*Sheet1!$I$6:$I$2103)</f>
        <v>578885</v>
      </c>
      <c r="C75">
        <f t="shared" si="6"/>
        <v>578885.00007499999</v>
      </c>
      <c r="D75">
        <f t="shared" si="7"/>
        <v>3</v>
      </c>
      <c r="F75">
        <v>74</v>
      </c>
      <c r="G75" t="str">
        <f t="shared" si="4"/>
        <v>Navarrete, Tomás de</v>
      </c>
      <c r="H75">
        <f t="shared" si="5"/>
        <v>75740</v>
      </c>
    </row>
    <row r="76" spans="1:8" x14ac:dyDescent="0.25">
      <c r="A76" s="116" t="s">
        <v>331</v>
      </c>
      <c r="B76" cm="1">
        <f t="array" ref="B76">SUMPRODUCT((Sheet1!$C$6:$C$2103=A76)*Sheet1!$I$6:$I$2103)</f>
        <v>82970</v>
      </c>
      <c r="C76">
        <f t="shared" si="6"/>
        <v>82970.000075999997</v>
      </c>
      <c r="D76">
        <f t="shared" si="7"/>
        <v>65</v>
      </c>
      <c r="F76">
        <v>75</v>
      </c>
      <c r="G76" t="str">
        <f t="shared" si="4"/>
        <v>Porras, Manuel Gerónimo de</v>
      </c>
      <c r="H76">
        <f t="shared" si="5"/>
        <v>74372</v>
      </c>
    </row>
    <row r="77" spans="1:8" x14ac:dyDescent="0.25">
      <c r="A77" s="116" t="s">
        <v>337</v>
      </c>
      <c r="B77" cm="1">
        <f t="array" ref="B77">SUMPRODUCT((Sheet1!$C$6:$C$2103=A77)*Sheet1!$I$6:$I$2103)</f>
        <v>6000</v>
      </c>
      <c r="C77">
        <f t="shared" si="6"/>
        <v>6000.0000769999997</v>
      </c>
      <c r="D77">
        <f t="shared" si="7"/>
        <v>430</v>
      </c>
      <c r="F77">
        <v>76</v>
      </c>
      <c r="G77" t="str">
        <f t="shared" si="4"/>
        <v>Casal de Santiago, Domingo del</v>
      </c>
      <c r="H77">
        <f t="shared" si="5"/>
        <v>73536</v>
      </c>
    </row>
    <row r="78" spans="1:8" x14ac:dyDescent="0.25">
      <c r="A78" s="116" t="s">
        <v>339</v>
      </c>
      <c r="B78" cm="1">
        <f t="array" ref="B78">SUMPRODUCT((Sheet1!$C$6:$C$2103=A78)*Sheet1!$I$6:$I$2103)</f>
        <v>1350</v>
      </c>
      <c r="C78">
        <f t="shared" si="6"/>
        <v>1350.000078</v>
      </c>
      <c r="D78">
        <f t="shared" si="7"/>
        <v>546</v>
      </c>
      <c r="F78">
        <v>77</v>
      </c>
      <c r="G78" t="str">
        <f t="shared" si="4"/>
        <v>Santiago Concha, Joseph de</v>
      </c>
      <c r="H78">
        <f t="shared" si="5"/>
        <v>72660</v>
      </c>
    </row>
    <row r="79" spans="1:8" x14ac:dyDescent="0.25">
      <c r="A79" s="116" t="s">
        <v>342</v>
      </c>
      <c r="B79" cm="1">
        <f t="array" ref="B79">SUMPRODUCT((Sheet1!$C$6:$C$2103=A79)*Sheet1!$I$6:$I$2103)</f>
        <v>23538</v>
      </c>
      <c r="C79">
        <f t="shared" si="6"/>
        <v>23538.000079000001</v>
      </c>
      <c r="D79">
        <f t="shared" si="7"/>
        <v>241</v>
      </c>
      <c r="F79">
        <v>78</v>
      </c>
      <c r="G79" t="str">
        <f t="shared" si="4"/>
        <v>Berrio, Joseph de</v>
      </c>
      <c r="H79">
        <f t="shared" si="5"/>
        <v>72580</v>
      </c>
    </row>
    <row r="80" spans="1:8" x14ac:dyDescent="0.25">
      <c r="A80" s="115" t="s">
        <v>344</v>
      </c>
      <c r="B80" cm="1">
        <f t="array" ref="B80">SUMPRODUCT((Sheet1!$C$6:$C$2103=A80)*Sheet1!$I$6:$I$2103)</f>
        <v>36688</v>
      </c>
      <c r="C80">
        <f t="shared" si="6"/>
        <v>36688.000079999998</v>
      </c>
      <c r="D80">
        <f t="shared" si="7"/>
        <v>176</v>
      </c>
      <c r="F80">
        <v>79</v>
      </c>
      <c r="G80" t="str">
        <f t="shared" si="4"/>
        <v>Urrutia, Juan de</v>
      </c>
      <c r="H80">
        <f t="shared" si="5"/>
        <v>72250</v>
      </c>
    </row>
    <row r="81" spans="1:8" x14ac:dyDescent="0.25">
      <c r="A81" s="119" t="s">
        <v>2686</v>
      </c>
      <c r="B81" cm="1">
        <f t="array" ref="B81">SUMPRODUCT((Sheet1!$C$6:$C$2103=A81)*Sheet1!$I$6:$I$2103)</f>
        <v>15088</v>
      </c>
      <c r="C81">
        <f t="shared" si="6"/>
        <v>15088.000081</v>
      </c>
      <c r="D81">
        <f t="shared" si="7"/>
        <v>315</v>
      </c>
      <c r="F81">
        <v>80</v>
      </c>
      <c r="G81" t="str">
        <f t="shared" si="4"/>
        <v>Ollo, Joseph Francisco de</v>
      </c>
      <c r="H81">
        <f t="shared" si="5"/>
        <v>72096</v>
      </c>
    </row>
    <row r="82" spans="1:8" x14ac:dyDescent="0.25">
      <c r="A82" s="115" t="s">
        <v>350</v>
      </c>
      <c r="B82" cm="1">
        <f t="array" ref="B82">SUMPRODUCT((Sheet1!$C$6:$C$2103=A82)*Sheet1!$I$6:$I$2103)</f>
        <v>4000</v>
      </c>
      <c r="C82">
        <f t="shared" si="6"/>
        <v>4000.000082</v>
      </c>
      <c r="D82">
        <f t="shared" si="7"/>
        <v>475</v>
      </c>
      <c r="F82">
        <v>81</v>
      </c>
      <c r="G82" t="str">
        <f t="shared" si="4"/>
        <v>Beitia Aguirre, Juan de</v>
      </c>
      <c r="H82">
        <f t="shared" si="5"/>
        <v>71739</v>
      </c>
    </row>
    <row r="83" spans="1:8" x14ac:dyDescent="0.25">
      <c r="A83" s="91" t="s">
        <v>2668</v>
      </c>
      <c r="B83" cm="1">
        <f t="array" ref="B83">SUMPRODUCT((Sheet1!$C$6:$C$2103=A83)*Sheet1!$I$6:$I$2103)</f>
        <v>26560</v>
      </c>
      <c r="C83">
        <f t="shared" si="6"/>
        <v>26560.000082999999</v>
      </c>
      <c r="D83">
        <f t="shared" si="7"/>
        <v>220</v>
      </c>
      <c r="F83">
        <v>82</v>
      </c>
      <c r="G83" t="str">
        <f t="shared" si="4"/>
        <v>Roa, Joseph de</v>
      </c>
      <c r="H83">
        <f t="shared" si="5"/>
        <v>70015</v>
      </c>
    </row>
    <row r="84" spans="1:8" x14ac:dyDescent="0.25">
      <c r="A84" s="98" t="s">
        <v>355</v>
      </c>
      <c r="B84" cm="1">
        <f t="array" ref="B84">SUMPRODUCT((Sheet1!$C$6:$C$2103=A84)*Sheet1!$I$6:$I$2103)</f>
        <v>6000</v>
      </c>
      <c r="C84">
        <f t="shared" si="6"/>
        <v>6000.0000840000002</v>
      </c>
      <c r="D84">
        <f t="shared" si="7"/>
        <v>429</v>
      </c>
      <c r="F84">
        <v>83</v>
      </c>
      <c r="G84" t="str">
        <f t="shared" si="4"/>
        <v>Alarcón, Andrés de</v>
      </c>
      <c r="H84">
        <f t="shared" si="5"/>
        <v>69228</v>
      </c>
    </row>
    <row r="85" spans="1:8" x14ac:dyDescent="0.25">
      <c r="A85" s="93" t="s">
        <v>356</v>
      </c>
      <c r="B85" cm="1">
        <f t="array" ref="B85">SUMPRODUCT((Sheet1!$C$6:$C$2103=A85)*Sheet1!$I$6:$I$2103)</f>
        <v>559665</v>
      </c>
      <c r="C85">
        <f t="shared" si="6"/>
        <v>559665.00008499995</v>
      </c>
      <c r="D85">
        <f t="shared" si="7"/>
        <v>4</v>
      </c>
      <c r="F85">
        <v>84</v>
      </c>
      <c r="G85" t="str">
        <f t="shared" si="4"/>
        <v>Aguirre, Joseph de</v>
      </c>
      <c r="H85">
        <f t="shared" si="5"/>
        <v>68000</v>
      </c>
    </row>
    <row r="86" spans="1:8" x14ac:dyDescent="0.25">
      <c r="A86" s="91" t="s">
        <v>2687</v>
      </c>
      <c r="B86" cm="1">
        <f t="array" ref="B86">SUMPRODUCT((Sheet1!$C$6:$C$2103=A86)*Sheet1!$I$6:$I$2103)</f>
        <v>8000</v>
      </c>
      <c r="C86">
        <f t="shared" si="6"/>
        <v>8000.000086</v>
      </c>
      <c r="D86">
        <f t="shared" si="7"/>
        <v>402</v>
      </c>
      <c r="F86">
        <v>85</v>
      </c>
      <c r="G86" t="str">
        <f t="shared" si="4"/>
        <v>Solares, Andrés de</v>
      </c>
      <c r="H86">
        <f t="shared" si="5"/>
        <v>68000</v>
      </c>
    </row>
    <row r="87" spans="1:8" x14ac:dyDescent="0.25">
      <c r="A87" s="95" t="s">
        <v>359</v>
      </c>
      <c r="B87" cm="1">
        <f t="array" ref="B87">SUMPRODUCT((Sheet1!$C$6:$C$2103=A87)*Sheet1!$I$6:$I$2103)</f>
        <v>18980</v>
      </c>
      <c r="C87">
        <f t="shared" si="6"/>
        <v>18980.000087</v>
      </c>
      <c r="D87">
        <f t="shared" si="7"/>
        <v>279</v>
      </c>
      <c r="F87">
        <v>86</v>
      </c>
      <c r="G87" t="str">
        <f t="shared" si="4"/>
        <v>Fraso, Pedro</v>
      </c>
      <c r="H87">
        <f t="shared" si="5"/>
        <v>67770</v>
      </c>
    </row>
    <row r="88" spans="1:8" x14ac:dyDescent="0.25">
      <c r="A88" s="116" t="s">
        <v>2672</v>
      </c>
      <c r="B88" cm="1">
        <f t="array" ref="B88">SUMPRODUCT((Sheet1!$C$6:$C$2103=A88)*Sheet1!$I$6:$I$2103)</f>
        <v>32352</v>
      </c>
      <c r="C88">
        <f t="shared" si="6"/>
        <v>32352.000088000001</v>
      </c>
      <c r="D88">
        <f t="shared" si="7"/>
        <v>193</v>
      </c>
      <c r="F88">
        <v>87</v>
      </c>
      <c r="G88" t="str">
        <f t="shared" si="4"/>
        <v>Carrasco, Diego</v>
      </c>
      <c r="H88">
        <f t="shared" si="5"/>
        <v>67100</v>
      </c>
    </row>
    <row r="89" spans="1:8" x14ac:dyDescent="0.25">
      <c r="A89" s="108" t="s">
        <v>2688</v>
      </c>
      <c r="B89" cm="1">
        <f t="array" ref="B89">SUMPRODUCT((Sheet1!$C$6:$C$2103=A89)*Sheet1!$I$6:$I$2103)</f>
        <v>203223</v>
      </c>
      <c r="C89">
        <f t="shared" si="6"/>
        <v>203223.00008900001</v>
      </c>
      <c r="D89">
        <f t="shared" si="7"/>
        <v>22</v>
      </c>
      <c r="F89">
        <v>88</v>
      </c>
      <c r="G89" t="str">
        <f t="shared" si="4"/>
        <v>Cid y Salazar, Agustín del</v>
      </c>
      <c r="H89">
        <f t="shared" si="5"/>
        <v>66780</v>
      </c>
    </row>
    <row r="90" spans="1:8" x14ac:dyDescent="0.25">
      <c r="A90" s="115" t="s">
        <v>365</v>
      </c>
      <c r="B90" cm="1">
        <f t="array" ref="B90">SUMPRODUCT((Sheet1!$C$6:$C$2103=A90)*Sheet1!$I$6:$I$2103)</f>
        <v>89296</v>
      </c>
      <c r="C90">
        <f t="shared" si="6"/>
        <v>89296.000090000001</v>
      </c>
      <c r="D90">
        <f t="shared" si="7"/>
        <v>57</v>
      </c>
      <c r="F90">
        <v>89</v>
      </c>
      <c r="G90" t="str">
        <f t="shared" si="4"/>
        <v>Delgado Rico, Juan</v>
      </c>
      <c r="H90">
        <f t="shared" si="5"/>
        <v>65880</v>
      </c>
    </row>
    <row r="91" spans="1:8" x14ac:dyDescent="0.25">
      <c r="A91" s="97" t="s">
        <v>368</v>
      </c>
      <c r="B91" cm="1">
        <f t="array" ref="B91">SUMPRODUCT((Sheet1!$C$6:$C$2103=A91)*Sheet1!$I$6:$I$2103)</f>
        <v>26984</v>
      </c>
      <c r="C91">
        <f t="shared" si="6"/>
        <v>26984.000091000002</v>
      </c>
      <c r="D91">
        <f t="shared" si="7"/>
        <v>219</v>
      </c>
      <c r="F91">
        <v>90</v>
      </c>
      <c r="G91" t="str">
        <f t="shared" si="4"/>
        <v>Rivas, Francisco de</v>
      </c>
      <c r="H91">
        <f t="shared" si="5"/>
        <v>65573</v>
      </c>
    </row>
    <row r="92" spans="1:8" x14ac:dyDescent="0.25">
      <c r="A92" s="95" t="s">
        <v>2628</v>
      </c>
      <c r="B92" cm="1">
        <f t="array" ref="B92">SUMPRODUCT((Sheet1!$C$6:$C$2103=A92)*Sheet1!$I$6:$I$2103)</f>
        <v>36003</v>
      </c>
      <c r="C92">
        <f t="shared" si="6"/>
        <v>36003.000092000002</v>
      </c>
      <c r="D92">
        <f t="shared" si="7"/>
        <v>179</v>
      </c>
      <c r="F92">
        <v>91</v>
      </c>
      <c r="G92" t="str">
        <f t="shared" si="4"/>
        <v>Soto, Antonio de</v>
      </c>
      <c r="H92">
        <f t="shared" si="5"/>
        <v>64416</v>
      </c>
    </row>
    <row r="93" spans="1:8" x14ac:dyDescent="0.25">
      <c r="A93" s="95" t="s">
        <v>2629</v>
      </c>
      <c r="B93" cm="1">
        <f t="array" ref="B93">SUMPRODUCT((Sheet1!$C$6:$C$2103=A93)*Sheet1!$I$6:$I$2103)</f>
        <v>11346</v>
      </c>
      <c r="C93">
        <f t="shared" si="6"/>
        <v>11346.000093000001</v>
      </c>
      <c r="D93">
        <f t="shared" si="7"/>
        <v>341</v>
      </c>
      <c r="F93">
        <v>92</v>
      </c>
      <c r="G93" t="str">
        <f t="shared" si="4"/>
        <v>Puente, Martín de la</v>
      </c>
      <c r="H93">
        <f t="shared" si="5"/>
        <v>63366</v>
      </c>
    </row>
    <row r="94" spans="1:8" x14ac:dyDescent="0.25">
      <c r="A94" t="s">
        <v>2677</v>
      </c>
      <c r="B94" cm="1">
        <f t="array" ref="B94">SUMPRODUCT((Sheet1!$C$6:$C$2103=A94)*Sheet1!$I$6:$I$2103)</f>
        <v>27371</v>
      </c>
      <c r="C94">
        <f t="shared" si="6"/>
        <v>27371.000093999999</v>
      </c>
      <c r="D94">
        <f t="shared" si="7"/>
        <v>215</v>
      </c>
      <c r="F94">
        <v>93</v>
      </c>
      <c r="G94" t="str">
        <f t="shared" si="4"/>
        <v>Vera, Joseph de</v>
      </c>
      <c r="H94">
        <f t="shared" si="5"/>
        <v>62930</v>
      </c>
    </row>
    <row r="95" spans="1:8" x14ac:dyDescent="0.25">
      <c r="A95" s="95" t="s">
        <v>380</v>
      </c>
      <c r="B95" cm="1">
        <f t="array" ref="B95">SUMPRODUCT((Sheet1!$C$6:$C$2103=A95)*Sheet1!$I$6:$I$2103)</f>
        <v>51406</v>
      </c>
      <c r="C95">
        <f t="shared" si="6"/>
        <v>51406.000095000003</v>
      </c>
      <c r="D95">
        <f t="shared" si="7"/>
        <v>127</v>
      </c>
      <c r="F95">
        <v>94</v>
      </c>
      <c r="G95" t="str">
        <f t="shared" si="4"/>
        <v>Rodríguez Rivadeneira, Francisco</v>
      </c>
      <c r="H95">
        <f t="shared" si="5"/>
        <v>62640</v>
      </c>
    </row>
    <row r="96" spans="1:8" x14ac:dyDescent="0.25">
      <c r="A96" s="116" t="s">
        <v>381</v>
      </c>
      <c r="B96" cm="1">
        <f t="array" ref="B96">SUMPRODUCT((Sheet1!$C$6:$C$2103=A96)*Sheet1!$I$6:$I$2103)</f>
        <v>56005</v>
      </c>
      <c r="C96">
        <f t="shared" si="6"/>
        <v>56005.000096000003</v>
      </c>
      <c r="D96">
        <f t="shared" si="7"/>
        <v>107</v>
      </c>
      <c r="F96">
        <v>95</v>
      </c>
      <c r="G96" t="str">
        <f t="shared" si="4"/>
        <v>Salmon y de la Torre, Ignacio</v>
      </c>
      <c r="H96">
        <f t="shared" si="5"/>
        <v>62054</v>
      </c>
    </row>
    <row r="97" spans="1:8" x14ac:dyDescent="0.25">
      <c r="A97" s="116" t="s">
        <v>383</v>
      </c>
      <c r="B97" cm="1">
        <f t="array" ref="B97">SUMPRODUCT((Sheet1!$C$6:$C$2103=A97)*Sheet1!$I$6:$I$2103)</f>
        <v>2500</v>
      </c>
      <c r="C97">
        <f t="shared" si="6"/>
        <v>2500.0000970000001</v>
      </c>
      <c r="D97">
        <f t="shared" si="7"/>
        <v>507</v>
      </c>
      <c r="F97">
        <v>96</v>
      </c>
      <c r="G97" t="str">
        <f t="shared" si="4"/>
        <v>Sáenz de Vitoria, Andrés</v>
      </c>
      <c r="H97">
        <f t="shared" si="5"/>
        <v>61300</v>
      </c>
    </row>
    <row r="98" spans="1:8" x14ac:dyDescent="0.25">
      <c r="A98" s="95" t="s">
        <v>386</v>
      </c>
      <c r="B98" cm="1">
        <f t="array" ref="B98">SUMPRODUCT((Sheet1!$C$6:$C$2103=A98)*Sheet1!$I$6:$I$2103)</f>
        <v>646</v>
      </c>
      <c r="C98">
        <f t="shared" si="6"/>
        <v>646.00009799999998</v>
      </c>
      <c r="D98">
        <f t="shared" si="7"/>
        <v>580</v>
      </c>
      <c r="F98">
        <v>97</v>
      </c>
      <c r="G98" t="str">
        <f t="shared" si="4"/>
        <v>Borbolla, Juan de</v>
      </c>
      <c r="H98">
        <f t="shared" si="5"/>
        <v>60666</v>
      </c>
    </row>
    <row r="99" spans="1:8" x14ac:dyDescent="0.25">
      <c r="A99" s="97" t="s">
        <v>2630</v>
      </c>
      <c r="B99" cm="1">
        <f t="array" ref="B99">SUMPRODUCT((Sheet1!$C$6:$C$2103=A99)*Sheet1!$I$6:$I$2103)</f>
        <v>4428</v>
      </c>
      <c r="C99">
        <f t="shared" si="6"/>
        <v>4428.0000989999999</v>
      </c>
      <c r="D99">
        <f t="shared" si="7"/>
        <v>451</v>
      </c>
      <c r="F99">
        <v>98</v>
      </c>
      <c r="G99" t="str">
        <f t="shared" si="4"/>
        <v>Barrenechea, Gabriel de</v>
      </c>
      <c r="H99">
        <f t="shared" si="5"/>
        <v>60400</v>
      </c>
    </row>
    <row r="100" spans="1:8" x14ac:dyDescent="0.25">
      <c r="A100" s="116" t="s">
        <v>394</v>
      </c>
      <c r="B100" cm="1">
        <f t="array" ref="B100">SUMPRODUCT((Sheet1!$C$6:$C$2103=A100)*Sheet1!$I$6:$I$2103)</f>
        <v>62054</v>
      </c>
      <c r="C100">
        <f t="shared" si="6"/>
        <v>62054.000099999997</v>
      </c>
      <c r="D100">
        <f t="shared" si="7"/>
        <v>95</v>
      </c>
      <c r="F100">
        <v>99</v>
      </c>
      <c r="G100" t="str">
        <f t="shared" si="4"/>
        <v>Palavicino, Tomás</v>
      </c>
      <c r="H100">
        <f t="shared" si="5"/>
        <v>60000</v>
      </c>
    </row>
    <row r="101" spans="1:8" x14ac:dyDescent="0.25">
      <c r="A101" s="95" t="s">
        <v>396</v>
      </c>
      <c r="B101" cm="1">
        <f t="array" ref="B101">SUMPRODUCT((Sheet1!$C$6:$C$2103=A101)*Sheet1!$I$6:$I$2103)</f>
        <v>33141</v>
      </c>
      <c r="C101">
        <f t="shared" si="6"/>
        <v>33141.000100999998</v>
      </c>
      <c r="D101">
        <f t="shared" si="7"/>
        <v>190</v>
      </c>
      <c r="F101">
        <v>100</v>
      </c>
      <c r="G101" t="str">
        <f t="shared" si="4"/>
        <v>Portilla y Castañeda, Sebastián de la</v>
      </c>
      <c r="H101">
        <f t="shared" si="5"/>
        <v>60000</v>
      </c>
    </row>
    <row r="102" spans="1:8" x14ac:dyDescent="0.25">
      <c r="A102" s="95" t="s">
        <v>401</v>
      </c>
      <c r="B102" cm="1">
        <f t="array" ref="B102">SUMPRODUCT((Sheet1!$C$6:$C$2103=A102)*Sheet1!$I$6:$I$2103)</f>
        <v>29132</v>
      </c>
      <c r="C102">
        <f t="shared" si="6"/>
        <v>29132.000102000002</v>
      </c>
      <c r="D102">
        <f t="shared" si="7"/>
        <v>207</v>
      </c>
      <c r="F102">
        <v>101</v>
      </c>
      <c r="G102" t="str">
        <f t="shared" si="4"/>
        <v>Urbina, Juan de</v>
      </c>
      <c r="H102">
        <f t="shared" si="5"/>
        <v>58800</v>
      </c>
    </row>
    <row r="103" spans="1:8" x14ac:dyDescent="0.25">
      <c r="A103" s="95" t="s">
        <v>404</v>
      </c>
      <c r="B103" cm="1">
        <f t="array" ref="B103">SUMPRODUCT((Sheet1!$C$6:$C$2103=A103)*Sheet1!$I$6:$I$2103)</f>
        <v>113500</v>
      </c>
      <c r="C103">
        <f t="shared" si="6"/>
        <v>113500.000103</v>
      </c>
      <c r="D103">
        <f t="shared" si="7"/>
        <v>42</v>
      </c>
      <c r="F103">
        <v>102</v>
      </c>
      <c r="G103" t="str">
        <f t="shared" si="4"/>
        <v>Orozco Mogollón, Juan de</v>
      </c>
      <c r="H103">
        <f t="shared" si="5"/>
        <v>58604</v>
      </c>
    </row>
    <row r="104" spans="1:8" x14ac:dyDescent="0.25">
      <c r="A104" s="111" t="s">
        <v>409</v>
      </c>
      <c r="B104" cm="1">
        <f t="array" ref="B104">SUMPRODUCT((Sheet1!$C$6:$C$2103=A104)*Sheet1!$I$6:$I$2103)</f>
        <v>211750</v>
      </c>
      <c r="C104">
        <f t="shared" si="6"/>
        <v>211750.00010400001</v>
      </c>
      <c r="D104">
        <f t="shared" si="7"/>
        <v>20</v>
      </c>
      <c r="F104">
        <v>103</v>
      </c>
      <c r="G104" t="str">
        <f t="shared" si="4"/>
        <v>Revilla Bustamante, Pedro de</v>
      </c>
      <c r="H104">
        <f t="shared" si="5"/>
        <v>58390</v>
      </c>
    </row>
    <row r="105" spans="1:8" x14ac:dyDescent="0.25">
      <c r="A105" s="95" t="s">
        <v>413</v>
      </c>
      <c r="B105" cm="1">
        <f t="array" ref="B105">SUMPRODUCT((Sheet1!$C$6:$C$2103=A105)*Sheet1!$I$6:$I$2103)</f>
        <v>26418</v>
      </c>
      <c r="C105">
        <f t="shared" si="6"/>
        <v>26418.000104999999</v>
      </c>
      <c r="D105">
        <f t="shared" si="7"/>
        <v>222</v>
      </c>
      <c r="F105">
        <v>104</v>
      </c>
      <c r="G105" t="str">
        <f t="shared" si="4"/>
        <v>Río, Pedro del</v>
      </c>
      <c r="H105">
        <f t="shared" si="5"/>
        <v>57128</v>
      </c>
    </row>
    <row r="106" spans="1:8" x14ac:dyDescent="0.25">
      <c r="A106" s="116" t="s">
        <v>417</v>
      </c>
      <c r="B106" cm="1">
        <f t="array" ref="B106">SUMPRODUCT((Sheet1!$C$6:$C$2103=A106)*Sheet1!$I$6:$I$2103)</f>
        <v>432</v>
      </c>
      <c r="C106">
        <f t="shared" si="6"/>
        <v>432.00010600000002</v>
      </c>
      <c r="D106">
        <f t="shared" si="7"/>
        <v>607</v>
      </c>
      <c r="F106">
        <v>105</v>
      </c>
      <c r="G106" t="str">
        <f t="shared" si="4"/>
        <v>Cárdenas, Nicolás de</v>
      </c>
      <c r="H106">
        <f t="shared" si="5"/>
        <v>56600</v>
      </c>
    </row>
    <row r="107" spans="1:8" x14ac:dyDescent="0.25">
      <c r="A107" s="115" t="s">
        <v>419</v>
      </c>
      <c r="B107" cm="1">
        <f t="array" ref="B107">SUMPRODUCT((Sheet1!$C$6:$C$2103=A107)*Sheet1!$I$6:$I$2103)</f>
        <v>8000</v>
      </c>
      <c r="C107">
        <f t="shared" si="6"/>
        <v>8000.0001069999998</v>
      </c>
      <c r="D107">
        <f t="shared" si="7"/>
        <v>401</v>
      </c>
      <c r="F107">
        <v>106</v>
      </c>
      <c r="G107" t="str">
        <f t="shared" si="4"/>
        <v>Valladares, Juan de</v>
      </c>
      <c r="H107">
        <f t="shared" si="5"/>
        <v>56470</v>
      </c>
    </row>
    <row r="108" spans="1:8" x14ac:dyDescent="0.25">
      <c r="A108" s="95" t="s">
        <v>422</v>
      </c>
      <c r="B108" cm="1">
        <f t="array" ref="B108">SUMPRODUCT((Sheet1!$C$6:$C$2103=A108)*Sheet1!$I$6:$I$2103)</f>
        <v>1800</v>
      </c>
      <c r="C108">
        <f t="shared" si="6"/>
        <v>1800.000108</v>
      </c>
      <c r="D108">
        <f t="shared" si="7"/>
        <v>533</v>
      </c>
      <c r="F108">
        <v>107</v>
      </c>
      <c r="G108" t="str">
        <f t="shared" si="4"/>
        <v>Arancibar, Juan Antonio de</v>
      </c>
      <c r="H108">
        <f t="shared" si="5"/>
        <v>56005</v>
      </c>
    </row>
    <row r="109" spans="1:8" x14ac:dyDescent="0.25">
      <c r="A109" s="95" t="s">
        <v>425</v>
      </c>
      <c r="B109" cm="1">
        <f t="array" ref="B109">SUMPRODUCT((Sheet1!$C$6:$C$2103=A109)*Sheet1!$I$6:$I$2103)</f>
        <v>70015</v>
      </c>
      <c r="C109">
        <f t="shared" si="6"/>
        <v>70015.000109000001</v>
      </c>
      <c r="D109">
        <f t="shared" si="7"/>
        <v>82</v>
      </c>
      <c r="F109">
        <v>108</v>
      </c>
      <c r="G109" t="str">
        <f t="shared" si="4"/>
        <v>Ruiz de la Escalera, Antonio</v>
      </c>
      <c r="H109">
        <f t="shared" si="5"/>
        <v>56000</v>
      </c>
    </row>
    <row r="110" spans="1:8" x14ac:dyDescent="0.25">
      <c r="A110" s="95" t="s">
        <v>430</v>
      </c>
      <c r="B110" cm="1">
        <f t="array" ref="B110">SUMPRODUCT((Sheet1!$C$6:$C$2103=A110)*Sheet1!$I$6:$I$2103)</f>
        <v>44511</v>
      </c>
      <c r="C110">
        <f t="shared" si="6"/>
        <v>44511.000110000001</v>
      </c>
      <c r="D110">
        <f t="shared" si="7"/>
        <v>146</v>
      </c>
      <c r="F110">
        <v>109</v>
      </c>
      <c r="G110" t="str">
        <f t="shared" si="4"/>
        <v>Silva, Manuel de</v>
      </c>
      <c r="H110">
        <f t="shared" si="5"/>
        <v>56000</v>
      </c>
    </row>
    <row r="111" spans="1:8" x14ac:dyDescent="0.25">
      <c r="A111" s="95" t="s">
        <v>433</v>
      </c>
      <c r="B111" cm="1">
        <f t="array" ref="B111">SUMPRODUCT((Sheet1!$C$6:$C$2103=A111)*Sheet1!$I$6:$I$2103)</f>
        <v>7696</v>
      </c>
      <c r="C111">
        <f t="shared" si="6"/>
        <v>7696.0001110000003</v>
      </c>
      <c r="D111">
        <f t="shared" si="7"/>
        <v>404</v>
      </c>
      <c r="F111">
        <v>110</v>
      </c>
      <c r="G111" t="str">
        <f t="shared" si="4"/>
        <v>Zapata, Manuel</v>
      </c>
      <c r="H111">
        <f t="shared" si="5"/>
        <v>56000</v>
      </c>
    </row>
    <row r="112" spans="1:8" x14ac:dyDescent="0.25">
      <c r="A112" s="95" t="s">
        <v>436</v>
      </c>
      <c r="B112" cm="1">
        <f t="array" ref="B112">SUMPRODUCT((Sheet1!$C$6:$C$2103=A112)*Sheet1!$I$6:$I$2103)</f>
        <v>19646</v>
      </c>
      <c r="C112">
        <f t="shared" si="6"/>
        <v>19646.000112000002</v>
      </c>
      <c r="D112">
        <f t="shared" si="7"/>
        <v>273</v>
      </c>
      <c r="F112">
        <v>111</v>
      </c>
      <c r="G112" t="str">
        <f t="shared" si="4"/>
        <v>Brito, Francisco</v>
      </c>
      <c r="H112">
        <f t="shared" si="5"/>
        <v>55874</v>
      </c>
    </row>
    <row r="113" spans="1:8" x14ac:dyDescent="0.25">
      <c r="A113" s="97" t="s">
        <v>1103</v>
      </c>
      <c r="B113" cm="1">
        <f t="array" ref="B113">SUMPRODUCT((Sheet1!$C$6:$C$2103=A113)*Sheet1!$I$6:$I$2103)</f>
        <v>99400</v>
      </c>
      <c r="C113">
        <f t="shared" si="6"/>
        <v>99400.000113000002</v>
      </c>
      <c r="D113">
        <f t="shared" si="7"/>
        <v>46</v>
      </c>
      <c r="F113">
        <v>112</v>
      </c>
      <c r="G113" t="str">
        <f t="shared" si="4"/>
        <v>Mier y Barreda, Juan de</v>
      </c>
      <c r="H113">
        <f t="shared" si="5"/>
        <v>55798</v>
      </c>
    </row>
    <row r="114" spans="1:8" x14ac:dyDescent="0.25">
      <c r="A114" s="97" t="s">
        <v>446</v>
      </c>
      <c r="B114" cm="1">
        <f t="array" ref="B114">SUMPRODUCT((Sheet1!$C$6:$C$2103=A114)*Sheet1!$I$6:$I$2103)</f>
        <v>41312</v>
      </c>
      <c r="C114">
        <f t="shared" si="6"/>
        <v>41312.000114000002</v>
      </c>
      <c r="D114">
        <f t="shared" si="7"/>
        <v>162</v>
      </c>
      <c r="F114">
        <v>113</v>
      </c>
      <c r="G114" t="str">
        <f t="shared" si="4"/>
        <v>Panes, Tomás de</v>
      </c>
      <c r="H114">
        <f t="shared" si="5"/>
        <v>55768</v>
      </c>
    </row>
    <row r="115" spans="1:8" x14ac:dyDescent="0.25">
      <c r="A115" s="115" t="s">
        <v>449</v>
      </c>
      <c r="B115" cm="1">
        <f t="array" ref="B115">SUMPRODUCT((Sheet1!$C$6:$C$2103=A115)*Sheet1!$I$6:$I$2103)</f>
        <v>19620</v>
      </c>
      <c r="C115">
        <f t="shared" si="6"/>
        <v>19620.000114999999</v>
      </c>
      <c r="D115">
        <f t="shared" si="7"/>
        <v>274</v>
      </c>
      <c r="F115">
        <v>114</v>
      </c>
      <c r="G115" t="str">
        <f t="shared" si="4"/>
        <v>Manzanares, Pedro de</v>
      </c>
      <c r="H115">
        <f t="shared" si="5"/>
        <v>54870</v>
      </c>
    </row>
    <row r="116" spans="1:8" x14ac:dyDescent="0.25">
      <c r="A116" s="115" t="s">
        <v>453</v>
      </c>
      <c r="B116" cm="1">
        <f t="array" ref="B116">SUMPRODUCT((Sheet1!$C$6:$C$2103=A116)*Sheet1!$I$6:$I$2103)</f>
        <v>1050</v>
      </c>
      <c r="C116">
        <f t="shared" si="6"/>
        <v>1050.0001159999999</v>
      </c>
      <c r="D116">
        <f t="shared" si="7"/>
        <v>560</v>
      </c>
      <c r="F116">
        <v>115</v>
      </c>
      <c r="G116" t="str">
        <f t="shared" si="4"/>
        <v>Barba, Gabriel de</v>
      </c>
      <c r="H116">
        <f t="shared" si="5"/>
        <v>54700</v>
      </c>
    </row>
    <row r="117" spans="1:8" x14ac:dyDescent="0.25">
      <c r="A117" s="95" t="s">
        <v>457</v>
      </c>
      <c r="B117" cm="1">
        <f t="array" ref="B117">SUMPRODUCT((Sheet1!$C$6:$C$2103=A117)*Sheet1!$I$6:$I$2103)</f>
        <v>3575</v>
      </c>
      <c r="C117">
        <f t="shared" si="6"/>
        <v>3575.000117</v>
      </c>
      <c r="D117">
        <f t="shared" si="7"/>
        <v>482</v>
      </c>
      <c r="F117">
        <v>116</v>
      </c>
      <c r="G117" t="str">
        <f t="shared" si="4"/>
        <v>Noriega, Bartolomé de</v>
      </c>
      <c r="H117">
        <f t="shared" si="5"/>
        <v>54552</v>
      </c>
    </row>
    <row r="118" spans="1:8" x14ac:dyDescent="0.25">
      <c r="A118" s="116" t="s">
        <v>463</v>
      </c>
      <c r="B118" cm="1">
        <f t="array" ref="B118">SUMPRODUCT((Sheet1!$C$6:$C$2103=A118)*Sheet1!$I$6:$I$2103)</f>
        <v>2000</v>
      </c>
      <c r="C118">
        <f t="shared" si="6"/>
        <v>2000.0001179999999</v>
      </c>
      <c r="D118">
        <f t="shared" si="7"/>
        <v>527</v>
      </c>
      <c r="F118">
        <v>117</v>
      </c>
      <c r="G118" t="str">
        <f t="shared" si="4"/>
        <v>Santa Cruz, Diego de</v>
      </c>
      <c r="H118">
        <f t="shared" si="5"/>
        <v>54443</v>
      </c>
    </row>
    <row r="119" spans="1:8" x14ac:dyDescent="0.25">
      <c r="A119" s="91" t="s">
        <v>464</v>
      </c>
      <c r="B119" cm="1">
        <f t="array" ref="B119">SUMPRODUCT((Sheet1!$C$6:$C$2103=A119)*Sheet1!$I$6:$I$2103)</f>
        <v>15702</v>
      </c>
      <c r="C119">
        <f t="shared" si="6"/>
        <v>15702.000119</v>
      </c>
      <c r="D119">
        <f t="shared" si="7"/>
        <v>310</v>
      </c>
      <c r="F119">
        <v>118</v>
      </c>
      <c r="G119" t="str">
        <f t="shared" si="4"/>
        <v>Zornoza, Joseph de</v>
      </c>
      <c r="H119">
        <f t="shared" si="5"/>
        <v>54000</v>
      </c>
    </row>
    <row r="120" spans="1:8" x14ac:dyDescent="0.25">
      <c r="A120" s="91" t="s">
        <v>467</v>
      </c>
      <c r="B120" cm="1">
        <f t="array" ref="B120">SUMPRODUCT((Sheet1!$C$6:$C$2103=A120)*Sheet1!$I$6:$I$2103)</f>
        <v>46960</v>
      </c>
      <c r="C120">
        <f t="shared" si="6"/>
        <v>46960.000119999997</v>
      </c>
      <c r="D120">
        <f t="shared" si="7"/>
        <v>138</v>
      </c>
      <c r="F120">
        <v>119</v>
      </c>
      <c r="G120" t="str">
        <f t="shared" si="4"/>
        <v>Sánchez de Aznar, Miguel</v>
      </c>
      <c r="H120">
        <f t="shared" si="5"/>
        <v>53804</v>
      </c>
    </row>
    <row r="121" spans="1:8" x14ac:dyDescent="0.25">
      <c r="A121" s="115" t="s">
        <v>472</v>
      </c>
      <c r="B121" cm="1">
        <f t="array" ref="B121">SUMPRODUCT((Sheet1!$C$6:$C$2103=A121)*Sheet1!$I$6:$I$2103)</f>
        <v>18000</v>
      </c>
      <c r="C121">
        <f t="shared" si="6"/>
        <v>18000.000121000001</v>
      </c>
      <c r="D121">
        <f t="shared" si="7"/>
        <v>288</v>
      </c>
      <c r="F121">
        <v>120</v>
      </c>
      <c r="G121" t="str">
        <f t="shared" si="4"/>
        <v>Olivares, Francisco de</v>
      </c>
      <c r="H121">
        <f t="shared" si="5"/>
        <v>53800</v>
      </c>
    </row>
    <row r="122" spans="1:8" x14ac:dyDescent="0.25">
      <c r="A122" s="115" t="s">
        <v>474</v>
      </c>
      <c r="B122" cm="1">
        <f t="array" ref="B122">SUMPRODUCT((Sheet1!$C$6:$C$2103=A122)*Sheet1!$I$6:$I$2103)</f>
        <v>10000</v>
      </c>
      <c r="C122">
        <f t="shared" si="6"/>
        <v>10000.000121999999</v>
      </c>
      <c r="D122">
        <f t="shared" si="7"/>
        <v>362</v>
      </c>
      <c r="F122">
        <v>121</v>
      </c>
      <c r="G122" t="str">
        <f t="shared" si="4"/>
        <v>Burgos, Juan de</v>
      </c>
      <c r="H122">
        <f t="shared" si="5"/>
        <v>52557</v>
      </c>
    </row>
    <row r="123" spans="1:8" x14ac:dyDescent="0.25">
      <c r="A123" s="93" t="s">
        <v>476</v>
      </c>
      <c r="B123" cm="1">
        <f t="array" ref="B123">SUMPRODUCT((Sheet1!$C$6:$C$2103=A123)*Sheet1!$I$6:$I$2103)</f>
        <v>230958</v>
      </c>
      <c r="C123">
        <f t="shared" si="6"/>
        <v>230958.00012300001</v>
      </c>
      <c r="D123">
        <f t="shared" si="7"/>
        <v>15</v>
      </c>
      <c r="F123">
        <v>122</v>
      </c>
      <c r="G123" t="str">
        <f t="shared" si="4"/>
        <v>Uria San Martín, Juan Antonio de</v>
      </c>
      <c r="H123">
        <f t="shared" si="5"/>
        <v>52536</v>
      </c>
    </row>
    <row r="124" spans="1:8" x14ac:dyDescent="0.25">
      <c r="A124" s="115" t="s">
        <v>480</v>
      </c>
      <c r="B124" cm="1">
        <f t="array" ref="B124">SUMPRODUCT((Sheet1!$C$6:$C$2103=A124)*Sheet1!$I$6:$I$2103)</f>
        <v>31082</v>
      </c>
      <c r="C124">
        <f t="shared" si="6"/>
        <v>31082.000123999998</v>
      </c>
      <c r="D124">
        <f t="shared" si="7"/>
        <v>195</v>
      </c>
      <c r="F124">
        <v>123</v>
      </c>
      <c r="G124" t="str">
        <f t="shared" si="4"/>
        <v>Río Alonso, Joseph del</v>
      </c>
      <c r="H124">
        <f t="shared" si="5"/>
        <v>52400</v>
      </c>
    </row>
    <row r="125" spans="1:8" x14ac:dyDescent="0.25">
      <c r="A125" s="115" t="s">
        <v>481</v>
      </c>
      <c r="B125" cm="1">
        <f t="array" ref="B125">SUMPRODUCT((Sheet1!$C$6:$C$2103=A125)*Sheet1!$I$6:$I$2103)</f>
        <v>18000</v>
      </c>
      <c r="C125">
        <f t="shared" si="6"/>
        <v>18000.000124999999</v>
      </c>
      <c r="D125">
        <f t="shared" si="7"/>
        <v>287</v>
      </c>
      <c r="F125">
        <v>124</v>
      </c>
      <c r="G125" t="str">
        <f t="shared" si="4"/>
        <v>Aguilar, Juan de</v>
      </c>
      <c r="H125">
        <f t="shared" si="5"/>
        <v>52289</v>
      </c>
    </row>
    <row r="126" spans="1:8" x14ac:dyDescent="0.25">
      <c r="A126" s="91" t="s">
        <v>483</v>
      </c>
      <c r="B126" cm="1">
        <f t="array" ref="B126">SUMPRODUCT((Sheet1!$C$6:$C$2103=A126)*Sheet1!$I$6:$I$2103)</f>
        <v>5966</v>
      </c>
      <c r="C126">
        <f t="shared" si="6"/>
        <v>5966.0001259999999</v>
      </c>
      <c r="D126">
        <f t="shared" si="7"/>
        <v>433</v>
      </c>
      <c r="F126">
        <v>125</v>
      </c>
      <c r="G126" t="str">
        <f t="shared" si="4"/>
        <v>Tena, Alonso de</v>
      </c>
      <c r="H126">
        <f t="shared" si="5"/>
        <v>51609</v>
      </c>
    </row>
    <row r="127" spans="1:8" x14ac:dyDescent="0.25">
      <c r="A127" s="91" t="s">
        <v>486</v>
      </c>
      <c r="B127" cm="1">
        <f t="array" ref="B127">SUMPRODUCT((Sheet1!$C$6:$C$2103=A127)*Sheet1!$I$6:$I$2103)</f>
        <v>96735</v>
      </c>
      <c r="C127">
        <f t="shared" si="6"/>
        <v>96735.000127000007</v>
      </c>
      <c r="D127">
        <f t="shared" si="7"/>
        <v>49</v>
      </c>
      <c r="F127">
        <v>126</v>
      </c>
      <c r="G127" t="str">
        <f t="shared" si="4"/>
        <v>Layaga, Joseph Ambrosio de</v>
      </c>
      <c r="H127">
        <f t="shared" si="5"/>
        <v>51480</v>
      </c>
    </row>
    <row r="128" spans="1:8" x14ac:dyDescent="0.25">
      <c r="A128" s="108" t="s">
        <v>2615</v>
      </c>
      <c r="B128" cm="1">
        <f t="array" ref="B128">SUMPRODUCT((Sheet1!$C$6:$C$2103=A128)*Sheet1!$I$6:$I$2103)</f>
        <v>51041</v>
      </c>
      <c r="C128">
        <f t="shared" si="6"/>
        <v>51041.000128</v>
      </c>
      <c r="D128">
        <f t="shared" si="7"/>
        <v>130</v>
      </c>
      <c r="F128">
        <v>127</v>
      </c>
      <c r="G128" t="str">
        <f t="shared" si="4"/>
        <v>Prada, Francisco de la</v>
      </c>
      <c r="H128">
        <f t="shared" si="5"/>
        <v>51406</v>
      </c>
    </row>
    <row r="129" spans="1:8" x14ac:dyDescent="0.25">
      <c r="A129" s="116" t="s">
        <v>506</v>
      </c>
      <c r="B129" cm="1">
        <f t="array" ref="B129">SUMPRODUCT((Sheet1!$C$6:$C$2103=A129)*Sheet1!$I$6:$I$2103)</f>
        <v>12000</v>
      </c>
      <c r="C129">
        <f t="shared" si="6"/>
        <v>12000.000129</v>
      </c>
      <c r="D129">
        <f t="shared" si="7"/>
        <v>335</v>
      </c>
      <c r="F129">
        <v>128</v>
      </c>
      <c r="G129" t="str">
        <f t="shared" si="4"/>
        <v>Cuesta, Martín de la</v>
      </c>
      <c r="H129">
        <f t="shared" si="5"/>
        <v>51336</v>
      </c>
    </row>
    <row r="130" spans="1:8" x14ac:dyDescent="0.25">
      <c r="A130" s="91" t="s">
        <v>508</v>
      </c>
      <c r="B130" cm="1">
        <f t="array" ref="B130">SUMPRODUCT((Sheet1!$C$6:$C$2103=A130)*Sheet1!$I$6:$I$2103)</f>
        <v>257762</v>
      </c>
      <c r="C130">
        <f t="shared" si="6"/>
        <v>257762.00013</v>
      </c>
      <c r="D130">
        <f t="shared" si="7"/>
        <v>12</v>
      </c>
      <c r="F130">
        <v>129</v>
      </c>
      <c r="G130" t="str">
        <f t="shared" ref="G130:G193" si="8">INDEX($A$2:$A$2099,MATCH(F130,$D$2:$D$2099,0))</f>
        <v>Irujo, Joseph de</v>
      </c>
      <c r="H130">
        <f t="shared" ref="H130:H193" si="9">INDEX($B$2:$B$2099,MATCH(F130,$D$2:$D$2099,0))</f>
        <v>51074</v>
      </c>
    </row>
    <row r="131" spans="1:8" x14ac:dyDescent="0.25">
      <c r="A131" s="91" t="s">
        <v>518</v>
      </c>
      <c r="B131" cm="1">
        <f t="array" ref="B131">SUMPRODUCT((Sheet1!$C$6:$C$2103=A131)*Sheet1!$I$6:$I$2103)</f>
        <v>20000</v>
      </c>
      <c r="C131">
        <f t="shared" ref="C131:C194" si="10">B131+0.000001*ROW()</f>
        <v>20000.000131000001</v>
      </c>
      <c r="D131">
        <f t="shared" ref="D131:D194" si="11">_xlfn.RANK.EQ(C131,$C$2:$C$697)</f>
        <v>271</v>
      </c>
      <c r="F131">
        <v>130</v>
      </c>
      <c r="G131" t="str">
        <f t="shared" si="8"/>
        <v>Ortiz de Foronda, Juan</v>
      </c>
      <c r="H131">
        <f t="shared" si="9"/>
        <v>51041</v>
      </c>
    </row>
    <row r="132" spans="1:8" x14ac:dyDescent="0.25">
      <c r="A132" s="115" t="s">
        <v>525</v>
      </c>
      <c r="B132" cm="1">
        <f t="array" ref="B132">SUMPRODUCT((Sheet1!$C$6:$C$2103=A132)*Sheet1!$I$6:$I$2103)</f>
        <v>9975</v>
      </c>
      <c r="C132">
        <f t="shared" si="10"/>
        <v>9975.0001319999992</v>
      </c>
      <c r="D132">
        <f t="shared" si="11"/>
        <v>365</v>
      </c>
      <c r="F132">
        <v>131</v>
      </c>
      <c r="G132" t="str">
        <f t="shared" si="8"/>
        <v>López de Sedano, Juan</v>
      </c>
      <c r="H132">
        <f t="shared" si="9"/>
        <v>49995</v>
      </c>
    </row>
    <row r="133" spans="1:8" x14ac:dyDescent="0.25">
      <c r="A133" s="91" t="s">
        <v>529</v>
      </c>
      <c r="B133" cm="1">
        <f t="array" ref="B133">SUMPRODUCT((Sheet1!$C$6:$C$2103=A133)*Sheet1!$I$6:$I$2103)</f>
        <v>64416</v>
      </c>
      <c r="C133">
        <f t="shared" si="10"/>
        <v>64416.000133000001</v>
      </c>
      <c r="D133">
        <f t="shared" si="11"/>
        <v>91</v>
      </c>
      <c r="F133">
        <v>132</v>
      </c>
      <c r="G133" t="str">
        <f t="shared" si="8"/>
        <v>Díaz de Quiroga, Diego</v>
      </c>
      <c r="H133">
        <f t="shared" si="9"/>
        <v>49889</v>
      </c>
    </row>
    <row r="134" spans="1:8" x14ac:dyDescent="0.25">
      <c r="A134" s="116" t="s">
        <v>535</v>
      </c>
      <c r="B134" cm="1">
        <f t="array" ref="B134">SUMPRODUCT((Sheet1!$C$6:$C$2103=A134)*Sheet1!$I$6:$I$2103)</f>
        <v>19200</v>
      </c>
      <c r="C134">
        <f t="shared" si="10"/>
        <v>19200.000134000002</v>
      </c>
      <c r="D134">
        <f t="shared" si="11"/>
        <v>276</v>
      </c>
      <c r="F134">
        <v>133</v>
      </c>
      <c r="G134" t="str">
        <f t="shared" si="8"/>
        <v>Centeno de Chavez, Joseph</v>
      </c>
      <c r="H134">
        <f t="shared" si="9"/>
        <v>49564</v>
      </c>
    </row>
    <row r="135" spans="1:8" x14ac:dyDescent="0.25">
      <c r="A135" s="116" t="s">
        <v>539</v>
      </c>
      <c r="B135" cm="1">
        <f t="array" ref="B135">SUMPRODUCT((Sheet1!$C$6:$C$2103=A135)*Sheet1!$I$6:$I$2103)</f>
        <v>4400</v>
      </c>
      <c r="C135">
        <f t="shared" si="10"/>
        <v>4400.0001350000002</v>
      </c>
      <c r="D135">
        <f t="shared" si="11"/>
        <v>453</v>
      </c>
      <c r="F135">
        <v>134</v>
      </c>
      <c r="G135" t="str">
        <f t="shared" si="8"/>
        <v>Flores, Luis</v>
      </c>
      <c r="H135">
        <f t="shared" si="9"/>
        <v>49284</v>
      </c>
    </row>
    <row r="136" spans="1:8" x14ac:dyDescent="0.25">
      <c r="A136" s="116" t="s">
        <v>542</v>
      </c>
      <c r="B136" cm="1">
        <f t="array" ref="B136">SUMPRODUCT((Sheet1!$C$6:$C$2103=A136)*Sheet1!$I$6:$I$2103)</f>
        <v>44940</v>
      </c>
      <c r="C136">
        <f t="shared" si="10"/>
        <v>44940.000136000002</v>
      </c>
      <c r="D136">
        <f t="shared" si="11"/>
        <v>144</v>
      </c>
      <c r="F136">
        <v>135</v>
      </c>
      <c r="G136" t="str">
        <f t="shared" si="8"/>
        <v>Quint Tello de Guzmán, Diego</v>
      </c>
      <c r="H136">
        <f t="shared" si="9"/>
        <v>47936</v>
      </c>
    </row>
    <row r="137" spans="1:8" x14ac:dyDescent="0.25">
      <c r="A137" s="91" t="s">
        <v>543</v>
      </c>
      <c r="B137" cm="1">
        <f t="array" ref="B137">SUMPRODUCT((Sheet1!$C$6:$C$2103=A137)*Sheet1!$I$6:$I$2103)</f>
        <v>26320</v>
      </c>
      <c r="C137">
        <f t="shared" si="10"/>
        <v>26320.000136999999</v>
      </c>
      <c r="D137">
        <f t="shared" si="11"/>
        <v>224</v>
      </c>
      <c r="F137">
        <v>136</v>
      </c>
      <c r="G137" t="str">
        <f t="shared" si="8"/>
        <v>Martínez del Valle, Miguel</v>
      </c>
      <c r="H137">
        <f t="shared" si="9"/>
        <v>47894</v>
      </c>
    </row>
    <row r="138" spans="1:8" x14ac:dyDescent="0.25">
      <c r="A138" s="116" t="s">
        <v>548</v>
      </c>
      <c r="B138" cm="1">
        <f t="array" ref="B138">SUMPRODUCT((Sheet1!$C$6:$C$2103=A138)*Sheet1!$I$6:$I$2103)</f>
        <v>200</v>
      </c>
      <c r="C138">
        <f t="shared" si="10"/>
        <v>200.00013799999999</v>
      </c>
      <c r="D138">
        <f t="shared" si="11"/>
        <v>660</v>
      </c>
      <c r="F138">
        <v>137</v>
      </c>
      <c r="G138" t="str">
        <f t="shared" si="8"/>
        <v>Viela, Pedro</v>
      </c>
      <c r="H138">
        <f t="shared" si="9"/>
        <v>47501</v>
      </c>
    </row>
    <row r="139" spans="1:8" x14ac:dyDescent="0.25">
      <c r="A139" s="93" t="s">
        <v>551</v>
      </c>
      <c r="B139" cm="1">
        <f t="array" ref="B139">SUMPRODUCT((Sheet1!$C$6:$C$2103=A139)*Sheet1!$I$6:$I$2103)</f>
        <v>18652</v>
      </c>
      <c r="C139">
        <f t="shared" si="10"/>
        <v>18652.000139</v>
      </c>
      <c r="D139">
        <f t="shared" si="11"/>
        <v>282</v>
      </c>
      <c r="F139">
        <v>138</v>
      </c>
      <c r="G139" t="str">
        <f t="shared" si="8"/>
        <v>Bécquer, Guillermo</v>
      </c>
      <c r="H139">
        <f t="shared" si="9"/>
        <v>46960</v>
      </c>
    </row>
    <row r="140" spans="1:8" x14ac:dyDescent="0.25">
      <c r="A140" s="115" t="s">
        <v>554</v>
      </c>
      <c r="B140" cm="1">
        <f t="array" ref="B140">SUMPRODUCT((Sheet1!$C$6:$C$2103=A140)*Sheet1!$I$6:$I$2103)</f>
        <v>88840</v>
      </c>
      <c r="C140">
        <f t="shared" si="10"/>
        <v>88840.000140000004</v>
      </c>
      <c r="D140">
        <f t="shared" si="11"/>
        <v>58</v>
      </c>
      <c r="F140">
        <v>139</v>
      </c>
      <c r="G140" t="str">
        <f t="shared" si="8"/>
        <v>García Varela, Juan</v>
      </c>
      <c r="H140">
        <f t="shared" si="9"/>
        <v>46448</v>
      </c>
    </row>
    <row r="141" spans="1:8" x14ac:dyDescent="0.25">
      <c r="A141" s="115" t="s">
        <v>556</v>
      </c>
      <c r="B141" cm="1">
        <f t="array" ref="B141">SUMPRODUCT((Sheet1!$C$6:$C$2103=A141)*Sheet1!$I$6:$I$2103)</f>
        <v>334113</v>
      </c>
      <c r="C141">
        <f t="shared" si="10"/>
        <v>334113.00014100003</v>
      </c>
      <c r="D141">
        <f t="shared" si="11"/>
        <v>8</v>
      </c>
      <c r="F141">
        <v>140</v>
      </c>
      <c r="G141" t="str">
        <f t="shared" si="8"/>
        <v>Cartagena, Joseph de</v>
      </c>
      <c r="H141">
        <f t="shared" si="9"/>
        <v>46028</v>
      </c>
    </row>
    <row r="142" spans="1:8" x14ac:dyDescent="0.25">
      <c r="A142" s="93" t="s">
        <v>562</v>
      </c>
      <c r="B142" cm="1">
        <f t="array" ref="B142">SUMPRODUCT((Sheet1!$C$6:$C$2103=A142)*Sheet1!$I$6:$I$2103)</f>
        <v>29125</v>
      </c>
      <c r="C142">
        <f t="shared" si="10"/>
        <v>29125.000142000001</v>
      </c>
      <c r="D142">
        <f t="shared" si="11"/>
        <v>208</v>
      </c>
      <c r="F142">
        <v>141</v>
      </c>
      <c r="G142" t="str">
        <f t="shared" si="8"/>
        <v>Gamuciaga, Santiago de</v>
      </c>
      <c r="H142">
        <f t="shared" si="9"/>
        <v>45620</v>
      </c>
    </row>
    <row r="143" spans="1:8" x14ac:dyDescent="0.25">
      <c r="A143" s="109" t="s">
        <v>567</v>
      </c>
      <c r="B143" cm="1">
        <f t="array" ref="B143">SUMPRODUCT((Sheet1!$C$6:$C$2103=A143)*Sheet1!$I$6:$I$2103)</f>
        <v>34770</v>
      </c>
      <c r="C143">
        <f t="shared" si="10"/>
        <v>34770.000142999997</v>
      </c>
      <c r="D143">
        <f t="shared" si="11"/>
        <v>186</v>
      </c>
      <c r="F143">
        <v>142</v>
      </c>
      <c r="G143" t="str">
        <f t="shared" si="8"/>
        <v>Fernández de Espinosa, Juan</v>
      </c>
      <c r="H143">
        <f t="shared" si="9"/>
        <v>45000</v>
      </c>
    </row>
    <row r="144" spans="1:8" x14ac:dyDescent="0.25">
      <c r="A144" s="115" t="s">
        <v>571</v>
      </c>
      <c r="B144" cm="1">
        <f t="array" ref="B144">SUMPRODUCT((Sheet1!$C$6:$C$2103=A144)*Sheet1!$I$6:$I$2103)</f>
        <v>20640</v>
      </c>
      <c r="C144">
        <f t="shared" si="10"/>
        <v>20640.000144000001</v>
      </c>
      <c r="D144">
        <f t="shared" si="11"/>
        <v>265</v>
      </c>
      <c r="F144">
        <v>143</v>
      </c>
      <c r="G144" t="str">
        <f t="shared" si="8"/>
        <v>Suárez, Bernardo</v>
      </c>
      <c r="H144">
        <f t="shared" si="9"/>
        <v>45000</v>
      </c>
    </row>
    <row r="145" spans="1:8" x14ac:dyDescent="0.25">
      <c r="A145" s="115" t="s">
        <v>2670</v>
      </c>
      <c r="B145" cm="1">
        <f t="array" ref="B145">SUMPRODUCT((Sheet1!$C$6:$C$2103=A145)*Sheet1!$I$6:$I$2103)</f>
        <v>800</v>
      </c>
      <c r="C145">
        <f t="shared" si="10"/>
        <v>800.00014499999997</v>
      </c>
      <c r="D145">
        <f t="shared" si="11"/>
        <v>576</v>
      </c>
      <c r="F145">
        <v>144</v>
      </c>
      <c r="G145" t="str">
        <f t="shared" si="8"/>
        <v>Fernández, Juan Francisco</v>
      </c>
      <c r="H145">
        <f t="shared" si="9"/>
        <v>44940</v>
      </c>
    </row>
    <row r="146" spans="1:8" x14ac:dyDescent="0.25">
      <c r="A146" s="93" t="s">
        <v>577</v>
      </c>
      <c r="B146" cm="1">
        <f t="array" ref="B146">SUMPRODUCT((Sheet1!$C$6:$C$2103=A146)*Sheet1!$I$6:$I$2103)</f>
        <v>40450</v>
      </c>
      <c r="C146">
        <f t="shared" si="10"/>
        <v>40450.000145999998</v>
      </c>
      <c r="D146">
        <f t="shared" si="11"/>
        <v>165</v>
      </c>
      <c r="F146">
        <v>145</v>
      </c>
      <c r="G146" t="str">
        <f t="shared" si="8"/>
        <v>Ramírez de Arellano, Fernando</v>
      </c>
      <c r="H146">
        <f t="shared" si="9"/>
        <v>44620</v>
      </c>
    </row>
    <row r="147" spans="1:8" x14ac:dyDescent="0.25">
      <c r="A147" s="124" t="s">
        <v>583</v>
      </c>
      <c r="B147" cm="1">
        <f t="array" ref="B147">SUMPRODUCT((Sheet1!$C$6:$C$2103=A147)*Sheet1!$I$6:$I$2103)</f>
        <v>49995</v>
      </c>
      <c r="C147">
        <f t="shared" si="10"/>
        <v>49995.000146999999</v>
      </c>
      <c r="D147">
        <f t="shared" si="11"/>
        <v>131</v>
      </c>
      <c r="F147">
        <v>146</v>
      </c>
      <c r="G147" t="str">
        <f t="shared" si="8"/>
        <v>Gutiérrez de la Portilla, Benito</v>
      </c>
      <c r="H147">
        <f t="shared" si="9"/>
        <v>44511</v>
      </c>
    </row>
    <row r="148" spans="1:8" x14ac:dyDescent="0.25">
      <c r="A148" s="91" t="s">
        <v>589</v>
      </c>
      <c r="B148" cm="1">
        <f t="array" ref="B148">SUMPRODUCT((Sheet1!$C$6:$C$2103=A148)*Sheet1!$I$6:$I$2103)</f>
        <v>34726</v>
      </c>
      <c r="C148">
        <f t="shared" si="10"/>
        <v>34726.000147999999</v>
      </c>
      <c r="D148">
        <f t="shared" si="11"/>
        <v>187</v>
      </c>
      <c r="F148">
        <v>147</v>
      </c>
      <c r="G148" t="str">
        <f t="shared" si="8"/>
        <v>Fano y Arteaga, Martín de</v>
      </c>
      <c r="H148">
        <f t="shared" si="9"/>
        <v>44470</v>
      </c>
    </row>
    <row r="149" spans="1:8" x14ac:dyDescent="0.25">
      <c r="A149" s="108" t="s">
        <v>595</v>
      </c>
      <c r="B149" cm="1">
        <f t="array" ref="B149">SUMPRODUCT((Sheet1!$C$6:$C$2103=A149)*Sheet1!$I$6:$I$2103)</f>
        <v>13965</v>
      </c>
      <c r="C149">
        <f t="shared" si="10"/>
        <v>13965.000149</v>
      </c>
      <c r="D149">
        <f t="shared" si="11"/>
        <v>326</v>
      </c>
      <c r="F149">
        <v>148</v>
      </c>
      <c r="G149" t="str">
        <f t="shared" si="8"/>
        <v>Oliva, Joseph de la</v>
      </c>
      <c r="H149">
        <f t="shared" si="9"/>
        <v>44376</v>
      </c>
    </row>
    <row r="150" spans="1:8" x14ac:dyDescent="0.25">
      <c r="A150" s="93" t="s">
        <v>598</v>
      </c>
      <c r="B150" cm="1">
        <f t="array" ref="B150">SUMPRODUCT((Sheet1!$C$6:$C$2103=A150)*Sheet1!$I$6:$I$2103)</f>
        <v>1100</v>
      </c>
      <c r="C150">
        <f t="shared" si="10"/>
        <v>1100.0001500000001</v>
      </c>
      <c r="D150">
        <f t="shared" si="11"/>
        <v>557</v>
      </c>
      <c r="F150">
        <v>149</v>
      </c>
      <c r="G150" t="str">
        <f t="shared" si="8"/>
        <v>Melo, Francisco de</v>
      </c>
      <c r="H150">
        <f t="shared" si="9"/>
        <v>44044</v>
      </c>
    </row>
    <row r="151" spans="1:8" x14ac:dyDescent="0.25">
      <c r="A151" s="116" t="s">
        <v>612</v>
      </c>
      <c r="B151" cm="1">
        <f t="array" ref="B151">SUMPRODUCT((Sheet1!$C$6:$C$2103=A151)*Sheet1!$I$6:$I$2103)</f>
        <v>20000</v>
      </c>
      <c r="C151">
        <f t="shared" si="10"/>
        <v>20000.000151</v>
      </c>
      <c r="D151">
        <f t="shared" si="11"/>
        <v>270</v>
      </c>
      <c r="F151">
        <v>150</v>
      </c>
      <c r="G151" t="str">
        <f t="shared" si="8"/>
        <v>Barrena, Francisco de</v>
      </c>
      <c r="H151">
        <f t="shared" si="9"/>
        <v>44000</v>
      </c>
    </row>
    <row r="152" spans="1:8" x14ac:dyDescent="0.25">
      <c r="A152" s="91" t="s">
        <v>2631</v>
      </c>
      <c r="B152" cm="1">
        <f t="array" ref="B152">SUMPRODUCT((Sheet1!$C$6:$C$2103=A152)*Sheet1!$I$6:$I$2103)</f>
        <v>12278</v>
      </c>
      <c r="C152">
        <f t="shared" si="10"/>
        <v>12278.000152000001</v>
      </c>
      <c r="D152">
        <f t="shared" si="11"/>
        <v>333</v>
      </c>
      <c r="F152">
        <v>151</v>
      </c>
      <c r="G152" t="str">
        <f t="shared" si="8"/>
        <v>Murrieta, Francisco de</v>
      </c>
      <c r="H152">
        <f t="shared" si="9"/>
        <v>43424</v>
      </c>
    </row>
    <row r="153" spans="1:8" x14ac:dyDescent="0.25">
      <c r="A153" s="91" t="s">
        <v>2632</v>
      </c>
      <c r="B153" cm="1">
        <f t="array" ref="B153">SUMPRODUCT((Sheet1!$C$6:$C$2103=A153)*Sheet1!$I$6:$I$2103)</f>
        <v>63366</v>
      </c>
      <c r="C153">
        <f t="shared" si="10"/>
        <v>63366.000153000001</v>
      </c>
      <c r="D153">
        <f t="shared" si="11"/>
        <v>92</v>
      </c>
      <c r="F153">
        <v>152</v>
      </c>
      <c r="G153" t="str">
        <f t="shared" si="8"/>
        <v>Fernández de la Sota, Juan</v>
      </c>
      <c r="H153">
        <f t="shared" si="9"/>
        <v>43400</v>
      </c>
    </row>
    <row r="154" spans="1:8" x14ac:dyDescent="0.25">
      <c r="A154" s="42" t="s">
        <v>625</v>
      </c>
      <c r="B154" cm="1">
        <f t="array" ref="B154">SUMPRODUCT((Sheet1!$C$6:$C$2103=A154)*Sheet1!$I$6:$I$2103)</f>
        <v>76700</v>
      </c>
      <c r="C154">
        <f t="shared" si="10"/>
        <v>76700.000153999994</v>
      </c>
      <c r="D154">
        <f t="shared" si="11"/>
        <v>71</v>
      </c>
      <c r="F154">
        <v>153</v>
      </c>
      <c r="G154" t="str">
        <f t="shared" si="8"/>
        <v>Manuel Eugenio</v>
      </c>
      <c r="H154">
        <f t="shared" si="9"/>
        <v>43380</v>
      </c>
    </row>
    <row r="155" spans="1:8" x14ac:dyDescent="0.25">
      <c r="A155" s="117" t="s">
        <v>629</v>
      </c>
      <c r="B155" cm="1">
        <f t="array" ref="B155">SUMPRODUCT((Sheet1!$C$6:$C$2103=A155)*Sheet1!$I$6:$I$2103)</f>
        <v>14000</v>
      </c>
      <c r="C155">
        <f t="shared" si="10"/>
        <v>14000.000155</v>
      </c>
      <c r="D155">
        <f t="shared" si="11"/>
        <v>325</v>
      </c>
      <c r="F155">
        <v>154</v>
      </c>
      <c r="G155" t="str">
        <f t="shared" si="8"/>
        <v>Mendieta, Domingo de</v>
      </c>
      <c r="H155">
        <f t="shared" si="9"/>
        <v>43344</v>
      </c>
    </row>
    <row r="156" spans="1:8" x14ac:dyDescent="0.25">
      <c r="A156" s="42" t="s">
        <v>636</v>
      </c>
      <c r="B156" cm="1">
        <f t="array" ref="B156">SUMPRODUCT((Sheet1!$C$6:$C$2103=A156)*Sheet1!$I$6:$I$2103)</f>
        <v>9800</v>
      </c>
      <c r="C156">
        <f t="shared" si="10"/>
        <v>9800.0001560000001</v>
      </c>
      <c r="D156">
        <f t="shared" si="11"/>
        <v>367</v>
      </c>
      <c r="F156">
        <v>155</v>
      </c>
      <c r="G156" t="str">
        <f t="shared" si="8"/>
        <v>Naeda, Marcelo de</v>
      </c>
      <c r="H156">
        <f t="shared" si="9"/>
        <v>43035</v>
      </c>
    </row>
    <row r="157" spans="1:8" x14ac:dyDescent="0.25">
      <c r="A157" s="110" t="s">
        <v>638</v>
      </c>
      <c r="B157" cm="1">
        <f t="array" ref="B157">SUMPRODUCT((Sheet1!$C$6:$C$2103=A157)*Sheet1!$I$6:$I$2103)</f>
        <v>66780</v>
      </c>
      <c r="C157">
        <f t="shared" si="10"/>
        <v>66780.000157000002</v>
      </c>
      <c r="D157">
        <f t="shared" si="11"/>
        <v>88</v>
      </c>
      <c r="F157">
        <v>156</v>
      </c>
      <c r="G157" t="str">
        <f t="shared" si="8"/>
        <v>Ayala, Joseph de</v>
      </c>
      <c r="H157">
        <f t="shared" si="9"/>
        <v>42940</v>
      </c>
    </row>
    <row r="158" spans="1:8" x14ac:dyDescent="0.25">
      <c r="A158" s="42" t="s">
        <v>643</v>
      </c>
      <c r="B158" cm="1">
        <f t="array" ref="B158">SUMPRODUCT((Sheet1!$C$6:$C$2103=A158)*Sheet1!$I$6:$I$2103)</f>
        <v>5110</v>
      </c>
      <c r="C158">
        <f t="shared" si="10"/>
        <v>5110.0001579999998</v>
      </c>
      <c r="D158">
        <f t="shared" si="11"/>
        <v>437</v>
      </c>
      <c r="F158">
        <v>157</v>
      </c>
      <c r="G158" t="str">
        <f t="shared" si="8"/>
        <v>Manuel Francisco</v>
      </c>
      <c r="H158">
        <f t="shared" si="9"/>
        <v>42657</v>
      </c>
    </row>
    <row r="159" spans="1:8" x14ac:dyDescent="0.25">
      <c r="A159" s="111" t="s">
        <v>649</v>
      </c>
      <c r="B159" cm="1">
        <f t="array" ref="B159">SUMPRODUCT((Sheet1!$C$6:$C$2103=A159)*Sheet1!$I$6:$I$2103)</f>
        <v>2860</v>
      </c>
      <c r="C159">
        <f t="shared" si="10"/>
        <v>2860.0001590000002</v>
      </c>
      <c r="D159">
        <f t="shared" si="11"/>
        <v>496</v>
      </c>
      <c r="F159">
        <v>158</v>
      </c>
      <c r="G159" t="str">
        <f t="shared" si="8"/>
        <v>Pérez de Eguiguren, Juan</v>
      </c>
      <c r="H159">
        <f t="shared" si="9"/>
        <v>42500</v>
      </c>
    </row>
    <row r="160" spans="1:8" x14ac:dyDescent="0.25">
      <c r="A160" s="117" t="s">
        <v>653</v>
      </c>
      <c r="B160" cm="1">
        <f t="array" ref="B160">SUMPRODUCT((Sheet1!$C$6:$C$2103=A160)*Sheet1!$I$6:$I$2103)</f>
        <v>950253</v>
      </c>
      <c r="C160">
        <f t="shared" si="10"/>
        <v>950253.00016000005</v>
      </c>
      <c r="D160">
        <f t="shared" si="11"/>
        <v>1</v>
      </c>
      <c r="F160">
        <v>159</v>
      </c>
      <c r="G160" t="str">
        <f t="shared" si="8"/>
        <v>Laínez, Diego</v>
      </c>
      <c r="H160">
        <f t="shared" si="9"/>
        <v>42259</v>
      </c>
    </row>
    <row r="161" spans="1:8" x14ac:dyDescent="0.25">
      <c r="A161" s="42" t="s">
        <v>657</v>
      </c>
      <c r="B161" cm="1">
        <f t="array" ref="B161">SUMPRODUCT((Sheet1!$C$6:$C$2103=A161)*Sheet1!$I$6:$I$2103)</f>
        <v>18160</v>
      </c>
      <c r="C161">
        <f t="shared" si="10"/>
        <v>18160.000161</v>
      </c>
      <c r="D161">
        <f t="shared" si="11"/>
        <v>285</v>
      </c>
      <c r="F161">
        <v>160</v>
      </c>
      <c r="G161" t="str">
        <f t="shared" si="8"/>
        <v>Pérez de Vargas, Pedro</v>
      </c>
      <c r="H161">
        <f t="shared" si="9"/>
        <v>42000</v>
      </c>
    </row>
    <row r="162" spans="1:8" x14ac:dyDescent="0.25">
      <c r="A162" s="42" t="s">
        <v>661</v>
      </c>
      <c r="B162" cm="1">
        <f t="array" ref="B162">SUMPRODUCT((Sheet1!$C$6:$C$2103=A162)*Sheet1!$I$6:$I$2103)</f>
        <v>11200</v>
      </c>
      <c r="C162">
        <f t="shared" si="10"/>
        <v>11200.000162</v>
      </c>
      <c r="D162">
        <f t="shared" si="11"/>
        <v>344</v>
      </c>
      <c r="F162">
        <v>161</v>
      </c>
      <c r="G162" t="str">
        <f t="shared" si="8"/>
        <v>Loyola, Ignacio de</v>
      </c>
      <c r="H162">
        <f t="shared" si="9"/>
        <v>41536</v>
      </c>
    </row>
    <row r="163" spans="1:8" x14ac:dyDescent="0.25">
      <c r="A163" s="42" t="s">
        <v>665</v>
      </c>
      <c r="B163" cm="1">
        <f t="array" ref="B163">SUMPRODUCT((Sheet1!$C$6:$C$2103=A163)*Sheet1!$I$6:$I$2103)</f>
        <v>2200</v>
      </c>
      <c r="C163">
        <f t="shared" si="10"/>
        <v>2200.0001630000002</v>
      </c>
      <c r="D163">
        <f t="shared" si="11"/>
        <v>513</v>
      </c>
      <c r="F163">
        <v>162</v>
      </c>
      <c r="G163" t="str">
        <f t="shared" si="8"/>
        <v>Aguilar y Leyva, Blas de</v>
      </c>
      <c r="H163">
        <f t="shared" si="9"/>
        <v>41312</v>
      </c>
    </row>
    <row r="164" spans="1:8" x14ac:dyDescent="0.25">
      <c r="A164" s="99" t="s">
        <v>667</v>
      </c>
      <c r="B164" cm="1">
        <f t="array" ref="B164">SUMPRODUCT((Sheet1!$C$6:$C$2103=A164)*Sheet1!$I$6:$I$2103)</f>
        <v>3525</v>
      </c>
      <c r="C164">
        <f t="shared" si="10"/>
        <v>3525.000164</v>
      </c>
      <c r="D164">
        <f t="shared" si="11"/>
        <v>483</v>
      </c>
      <c r="F164">
        <v>163</v>
      </c>
      <c r="G164" t="str">
        <f t="shared" si="8"/>
        <v>Fernández del Rio Calderón, Luis</v>
      </c>
      <c r="H164">
        <f t="shared" si="9"/>
        <v>41040</v>
      </c>
    </row>
    <row r="165" spans="1:8" x14ac:dyDescent="0.25">
      <c r="A165" s="111" t="s">
        <v>669</v>
      </c>
      <c r="B165" cm="1">
        <f t="array" ref="B165">SUMPRODUCT((Sheet1!$C$6:$C$2103=A165)*Sheet1!$I$6:$I$2103)</f>
        <v>68000</v>
      </c>
      <c r="C165">
        <f t="shared" si="10"/>
        <v>68000.000165000005</v>
      </c>
      <c r="D165">
        <f t="shared" si="11"/>
        <v>85</v>
      </c>
      <c r="F165">
        <v>164</v>
      </c>
      <c r="G165" t="str">
        <f t="shared" si="8"/>
        <v>Murga, Juan Javier de</v>
      </c>
      <c r="H165">
        <f t="shared" si="9"/>
        <v>40900</v>
      </c>
    </row>
    <row r="166" spans="1:8" x14ac:dyDescent="0.25">
      <c r="A166" s="100" t="s">
        <v>672</v>
      </c>
      <c r="B166" cm="1">
        <f t="array" ref="B166">SUMPRODUCT((Sheet1!$C$6:$C$2103=A166)*Sheet1!$I$6:$I$2103)</f>
        <v>18712</v>
      </c>
      <c r="C166">
        <f t="shared" si="10"/>
        <v>18712.000166000002</v>
      </c>
      <c r="D166">
        <f t="shared" si="11"/>
        <v>281</v>
      </c>
      <c r="F166">
        <v>165</v>
      </c>
      <c r="G166" t="str">
        <f t="shared" si="8"/>
        <v>Sáenz, Juan</v>
      </c>
      <c r="H166">
        <f t="shared" si="9"/>
        <v>40450</v>
      </c>
    </row>
    <row r="167" spans="1:8" x14ac:dyDescent="0.25">
      <c r="A167" s="42" t="s">
        <v>675</v>
      </c>
      <c r="B167" cm="1">
        <f t="array" ref="B167">SUMPRODUCT((Sheet1!$C$6:$C$2103=A167)*Sheet1!$I$6:$I$2103)</f>
        <v>44620</v>
      </c>
      <c r="C167">
        <f t="shared" si="10"/>
        <v>44620.000166999998</v>
      </c>
      <c r="D167">
        <f t="shared" si="11"/>
        <v>145</v>
      </c>
      <c r="F167">
        <v>166</v>
      </c>
      <c r="G167" t="str">
        <f t="shared" si="8"/>
        <v>Cabrera, Juan Antonio de</v>
      </c>
      <c r="H167">
        <f t="shared" si="9"/>
        <v>39927</v>
      </c>
    </row>
    <row r="168" spans="1:8" x14ac:dyDescent="0.25">
      <c r="A168" s="42" t="s">
        <v>676</v>
      </c>
      <c r="B168" cm="1">
        <f t="array" ref="B168">SUMPRODUCT((Sheet1!$C$6:$C$2103=A168)*Sheet1!$I$6:$I$2103)</f>
        <v>42500</v>
      </c>
      <c r="C168">
        <f t="shared" si="10"/>
        <v>42500.000167999999</v>
      </c>
      <c r="D168">
        <f t="shared" si="11"/>
        <v>158</v>
      </c>
      <c r="F168">
        <v>167</v>
      </c>
      <c r="G168" t="str">
        <f t="shared" si="8"/>
        <v>Hoz, Sebastián de la</v>
      </c>
      <c r="H168">
        <f t="shared" si="9"/>
        <v>39683</v>
      </c>
    </row>
    <row r="169" spans="1:8" x14ac:dyDescent="0.25">
      <c r="A169" s="42" t="s">
        <v>679</v>
      </c>
      <c r="B169" cm="1">
        <f t="array" ref="B169">SUMPRODUCT((Sheet1!$C$6:$C$2103=A169)*Sheet1!$I$6:$I$2103)</f>
        <v>42259</v>
      </c>
      <c r="C169">
        <f t="shared" si="10"/>
        <v>42259.000168999999</v>
      </c>
      <c r="D169">
        <f t="shared" si="11"/>
        <v>159</v>
      </c>
      <c r="F169">
        <v>168</v>
      </c>
      <c r="G169" t="str">
        <f t="shared" si="8"/>
        <v>Pérez de Miranda, Justo</v>
      </c>
      <c r="H169">
        <f t="shared" si="9"/>
        <v>39450</v>
      </c>
    </row>
    <row r="170" spans="1:8" x14ac:dyDescent="0.25">
      <c r="A170" s="42" t="s">
        <v>683</v>
      </c>
      <c r="B170" cm="1">
        <f t="array" ref="B170">SUMPRODUCT((Sheet1!$C$6:$C$2103=A170)*Sheet1!$I$6:$I$2103)</f>
        <v>37280</v>
      </c>
      <c r="C170">
        <f t="shared" si="10"/>
        <v>37280.000169999999</v>
      </c>
      <c r="D170">
        <f t="shared" si="11"/>
        <v>174</v>
      </c>
      <c r="F170">
        <v>169</v>
      </c>
      <c r="G170" t="str">
        <f t="shared" si="8"/>
        <v>Badiola, Juan Antonio de</v>
      </c>
      <c r="H170">
        <f t="shared" si="9"/>
        <v>39446</v>
      </c>
    </row>
    <row r="171" spans="1:8" x14ac:dyDescent="0.25">
      <c r="A171" s="117" t="s">
        <v>690</v>
      </c>
      <c r="B171" cm="1">
        <f t="array" ref="B171">SUMPRODUCT((Sheet1!$C$6:$C$2103=A171)*Sheet1!$I$6:$I$2103)</f>
        <v>547510</v>
      </c>
      <c r="C171">
        <f t="shared" si="10"/>
        <v>547510.00017100002</v>
      </c>
      <c r="D171">
        <f t="shared" si="11"/>
        <v>6</v>
      </c>
      <c r="F171">
        <v>170</v>
      </c>
      <c r="G171" t="str">
        <f t="shared" si="8"/>
        <v>Sanud, Pedro</v>
      </c>
      <c r="H171">
        <f t="shared" si="9"/>
        <v>38000</v>
      </c>
    </row>
    <row r="172" spans="1:8" x14ac:dyDescent="0.25">
      <c r="A172" s="117" t="s">
        <v>695</v>
      </c>
      <c r="B172" cm="1">
        <f t="array" ref="B172">SUMPRODUCT((Sheet1!$C$6:$C$2103=A172)*Sheet1!$I$6:$I$2103)</f>
        <v>36650</v>
      </c>
      <c r="C172">
        <f t="shared" si="10"/>
        <v>36650.000172</v>
      </c>
      <c r="D172">
        <f t="shared" si="11"/>
        <v>177</v>
      </c>
      <c r="F172">
        <v>171</v>
      </c>
      <c r="G172" t="str">
        <f t="shared" si="8"/>
        <v>Gómez de Celis de Lamadrid, Antonio</v>
      </c>
      <c r="H172">
        <f t="shared" si="9"/>
        <v>37760</v>
      </c>
    </row>
    <row r="173" spans="1:8" x14ac:dyDescent="0.25">
      <c r="A173" s="117" t="s">
        <v>696</v>
      </c>
      <c r="B173" cm="1">
        <f t="array" ref="B173">SUMPRODUCT((Sheet1!$C$6:$C$2103=A173)*Sheet1!$I$6:$I$2103)</f>
        <v>240</v>
      </c>
      <c r="C173">
        <f t="shared" si="10"/>
        <v>240.00017299999999</v>
      </c>
      <c r="D173">
        <f t="shared" si="11"/>
        <v>647</v>
      </c>
      <c r="F173">
        <v>172</v>
      </c>
      <c r="G173" t="str">
        <f t="shared" si="8"/>
        <v>Pérez Marchan, Alonso</v>
      </c>
      <c r="H173">
        <f t="shared" si="9"/>
        <v>37700</v>
      </c>
    </row>
    <row r="174" spans="1:8" x14ac:dyDescent="0.25">
      <c r="A174" s="117" t="s">
        <v>705</v>
      </c>
      <c r="B174" cm="1">
        <f t="array" ref="B174">SUMPRODUCT((Sheet1!$C$6:$C$2103=A174)*Sheet1!$I$6:$I$2103)</f>
        <v>1800</v>
      </c>
      <c r="C174">
        <f t="shared" si="10"/>
        <v>1800.000174</v>
      </c>
      <c r="D174">
        <f t="shared" si="11"/>
        <v>532</v>
      </c>
      <c r="F174">
        <v>173</v>
      </c>
      <c r="G174" t="str">
        <f t="shared" si="8"/>
        <v>León y Cabrera, Nicolás de</v>
      </c>
      <c r="H174">
        <f t="shared" si="9"/>
        <v>37520</v>
      </c>
    </row>
    <row r="175" spans="1:8" x14ac:dyDescent="0.25">
      <c r="A175" s="117" t="s">
        <v>708</v>
      </c>
      <c r="B175" cm="1">
        <f t="array" ref="B175">SUMPRODUCT((Sheet1!$C$6:$C$2103=A175)*Sheet1!$I$6:$I$2103)</f>
        <v>19125</v>
      </c>
      <c r="C175">
        <f t="shared" si="10"/>
        <v>19125.000175000001</v>
      </c>
      <c r="D175">
        <f t="shared" si="11"/>
        <v>277</v>
      </c>
      <c r="F175">
        <v>174</v>
      </c>
      <c r="G175" t="str">
        <f t="shared" si="8"/>
        <v>López Martínez, Pablo</v>
      </c>
      <c r="H175">
        <f t="shared" si="9"/>
        <v>37280</v>
      </c>
    </row>
    <row r="176" spans="1:8" x14ac:dyDescent="0.25">
      <c r="A176" s="116" t="s">
        <v>710</v>
      </c>
      <c r="B176" cm="1">
        <f t="array" ref="B176">SUMPRODUCT((Sheet1!$C$6:$C$2103=A176)*Sheet1!$I$6:$I$2103)</f>
        <v>22000</v>
      </c>
      <c r="C176">
        <f t="shared" si="10"/>
        <v>22000.000176000001</v>
      </c>
      <c r="D176">
        <f t="shared" si="11"/>
        <v>254</v>
      </c>
      <c r="F176">
        <v>175</v>
      </c>
      <c r="G176" t="str">
        <f t="shared" si="8"/>
        <v>Díaz del Rincón, Felipe</v>
      </c>
      <c r="H176">
        <f t="shared" si="9"/>
        <v>36800</v>
      </c>
    </row>
    <row r="177" spans="1:8" x14ac:dyDescent="0.25">
      <c r="A177" s="116" t="s">
        <v>711</v>
      </c>
      <c r="B177" cm="1">
        <f t="array" ref="B177">SUMPRODUCT((Sheet1!$C$6:$C$2103=A177)*Sheet1!$I$6:$I$2103)</f>
        <v>16000</v>
      </c>
      <c r="C177">
        <f t="shared" si="10"/>
        <v>16000.000177</v>
      </c>
      <c r="D177">
        <f t="shared" si="11"/>
        <v>306</v>
      </c>
      <c r="F177">
        <v>176</v>
      </c>
      <c r="G177" t="str">
        <f t="shared" si="8"/>
        <v>Rodríguez, Andrés</v>
      </c>
      <c r="H177">
        <f t="shared" si="9"/>
        <v>36688</v>
      </c>
    </row>
    <row r="178" spans="1:8" x14ac:dyDescent="0.25">
      <c r="A178" s="116" t="s">
        <v>712</v>
      </c>
      <c r="B178" cm="1">
        <f t="array" ref="B178">SUMPRODUCT((Sheet1!$C$6:$C$2103=A178)*Sheet1!$I$6:$I$2103)</f>
        <v>28568</v>
      </c>
      <c r="C178">
        <f t="shared" si="10"/>
        <v>28568.000177999998</v>
      </c>
      <c r="D178">
        <f t="shared" si="11"/>
        <v>209</v>
      </c>
      <c r="F178">
        <v>177</v>
      </c>
      <c r="G178" t="str">
        <f t="shared" si="8"/>
        <v>Cueto, Domingo de</v>
      </c>
      <c r="H178">
        <f t="shared" si="9"/>
        <v>36650</v>
      </c>
    </row>
    <row r="179" spans="1:8" x14ac:dyDescent="0.25">
      <c r="A179" s="42" t="s">
        <v>715</v>
      </c>
      <c r="B179" cm="1">
        <f t="array" ref="B179">SUMPRODUCT((Sheet1!$C$6:$C$2103=A179)*Sheet1!$I$6:$I$2103)</f>
        <v>29232</v>
      </c>
      <c r="C179">
        <f t="shared" si="10"/>
        <v>29232.000178999999</v>
      </c>
      <c r="D179">
        <f t="shared" si="11"/>
        <v>206</v>
      </c>
      <c r="F179">
        <v>178</v>
      </c>
      <c r="G179" t="str">
        <f t="shared" si="8"/>
        <v>Luna, Francisco de</v>
      </c>
      <c r="H179">
        <f t="shared" si="9"/>
        <v>36051</v>
      </c>
    </row>
    <row r="180" spans="1:8" x14ac:dyDescent="0.25">
      <c r="A180" s="42" t="s">
        <v>720</v>
      </c>
      <c r="B180" cm="1">
        <f t="array" ref="B180">SUMPRODUCT((Sheet1!$C$6:$C$2103=A180)*Sheet1!$I$6:$I$2103)</f>
        <v>76678</v>
      </c>
      <c r="C180">
        <f t="shared" si="10"/>
        <v>76678.000180000003</v>
      </c>
      <c r="D180">
        <f t="shared" si="11"/>
        <v>72</v>
      </c>
      <c r="F180">
        <v>179</v>
      </c>
      <c r="G180" t="str">
        <f t="shared" si="8"/>
        <v>Sánchez Grande, Martín</v>
      </c>
      <c r="H180">
        <f t="shared" si="9"/>
        <v>36003</v>
      </c>
    </row>
    <row r="181" spans="1:8" x14ac:dyDescent="0.25">
      <c r="A181" t="s">
        <v>2684</v>
      </c>
      <c r="B181" cm="1">
        <f t="array" ref="B181">SUMPRODUCT((Sheet1!$C$6:$C$2103=A181)*Sheet1!$I$6:$I$2103)</f>
        <v>72580</v>
      </c>
      <c r="C181">
        <f t="shared" si="10"/>
        <v>72580.000180999996</v>
      </c>
      <c r="D181">
        <f t="shared" si="11"/>
        <v>78</v>
      </c>
      <c r="F181">
        <v>180</v>
      </c>
      <c r="G181" t="str">
        <f t="shared" si="8"/>
        <v>Loaiza, Gregorio de</v>
      </c>
      <c r="H181">
        <f t="shared" si="9"/>
        <v>36000</v>
      </c>
    </row>
    <row r="182" spans="1:8" x14ac:dyDescent="0.25">
      <c r="A182" s="100" t="s">
        <v>728</v>
      </c>
      <c r="B182" cm="1">
        <f t="array" ref="B182">SUMPRODUCT((Sheet1!$C$6:$C$2103=A182)*Sheet1!$I$6:$I$2103)</f>
        <v>2500</v>
      </c>
      <c r="C182">
        <f t="shared" si="10"/>
        <v>2500.0001820000002</v>
      </c>
      <c r="D182">
        <f t="shared" si="11"/>
        <v>506</v>
      </c>
      <c r="F182">
        <v>181</v>
      </c>
      <c r="G182" t="str">
        <f t="shared" si="8"/>
        <v>Villa, Miguel de la</v>
      </c>
      <c r="H182">
        <f t="shared" si="9"/>
        <v>35969</v>
      </c>
    </row>
    <row r="183" spans="1:8" x14ac:dyDescent="0.25">
      <c r="A183" s="99" t="s">
        <v>732</v>
      </c>
      <c r="B183" cm="1">
        <f t="array" ref="B183">SUMPRODUCT((Sheet1!$C$6:$C$2103=A183)*Sheet1!$I$6:$I$2103)</f>
        <v>4300</v>
      </c>
      <c r="C183">
        <f t="shared" si="10"/>
        <v>4300.0001830000001</v>
      </c>
      <c r="D183">
        <f t="shared" si="11"/>
        <v>456</v>
      </c>
      <c r="F183">
        <v>182</v>
      </c>
      <c r="G183" t="str">
        <f t="shared" si="8"/>
        <v>Elorza, Esteban de</v>
      </c>
      <c r="H183">
        <f t="shared" si="9"/>
        <v>35952</v>
      </c>
    </row>
    <row r="184" spans="1:8" x14ac:dyDescent="0.25">
      <c r="A184" s="42" t="s">
        <v>736</v>
      </c>
      <c r="B184" cm="1">
        <f t="array" ref="B184">SUMPRODUCT((Sheet1!$C$6:$C$2103=A184)*Sheet1!$I$6:$I$2103)</f>
        <v>30598</v>
      </c>
      <c r="C184">
        <f t="shared" si="10"/>
        <v>30598.000184</v>
      </c>
      <c r="D184">
        <f t="shared" si="11"/>
        <v>198</v>
      </c>
      <c r="F184">
        <v>183</v>
      </c>
      <c r="G184" t="str">
        <f t="shared" si="8"/>
        <v>Martínez del Pino, Andrés</v>
      </c>
      <c r="H184">
        <f t="shared" si="9"/>
        <v>35852</v>
      </c>
    </row>
    <row r="185" spans="1:8" x14ac:dyDescent="0.25">
      <c r="A185" s="42" t="s">
        <v>740</v>
      </c>
      <c r="B185" cm="1">
        <f t="array" ref="B185">SUMPRODUCT((Sheet1!$C$6:$C$2103=A185)*Sheet1!$I$6:$I$2103)</f>
        <v>2996</v>
      </c>
      <c r="C185">
        <f t="shared" si="10"/>
        <v>2996.0001849999999</v>
      </c>
      <c r="D185">
        <f t="shared" si="11"/>
        <v>494</v>
      </c>
      <c r="F185">
        <v>184</v>
      </c>
      <c r="G185" t="str">
        <f t="shared" si="8"/>
        <v>Zevallos, Antonio de</v>
      </c>
      <c r="H185">
        <f t="shared" si="9"/>
        <v>35392</v>
      </c>
    </row>
    <row r="186" spans="1:8" x14ac:dyDescent="0.25">
      <c r="A186" s="117" t="s">
        <v>744</v>
      </c>
      <c r="B186" cm="1">
        <f t="array" ref="B186">SUMPRODUCT((Sheet1!$C$6:$C$2103=A186)*Sheet1!$I$6:$I$2103)</f>
        <v>8000</v>
      </c>
      <c r="C186">
        <f t="shared" si="10"/>
        <v>8000.0001860000002</v>
      </c>
      <c r="D186">
        <f t="shared" si="11"/>
        <v>400</v>
      </c>
      <c r="F186">
        <v>185</v>
      </c>
      <c r="G186" t="str">
        <f t="shared" si="8"/>
        <v>Liseras, Blas Martín de</v>
      </c>
      <c r="H186">
        <f t="shared" si="9"/>
        <v>35360</v>
      </c>
    </row>
    <row r="187" spans="1:8" x14ac:dyDescent="0.25">
      <c r="A187" s="42" t="s">
        <v>746</v>
      </c>
      <c r="B187" cm="1">
        <f t="array" ref="B187">SUMPRODUCT((Sheet1!$C$6:$C$2103=A187)*Sheet1!$I$6:$I$2103)</f>
        <v>4948</v>
      </c>
      <c r="C187">
        <f t="shared" si="10"/>
        <v>4948.0001869999996</v>
      </c>
      <c r="D187">
        <f t="shared" si="11"/>
        <v>440</v>
      </c>
      <c r="F187">
        <v>186</v>
      </c>
      <c r="G187" t="str">
        <f t="shared" si="8"/>
        <v>Delgado Carbajal, Antonio</v>
      </c>
      <c r="H187">
        <f t="shared" si="9"/>
        <v>34770</v>
      </c>
    </row>
    <row r="188" spans="1:8" x14ac:dyDescent="0.25">
      <c r="A188" s="42" t="s">
        <v>748</v>
      </c>
      <c r="B188" cm="1">
        <f t="array" ref="B188">SUMPRODUCT((Sheet1!$C$6:$C$2103=A188)*Sheet1!$I$6:$I$2103)</f>
        <v>2775</v>
      </c>
      <c r="C188">
        <f t="shared" si="10"/>
        <v>2775.000188</v>
      </c>
      <c r="D188">
        <f t="shared" si="11"/>
        <v>499</v>
      </c>
      <c r="F188">
        <v>187</v>
      </c>
      <c r="G188" t="str">
        <f t="shared" si="8"/>
        <v>Gonzáles, Sebastián</v>
      </c>
      <c r="H188">
        <f t="shared" si="9"/>
        <v>34726</v>
      </c>
    </row>
    <row r="189" spans="1:8" x14ac:dyDescent="0.25">
      <c r="A189" s="117" t="s">
        <v>753</v>
      </c>
      <c r="B189" cm="1">
        <f t="array" ref="B189">SUMPRODUCT((Sheet1!$C$6:$C$2103=A189)*Sheet1!$I$6:$I$2103)</f>
        <v>262</v>
      </c>
      <c r="C189">
        <f t="shared" si="10"/>
        <v>262.00018899999998</v>
      </c>
      <c r="D189">
        <f t="shared" si="11"/>
        <v>645</v>
      </c>
      <c r="F189">
        <v>188</v>
      </c>
      <c r="G189" t="str">
        <f t="shared" si="8"/>
        <v>López de Vargas, Manuel</v>
      </c>
      <c r="H189">
        <f t="shared" si="9"/>
        <v>34152</v>
      </c>
    </row>
    <row r="190" spans="1:8" x14ac:dyDescent="0.25">
      <c r="A190" s="100" t="s">
        <v>756</v>
      </c>
      <c r="B190" cm="1">
        <f t="array" ref="B190">SUMPRODUCT((Sheet1!$C$6:$C$2103=A190)*Sheet1!$I$6:$I$2103)</f>
        <v>53804</v>
      </c>
      <c r="C190">
        <f t="shared" si="10"/>
        <v>53804.000189999999</v>
      </c>
      <c r="D190">
        <f t="shared" si="11"/>
        <v>119</v>
      </c>
      <c r="F190">
        <v>189</v>
      </c>
      <c r="G190" t="str">
        <f t="shared" si="8"/>
        <v>Ramírez de Arellano, Sebastián</v>
      </c>
      <c r="H190">
        <f t="shared" si="9"/>
        <v>33443</v>
      </c>
    </row>
    <row r="191" spans="1:8" x14ac:dyDescent="0.25">
      <c r="A191" s="117" t="s">
        <v>758</v>
      </c>
      <c r="B191" cm="1">
        <f t="array" ref="B191">SUMPRODUCT((Sheet1!$C$6:$C$2103=A191)*Sheet1!$I$6:$I$2103)</f>
        <v>71739</v>
      </c>
      <c r="C191">
        <f t="shared" si="10"/>
        <v>71739.000190999999</v>
      </c>
      <c r="D191">
        <f t="shared" si="11"/>
        <v>81</v>
      </c>
      <c r="F191">
        <v>190</v>
      </c>
      <c r="G191" t="str">
        <f t="shared" si="8"/>
        <v>Castillo, Francisco del</v>
      </c>
      <c r="H191">
        <f t="shared" si="9"/>
        <v>33141</v>
      </c>
    </row>
    <row r="192" spans="1:8" x14ac:dyDescent="0.25">
      <c r="A192" s="42" t="s">
        <v>760</v>
      </c>
      <c r="B192" cm="1">
        <f t="array" ref="B192">SUMPRODUCT((Sheet1!$C$6:$C$2103=A192)*Sheet1!$I$6:$I$2103)</f>
        <v>47894</v>
      </c>
      <c r="C192">
        <f t="shared" si="10"/>
        <v>47894.000192</v>
      </c>
      <c r="D192">
        <f t="shared" si="11"/>
        <v>136</v>
      </c>
      <c r="F192">
        <v>191</v>
      </c>
      <c r="G192" t="str">
        <f t="shared" si="8"/>
        <v>Zozaya, Pedro de</v>
      </c>
      <c r="H192">
        <f t="shared" si="9"/>
        <v>32640</v>
      </c>
    </row>
    <row r="193" spans="1:8" x14ac:dyDescent="0.25">
      <c r="A193" s="42" t="s">
        <v>767</v>
      </c>
      <c r="B193" cm="1">
        <f t="array" ref="B193">SUMPRODUCT((Sheet1!$C$6:$C$2103=A193)*Sheet1!$I$6:$I$2103)</f>
        <v>11940</v>
      </c>
      <c r="C193">
        <f t="shared" si="10"/>
        <v>11940.000193</v>
      </c>
      <c r="D193">
        <f t="shared" si="11"/>
        <v>337</v>
      </c>
      <c r="F193">
        <v>192</v>
      </c>
      <c r="G193" t="str">
        <f t="shared" si="8"/>
        <v>Collantes, Salvador de</v>
      </c>
      <c r="H193">
        <f t="shared" si="9"/>
        <v>32500</v>
      </c>
    </row>
    <row r="194" spans="1:8" x14ac:dyDescent="0.25">
      <c r="A194" s="42" t="s">
        <v>771</v>
      </c>
      <c r="B194" cm="1">
        <f t="array" ref="B194">SUMPRODUCT((Sheet1!$C$6:$C$2103=A194)*Sheet1!$I$6:$I$2103)</f>
        <v>25100</v>
      </c>
      <c r="C194">
        <f t="shared" si="10"/>
        <v>25100.000194</v>
      </c>
      <c r="D194">
        <f t="shared" si="11"/>
        <v>233</v>
      </c>
      <c r="F194">
        <v>193</v>
      </c>
      <c r="G194" t="str">
        <f t="shared" ref="G194:G257" si="12">INDEX($A$2:$A$2099,MATCH(F194,$D$2:$D$2099,0))</f>
        <v>Ortega y Arroyabe, Pedro de</v>
      </c>
      <c r="H194">
        <f t="shared" ref="H194:H257" si="13">INDEX($B$2:$B$2099,MATCH(F194,$D$2:$D$2099,0))</f>
        <v>32352</v>
      </c>
    </row>
    <row r="195" spans="1:8" x14ac:dyDescent="0.25">
      <c r="A195" s="117" t="s">
        <v>774</v>
      </c>
      <c r="B195" cm="1">
        <f t="array" ref="B195">SUMPRODUCT((Sheet1!$C$6:$C$2103=A195)*Sheet1!$I$6:$I$2103)</f>
        <v>92728</v>
      </c>
      <c r="C195">
        <f t="shared" ref="C195:C258" si="14">B195+0.000001*ROW()</f>
        <v>92728.000195000001</v>
      </c>
      <c r="D195">
        <f t="shared" ref="D195:D258" si="15">_xlfn.RANK.EQ(C195,$C$2:$C$697)</f>
        <v>52</v>
      </c>
      <c r="F195">
        <v>194</v>
      </c>
      <c r="G195" t="str">
        <f t="shared" si="12"/>
        <v>Dávila, Florián</v>
      </c>
      <c r="H195">
        <f t="shared" si="13"/>
        <v>32162</v>
      </c>
    </row>
    <row r="196" spans="1:8" x14ac:dyDescent="0.25">
      <c r="A196" s="117" t="s">
        <v>776</v>
      </c>
      <c r="B196" cm="1">
        <f t="array" ref="B196">SUMPRODUCT((Sheet1!$C$6:$C$2103=A196)*Sheet1!$I$6:$I$2103)</f>
        <v>13800</v>
      </c>
      <c r="C196">
        <f t="shared" si="14"/>
        <v>13800.000196000001</v>
      </c>
      <c r="D196">
        <f t="shared" si="15"/>
        <v>328</v>
      </c>
      <c r="F196">
        <v>195</v>
      </c>
      <c r="G196" t="str">
        <f t="shared" si="12"/>
        <v>Bravo de Rivero, Juan</v>
      </c>
      <c r="H196">
        <f t="shared" si="13"/>
        <v>31082</v>
      </c>
    </row>
    <row r="197" spans="1:8" x14ac:dyDescent="0.25">
      <c r="A197" s="42" t="s">
        <v>778</v>
      </c>
      <c r="B197" cm="1">
        <f t="array" ref="B197">SUMPRODUCT((Sheet1!$C$6:$C$2103=A197)*Sheet1!$I$6:$I$2103)</f>
        <v>16344</v>
      </c>
      <c r="C197">
        <f t="shared" si="14"/>
        <v>16344.000196999999</v>
      </c>
      <c r="D197">
        <f t="shared" si="15"/>
        <v>297</v>
      </c>
      <c r="F197">
        <v>196</v>
      </c>
      <c r="G197" t="str">
        <f t="shared" si="12"/>
        <v>Barrientos y Solís, Félix de</v>
      </c>
      <c r="H197">
        <f t="shared" si="13"/>
        <v>30960</v>
      </c>
    </row>
    <row r="198" spans="1:8" x14ac:dyDescent="0.25">
      <c r="A198" s="42" t="s">
        <v>2667</v>
      </c>
      <c r="B198" cm="1">
        <f t="array" ref="B198">SUMPRODUCT((Sheet1!$C$6:$C$2103=A198)*Sheet1!$I$6:$I$2103)</f>
        <v>21880</v>
      </c>
      <c r="C198">
        <f t="shared" si="14"/>
        <v>21880.000198000002</v>
      </c>
      <c r="D198">
        <f t="shared" si="15"/>
        <v>255</v>
      </c>
      <c r="F198">
        <v>197</v>
      </c>
      <c r="G198" t="str">
        <f t="shared" si="12"/>
        <v>Díaz de Remolino, Pedro</v>
      </c>
      <c r="H198">
        <f t="shared" si="13"/>
        <v>30747</v>
      </c>
    </row>
    <row r="199" spans="1:8" x14ac:dyDescent="0.25">
      <c r="A199" s="117" t="s">
        <v>785</v>
      </c>
      <c r="B199" cm="1">
        <f t="array" ref="B199">SUMPRODUCT((Sheet1!$C$6:$C$2103=A199)*Sheet1!$I$6:$I$2103)</f>
        <v>26000</v>
      </c>
      <c r="C199">
        <f t="shared" si="14"/>
        <v>26000.000198999998</v>
      </c>
      <c r="D199">
        <f t="shared" si="15"/>
        <v>226</v>
      </c>
      <c r="F199">
        <v>198</v>
      </c>
      <c r="G199" t="str">
        <f t="shared" si="12"/>
        <v>Cueva y Olea, Joseph de la</v>
      </c>
      <c r="H199">
        <f t="shared" si="13"/>
        <v>30598</v>
      </c>
    </row>
    <row r="200" spans="1:8" x14ac:dyDescent="0.25">
      <c r="A200" s="42" t="s">
        <v>786</v>
      </c>
      <c r="B200" cm="1">
        <f t="array" ref="B200">SUMPRODUCT((Sheet1!$C$6:$C$2103=A200)*Sheet1!$I$6:$I$2103)</f>
        <v>26520</v>
      </c>
      <c r="C200">
        <f t="shared" si="14"/>
        <v>26520.000199999999</v>
      </c>
      <c r="D200">
        <f t="shared" si="15"/>
        <v>221</v>
      </c>
      <c r="F200">
        <v>199</v>
      </c>
      <c r="G200" t="str">
        <f t="shared" si="12"/>
        <v>Lamas y Sandi, Andrés de</v>
      </c>
      <c r="H200">
        <f t="shared" si="13"/>
        <v>30520</v>
      </c>
    </row>
    <row r="201" spans="1:8" x14ac:dyDescent="0.25">
      <c r="A201" s="42" t="s">
        <v>792</v>
      </c>
      <c r="B201" cm="1">
        <f t="array" ref="B201">SUMPRODUCT((Sheet1!$C$6:$C$2103=A201)*Sheet1!$I$6:$I$2103)</f>
        <v>8500</v>
      </c>
      <c r="C201">
        <f t="shared" si="14"/>
        <v>8500.0002010000007</v>
      </c>
      <c r="D201">
        <f t="shared" si="15"/>
        <v>377</v>
      </c>
      <c r="F201">
        <v>200</v>
      </c>
      <c r="G201" t="str">
        <f t="shared" si="12"/>
        <v>Valdés, Jonás de</v>
      </c>
      <c r="H201">
        <f t="shared" si="13"/>
        <v>30432</v>
      </c>
    </row>
    <row r="202" spans="1:8" x14ac:dyDescent="0.25">
      <c r="A202" s="42" t="s">
        <v>794</v>
      </c>
      <c r="B202" cm="1">
        <f t="array" ref="B202">SUMPRODUCT((Sheet1!$C$6:$C$2103=A202)*Sheet1!$I$6:$I$2103)</f>
        <v>13008</v>
      </c>
      <c r="C202">
        <f t="shared" si="14"/>
        <v>13008.000201999999</v>
      </c>
      <c r="D202">
        <f t="shared" si="15"/>
        <v>330</v>
      </c>
      <c r="F202">
        <v>201</v>
      </c>
      <c r="G202" t="str">
        <f t="shared" si="12"/>
        <v>Lártiga y de la Torre, Francisco de</v>
      </c>
      <c r="H202">
        <f t="shared" si="13"/>
        <v>30432</v>
      </c>
    </row>
    <row r="203" spans="1:8" x14ac:dyDescent="0.25">
      <c r="A203" t="s">
        <v>2689</v>
      </c>
      <c r="B203" cm="1">
        <f t="array" ref="B203">SUMPRODUCT((Sheet1!$C$6:$C$2103=A203)*Sheet1!$I$6:$I$2103)</f>
        <v>10700</v>
      </c>
      <c r="C203">
        <f t="shared" si="14"/>
        <v>10700.000203</v>
      </c>
      <c r="D203">
        <f t="shared" si="15"/>
        <v>348</v>
      </c>
      <c r="F203">
        <v>202</v>
      </c>
      <c r="G203" t="str">
        <f t="shared" si="12"/>
        <v>Larrea, Pedro de</v>
      </c>
      <c r="H203">
        <f t="shared" si="13"/>
        <v>30384</v>
      </c>
    </row>
    <row r="204" spans="1:8" x14ac:dyDescent="0.25">
      <c r="A204" s="42" t="s">
        <v>801</v>
      </c>
      <c r="B204" cm="1">
        <f t="array" ref="B204">SUMPRODUCT((Sheet1!$C$6:$C$2103=A204)*Sheet1!$I$6:$I$2103)</f>
        <v>26160</v>
      </c>
      <c r="C204">
        <f t="shared" si="14"/>
        <v>26160.000204</v>
      </c>
      <c r="D204">
        <f t="shared" si="15"/>
        <v>225</v>
      </c>
      <c r="F204">
        <v>203</v>
      </c>
      <c r="G204" t="str">
        <f t="shared" si="12"/>
        <v>Tufiño Prieto, Toribio</v>
      </c>
      <c r="H204">
        <f t="shared" si="13"/>
        <v>30000</v>
      </c>
    </row>
    <row r="205" spans="1:8" x14ac:dyDescent="0.25">
      <c r="A205" s="42" t="s">
        <v>803</v>
      </c>
      <c r="B205" cm="1">
        <f t="array" ref="B205">SUMPRODUCT((Sheet1!$C$6:$C$2103=A205)*Sheet1!$I$6:$I$2103)</f>
        <v>10000</v>
      </c>
      <c r="C205">
        <f t="shared" si="14"/>
        <v>10000.000205</v>
      </c>
      <c r="D205">
        <f t="shared" si="15"/>
        <v>361</v>
      </c>
      <c r="F205">
        <v>204</v>
      </c>
      <c r="G205" t="str">
        <f t="shared" si="12"/>
        <v>Ávila, Juan Luis de</v>
      </c>
      <c r="H205">
        <f t="shared" si="13"/>
        <v>29600</v>
      </c>
    </row>
    <row r="206" spans="1:8" x14ac:dyDescent="0.25">
      <c r="A206" s="117" t="s">
        <v>805</v>
      </c>
      <c r="B206" cm="1">
        <f t="array" ref="B206">SUMPRODUCT((Sheet1!$C$6:$C$2103=A206)*Sheet1!$I$6:$I$2103)</f>
        <v>10000</v>
      </c>
      <c r="C206">
        <f t="shared" si="14"/>
        <v>10000.000206000001</v>
      </c>
      <c r="D206">
        <f t="shared" si="15"/>
        <v>360</v>
      </c>
      <c r="F206">
        <v>205</v>
      </c>
      <c r="G206" t="str">
        <f t="shared" si="12"/>
        <v>Pérez Zambrano, Pedro</v>
      </c>
      <c r="H206">
        <f t="shared" si="13"/>
        <v>29288</v>
      </c>
    </row>
    <row r="207" spans="1:8" x14ac:dyDescent="0.25">
      <c r="A207" s="99" t="s">
        <v>807</v>
      </c>
      <c r="B207" cm="1">
        <f t="array" ref="B207">SUMPRODUCT((Sheet1!$C$6:$C$2103=A207)*Sheet1!$I$6:$I$2103)</f>
        <v>1210</v>
      </c>
      <c r="C207">
        <f t="shared" si="14"/>
        <v>1210.000207</v>
      </c>
      <c r="D207">
        <f t="shared" si="15"/>
        <v>550</v>
      </c>
      <c r="F207">
        <v>206</v>
      </c>
      <c r="G207" t="str">
        <f t="shared" si="12"/>
        <v>Rioseco, Felipe de</v>
      </c>
      <c r="H207">
        <f t="shared" si="13"/>
        <v>29232</v>
      </c>
    </row>
    <row r="208" spans="1:8" x14ac:dyDescent="0.25">
      <c r="A208" s="100" t="s">
        <v>809</v>
      </c>
      <c r="B208" cm="1">
        <f t="array" ref="B208">SUMPRODUCT((Sheet1!$C$6:$C$2103=A208)*Sheet1!$I$6:$I$2103)</f>
        <v>6400</v>
      </c>
      <c r="C208">
        <f t="shared" si="14"/>
        <v>6400.0002080000004</v>
      </c>
      <c r="D208">
        <f t="shared" si="15"/>
        <v>420</v>
      </c>
      <c r="F208">
        <v>207</v>
      </c>
      <c r="G208" t="str">
        <f t="shared" si="12"/>
        <v>Oreña y Pontejos, Justo de</v>
      </c>
      <c r="H208">
        <f t="shared" si="13"/>
        <v>29132</v>
      </c>
    </row>
    <row r="209" spans="1:8" x14ac:dyDescent="0.25">
      <c r="A209" s="42" t="s">
        <v>812</v>
      </c>
      <c r="B209" cm="1">
        <f t="array" ref="B209">SUMPRODUCT((Sheet1!$C$6:$C$2103=A209)*Sheet1!$I$6:$I$2103)</f>
        <v>21340</v>
      </c>
      <c r="C209">
        <f t="shared" si="14"/>
        <v>21340.000209000002</v>
      </c>
      <c r="D209">
        <f t="shared" si="15"/>
        <v>258</v>
      </c>
      <c r="F209">
        <v>208</v>
      </c>
      <c r="G209" t="str">
        <f t="shared" si="12"/>
        <v>Fernández de Sandoval, Francisco</v>
      </c>
      <c r="H209">
        <f t="shared" si="13"/>
        <v>29125</v>
      </c>
    </row>
    <row r="210" spans="1:8" x14ac:dyDescent="0.25">
      <c r="A210" s="117" t="s">
        <v>816</v>
      </c>
      <c r="B210" cm="1">
        <f t="array" ref="B210">SUMPRODUCT((Sheet1!$C$6:$C$2103=A210)*Sheet1!$I$6:$I$2103)</f>
        <v>81760</v>
      </c>
      <c r="C210">
        <f t="shared" si="14"/>
        <v>81760.000209999998</v>
      </c>
      <c r="D210">
        <f t="shared" si="15"/>
        <v>68</v>
      </c>
      <c r="F210">
        <v>209</v>
      </c>
      <c r="G210" t="str">
        <f t="shared" si="12"/>
        <v>Higuereta, Juan de</v>
      </c>
      <c r="H210">
        <f t="shared" si="13"/>
        <v>28568</v>
      </c>
    </row>
    <row r="211" spans="1:8" x14ac:dyDescent="0.25">
      <c r="A211" s="101" t="s">
        <v>2665</v>
      </c>
      <c r="B211" cm="1">
        <f t="array" ref="B211">SUMPRODUCT((Sheet1!$C$6:$C$2103=A211)*Sheet1!$I$6:$I$2103)</f>
        <v>19090</v>
      </c>
      <c r="C211">
        <f t="shared" si="14"/>
        <v>19090.000210999999</v>
      </c>
      <c r="D211">
        <f t="shared" si="15"/>
        <v>278</v>
      </c>
      <c r="F211">
        <v>210</v>
      </c>
      <c r="G211" t="str">
        <f t="shared" si="12"/>
        <v>Goicochea, Bartolomé de</v>
      </c>
      <c r="H211">
        <f t="shared" si="13"/>
        <v>28400</v>
      </c>
    </row>
    <row r="212" spans="1:8" x14ac:dyDescent="0.25">
      <c r="A212" s="117" t="s">
        <v>822</v>
      </c>
      <c r="B212" cm="1">
        <f t="array" ref="B212">SUMPRODUCT((Sheet1!$C$6:$C$2103=A212)*Sheet1!$I$6:$I$2103)</f>
        <v>144</v>
      </c>
      <c r="C212">
        <f t="shared" si="14"/>
        <v>144.000212</v>
      </c>
      <c r="D212">
        <f t="shared" si="15"/>
        <v>667</v>
      </c>
      <c r="F212">
        <v>211</v>
      </c>
      <c r="G212" t="str">
        <f t="shared" si="12"/>
        <v>Ortiz de Gaviria, Diego</v>
      </c>
      <c r="H212">
        <f t="shared" si="13"/>
        <v>28170</v>
      </c>
    </row>
    <row r="213" spans="1:8" x14ac:dyDescent="0.25">
      <c r="A213" s="117" t="s">
        <v>826</v>
      </c>
      <c r="B213" cm="1">
        <f t="array" ref="B213">SUMPRODUCT((Sheet1!$C$6:$C$2103=A213)*Sheet1!$I$6:$I$2103)</f>
        <v>300</v>
      </c>
      <c r="C213">
        <f t="shared" si="14"/>
        <v>300.00021299999997</v>
      </c>
      <c r="D213">
        <f t="shared" si="15"/>
        <v>637</v>
      </c>
      <c r="F213">
        <v>212</v>
      </c>
      <c r="G213" t="str">
        <f t="shared" si="12"/>
        <v>Flores, Juan</v>
      </c>
      <c r="H213">
        <f t="shared" si="13"/>
        <v>28000</v>
      </c>
    </row>
    <row r="214" spans="1:8" x14ac:dyDescent="0.25">
      <c r="A214" s="42" t="s">
        <v>827</v>
      </c>
      <c r="B214" cm="1">
        <f t="array" ref="B214">SUMPRODUCT((Sheet1!$C$6:$C$2103=A214)*Sheet1!$I$6:$I$2103)</f>
        <v>97302</v>
      </c>
      <c r="C214">
        <f t="shared" si="14"/>
        <v>97302.000214</v>
      </c>
      <c r="D214">
        <f t="shared" si="15"/>
        <v>47</v>
      </c>
      <c r="F214">
        <v>213</v>
      </c>
      <c r="G214" t="str">
        <f t="shared" si="12"/>
        <v>Eliso, Pedro de</v>
      </c>
      <c r="H214">
        <f t="shared" si="13"/>
        <v>28000</v>
      </c>
    </row>
    <row r="215" spans="1:8" x14ac:dyDescent="0.25">
      <c r="A215" s="117" t="s">
        <v>837</v>
      </c>
      <c r="B215" cm="1">
        <f t="array" ref="B215">SUMPRODUCT((Sheet1!$C$6:$C$2103=A215)*Sheet1!$I$6:$I$2103)</f>
        <v>1400</v>
      </c>
      <c r="C215">
        <f t="shared" si="14"/>
        <v>1400.000215</v>
      </c>
      <c r="D215">
        <f t="shared" si="15"/>
        <v>544</v>
      </c>
      <c r="F215">
        <v>214</v>
      </c>
      <c r="G215" t="str">
        <f t="shared" si="12"/>
        <v>Pérez de Urquizu, Juan</v>
      </c>
      <c r="H215">
        <f t="shared" si="13"/>
        <v>27790</v>
      </c>
    </row>
    <row r="216" spans="1:8" x14ac:dyDescent="0.25">
      <c r="A216" s="42" t="s">
        <v>839</v>
      </c>
      <c r="B216" cm="1">
        <f t="array" ref="B216">SUMPRODUCT((Sheet1!$C$6:$C$2103=A216)*Sheet1!$I$6:$I$2103)</f>
        <v>184340</v>
      </c>
      <c r="C216">
        <f t="shared" si="14"/>
        <v>184340.00021599999</v>
      </c>
      <c r="D216">
        <f t="shared" si="15"/>
        <v>26</v>
      </c>
      <c r="F216">
        <v>215</v>
      </c>
      <c r="G216" t="str">
        <f t="shared" si="12"/>
        <v>Gondra Villela, Ventura de</v>
      </c>
      <c r="H216">
        <f t="shared" si="13"/>
        <v>27371</v>
      </c>
    </row>
    <row r="217" spans="1:8" x14ac:dyDescent="0.25">
      <c r="A217" s="117" t="s">
        <v>845</v>
      </c>
      <c r="B217" cm="1">
        <f t="array" ref="B217">SUMPRODUCT((Sheet1!$C$6:$C$2103=A217)*Sheet1!$I$6:$I$2103)</f>
        <v>54000</v>
      </c>
      <c r="C217">
        <f t="shared" si="14"/>
        <v>54000.000217000001</v>
      </c>
      <c r="D217">
        <f t="shared" si="15"/>
        <v>118</v>
      </c>
      <c r="F217">
        <v>216</v>
      </c>
      <c r="G217" t="str">
        <f t="shared" si="12"/>
        <v>Bracho de Lamadrid, Juan</v>
      </c>
      <c r="H217">
        <f t="shared" si="13"/>
        <v>27200</v>
      </c>
    </row>
    <row r="218" spans="1:8" x14ac:dyDescent="0.25">
      <c r="A218" s="42" t="s">
        <v>857</v>
      </c>
      <c r="B218" cm="1">
        <f t="array" ref="B218">SUMPRODUCT((Sheet1!$C$6:$C$2103=A218)*Sheet1!$I$6:$I$2103)</f>
        <v>62640</v>
      </c>
      <c r="C218">
        <f t="shared" si="14"/>
        <v>62640.000218000001</v>
      </c>
      <c r="D218">
        <f t="shared" si="15"/>
        <v>94</v>
      </c>
      <c r="F218">
        <v>217</v>
      </c>
      <c r="G218" t="str">
        <f t="shared" si="12"/>
        <v>Vela Patiño, Diego</v>
      </c>
      <c r="H218">
        <f t="shared" si="13"/>
        <v>27150</v>
      </c>
    </row>
    <row r="219" spans="1:8" x14ac:dyDescent="0.25">
      <c r="A219" s="117" t="s">
        <v>864</v>
      </c>
      <c r="B219" cm="1">
        <f t="array" ref="B219">SUMPRODUCT((Sheet1!$C$6:$C$2103=A219)*Sheet1!$I$6:$I$2103)</f>
        <v>72660</v>
      </c>
      <c r="C219">
        <f t="shared" si="14"/>
        <v>72660.000218999994</v>
      </c>
      <c r="D219">
        <f t="shared" si="15"/>
        <v>77</v>
      </c>
      <c r="F219">
        <v>218</v>
      </c>
      <c r="G219" t="str">
        <f t="shared" si="12"/>
        <v>Veliz de Guevara, Manuel</v>
      </c>
      <c r="H219">
        <f t="shared" si="13"/>
        <v>27004</v>
      </c>
    </row>
    <row r="220" spans="1:8" x14ac:dyDescent="0.25">
      <c r="A220" s="42" t="s">
        <v>866</v>
      </c>
      <c r="B220" cm="1">
        <f t="array" ref="B220">SUMPRODUCT((Sheet1!$C$6:$C$2103=A220)*Sheet1!$I$6:$I$2103)</f>
        <v>213490</v>
      </c>
      <c r="C220">
        <f t="shared" si="14"/>
        <v>213490.00021999999</v>
      </c>
      <c r="D220">
        <f t="shared" si="15"/>
        <v>19</v>
      </c>
      <c r="F220">
        <v>219</v>
      </c>
      <c r="G220" t="str">
        <f t="shared" si="12"/>
        <v>Bustamante, Bartolomé de</v>
      </c>
      <c r="H220">
        <f t="shared" si="13"/>
        <v>26984</v>
      </c>
    </row>
    <row r="221" spans="1:8" x14ac:dyDescent="0.25">
      <c r="A221" s="117" t="s">
        <v>868</v>
      </c>
      <c r="B221" cm="1">
        <f t="array" ref="B221">SUMPRODUCT((Sheet1!$C$6:$C$2103=A221)*Sheet1!$I$6:$I$2103)</f>
        <v>8200</v>
      </c>
      <c r="C221">
        <f t="shared" si="14"/>
        <v>8200.0002210000002</v>
      </c>
      <c r="D221">
        <f t="shared" si="15"/>
        <v>387</v>
      </c>
      <c r="F221">
        <v>220</v>
      </c>
      <c r="G221" t="str">
        <f t="shared" si="12"/>
        <v>García de Jáuregui, Juan</v>
      </c>
      <c r="H221">
        <f t="shared" si="13"/>
        <v>26560</v>
      </c>
    </row>
    <row r="222" spans="1:8" x14ac:dyDescent="0.25">
      <c r="A222" s="117" t="s">
        <v>870</v>
      </c>
      <c r="B222" cm="1">
        <f t="array" ref="B222">SUMPRODUCT((Sheet1!$C$6:$C$2103=A222)*Sheet1!$I$6:$I$2103)</f>
        <v>21000</v>
      </c>
      <c r="C222">
        <f t="shared" si="14"/>
        <v>21000.000221999999</v>
      </c>
      <c r="D222">
        <f t="shared" si="15"/>
        <v>262</v>
      </c>
      <c r="F222">
        <v>221</v>
      </c>
      <c r="G222" t="str">
        <f t="shared" si="12"/>
        <v>Orellana, Clemente de</v>
      </c>
      <c r="H222">
        <f t="shared" si="13"/>
        <v>26520</v>
      </c>
    </row>
    <row r="223" spans="1:8" x14ac:dyDescent="0.25">
      <c r="A223" s="117" t="s">
        <v>871</v>
      </c>
      <c r="B223" cm="1">
        <f t="array" ref="B223">SUMPRODUCT((Sheet1!$C$6:$C$2103=A223)*Sheet1!$I$6:$I$2103)</f>
        <v>78640</v>
      </c>
      <c r="C223">
        <f t="shared" si="14"/>
        <v>78640.000222999995</v>
      </c>
      <c r="D223">
        <f t="shared" si="15"/>
        <v>69</v>
      </c>
      <c r="F223">
        <v>222</v>
      </c>
      <c r="G223" t="str">
        <f t="shared" si="12"/>
        <v>Ferrer, Pedro</v>
      </c>
      <c r="H223">
        <f t="shared" si="13"/>
        <v>26418</v>
      </c>
    </row>
    <row r="224" spans="1:8" x14ac:dyDescent="0.25">
      <c r="A224" s="42" t="s">
        <v>874</v>
      </c>
      <c r="B224" cm="1">
        <f t="array" ref="B224">SUMPRODUCT((Sheet1!$C$6:$C$2103=A224)*Sheet1!$I$6:$I$2103)</f>
        <v>1244</v>
      </c>
      <c r="C224">
        <f t="shared" si="14"/>
        <v>1244.0002239999999</v>
      </c>
      <c r="D224">
        <f t="shared" si="15"/>
        <v>548</v>
      </c>
      <c r="F224">
        <v>223</v>
      </c>
      <c r="G224" t="str">
        <f t="shared" si="12"/>
        <v>Ramos Carrasco, Pedro</v>
      </c>
      <c r="H224">
        <f t="shared" si="13"/>
        <v>26360</v>
      </c>
    </row>
    <row r="225" spans="1:8" x14ac:dyDescent="0.25">
      <c r="A225" s="117" t="s">
        <v>879</v>
      </c>
      <c r="B225" cm="1">
        <f t="array" ref="B225">SUMPRODUCT((Sheet1!$C$6:$C$2103=A225)*Sheet1!$I$6:$I$2103)</f>
        <v>1488</v>
      </c>
      <c r="C225">
        <f t="shared" si="14"/>
        <v>1488.000225</v>
      </c>
      <c r="D225">
        <f t="shared" si="15"/>
        <v>541</v>
      </c>
      <c r="F225">
        <v>224</v>
      </c>
      <c r="G225" t="str">
        <f t="shared" si="12"/>
        <v>Villar, Pedro del</v>
      </c>
      <c r="H225">
        <f t="shared" si="13"/>
        <v>26320</v>
      </c>
    </row>
    <row r="226" spans="1:8" x14ac:dyDescent="0.25">
      <c r="A226" s="117" t="s">
        <v>2614</v>
      </c>
      <c r="B226" cm="1">
        <f t="array" ref="B226">SUMPRODUCT((Sheet1!$C$6:$C$2103=A226)*Sheet1!$I$6:$I$2103)</f>
        <v>72096</v>
      </c>
      <c r="C226">
        <f t="shared" si="14"/>
        <v>72096.000226000004</v>
      </c>
      <c r="D226">
        <f t="shared" si="15"/>
        <v>80</v>
      </c>
      <c r="F226">
        <v>225</v>
      </c>
      <c r="G226" t="str">
        <f t="shared" si="12"/>
        <v>Mendía, Gerónimo de</v>
      </c>
      <c r="H226">
        <f t="shared" si="13"/>
        <v>26160</v>
      </c>
    </row>
    <row r="227" spans="1:8" x14ac:dyDescent="0.25">
      <c r="A227" s="100" t="s">
        <v>888</v>
      </c>
      <c r="B227" cm="1">
        <f t="array" ref="B227">SUMPRODUCT((Sheet1!$C$6:$C$2103=A227)*Sheet1!$I$6:$I$2103)</f>
        <v>32162</v>
      </c>
      <c r="C227">
        <f t="shared" si="14"/>
        <v>32162.000227</v>
      </c>
      <c r="D227">
        <f t="shared" si="15"/>
        <v>194</v>
      </c>
      <c r="F227">
        <v>226</v>
      </c>
      <c r="G227" t="str">
        <f t="shared" si="12"/>
        <v>Liseras, Félix de</v>
      </c>
      <c r="H227">
        <f t="shared" si="13"/>
        <v>26000</v>
      </c>
    </row>
    <row r="228" spans="1:8" x14ac:dyDescent="0.25">
      <c r="A228" s="100" t="s">
        <v>890</v>
      </c>
      <c r="B228" cm="1">
        <f t="array" ref="B228">SUMPRODUCT((Sheet1!$C$6:$C$2103=A228)*Sheet1!$I$6:$I$2103)</f>
        <v>230416</v>
      </c>
      <c r="C228">
        <f t="shared" si="14"/>
        <v>230416.00022799999</v>
      </c>
      <c r="D228">
        <f t="shared" si="15"/>
        <v>16</v>
      </c>
      <c r="F228">
        <v>227</v>
      </c>
      <c r="G228" t="str">
        <f t="shared" si="12"/>
        <v>Munarriz, Juan Esteban de</v>
      </c>
      <c r="H228">
        <f t="shared" si="13"/>
        <v>25811</v>
      </c>
    </row>
    <row r="229" spans="1:8" x14ac:dyDescent="0.25">
      <c r="A229" s="117" t="s">
        <v>893</v>
      </c>
      <c r="B229" cm="1">
        <f t="array" ref="B229">SUMPRODUCT((Sheet1!$C$6:$C$2103=A229)*Sheet1!$I$6:$I$2103)</f>
        <v>21040</v>
      </c>
      <c r="C229">
        <f t="shared" si="14"/>
        <v>21040.000229000001</v>
      </c>
      <c r="D229">
        <f t="shared" si="15"/>
        <v>261</v>
      </c>
      <c r="F229">
        <v>228</v>
      </c>
      <c r="G229" t="str">
        <f t="shared" si="12"/>
        <v>Unsain, Gabriel de</v>
      </c>
      <c r="H229">
        <f t="shared" si="13"/>
        <v>25808</v>
      </c>
    </row>
    <row r="230" spans="1:8" x14ac:dyDescent="0.25">
      <c r="A230" s="126" t="s">
        <v>2662</v>
      </c>
      <c r="B230" cm="1">
        <f t="array" ref="B230">SUMPRODUCT((Sheet1!$C$6:$C$2103=A230)*Sheet1!$I$6:$I$2103)</f>
        <v>116586</v>
      </c>
      <c r="C230">
        <f t="shared" si="14"/>
        <v>116586.00023000001</v>
      </c>
      <c r="D230">
        <f t="shared" si="15"/>
        <v>39</v>
      </c>
      <c r="F230">
        <v>229</v>
      </c>
      <c r="G230" t="str">
        <f t="shared" si="12"/>
        <v>Gonzáles, Francisco</v>
      </c>
      <c r="H230">
        <f t="shared" si="13"/>
        <v>25757</v>
      </c>
    </row>
    <row r="231" spans="1:8" x14ac:dyDescent="0.25">
      <c r="A231" s="117" t="s">
        <v>902</v>
      </c>
      <c r="B231" cm="1">
        <f t="array" ref="B231">SUMPRODUCT((Sheet1!$C$6:$C$2103=A231)*Sheet1!$I$6:$I$2103)</f>
        <v>3040</v>
      </c>
      <c r="C231">
        <f t="shared" si="14"/>
        <v>3040.000231</v>
      </c>
      <c r="D231">
        <f t="shared" si="15"/>
        <v>493</v>
      </c>
      <c r="F231">
        <v>230</v>
      </c>
      <c r="G231" t="str">
        <f t="shared" si="12"/>
        <v>Machado de Castro, Martín</v>
      </c>
      <c r="H231">
        <f t="shared" si="13"/>
        <v>25600</v>
      </c>
    </row>
    <row r="232" spans="1:8" x14ac:dyDescent="0.25">
      <c r="A232" s="42" t="s">
        <v>905</v>
      </c>
      <c r="B232" cm="1">
        <f t="array" ref="B232">SUMPRODUCT((Sheet1!$C$6:$C$2103=A232)*Sheet1!$I$6:$I$2103)</f>
        <v>36800</v>
      </c>
      <c r="C232">
        <f t="shared" si="14"/>
        <v>36800.000231999999</v>
      </c>
      <c r="D232">
        <f t="shared" si="15"/>
        <v>175</v>
      </c>
      <c r="F232">
        <v>231</v>
      </c>
      <c r="G232" t="str">
        <f t="shared" si="12"/>
        <v>Vargas, Francisco Javier</v>
      </c>
      <c r="H232">
        <f t="shared" si="13"/>
        <v>25600</v>
      </c>
    </row>
    <row r="233" spans="1:8" x14ac:dyDescent="0.25">
      <c r="A233" s="42" t="s">
        <v>911</v>
      </c>
      <c r="B233" cm="1">
        <f t="array" ref="B233">SUMPRODUCT((Sheet1!$C$6:$C$2103=A233)*Sheet1!$I$6:$I$2103)</f>
        <v>58604</v>
      </c>
      <c r="C233">
        <f t="shared" si="14"/>
        <v>58604.000232999999</v>
      </c>
      <c r="D233">
        <f t="shared" si="15"/>
        <v>102</v>
      </c>
      <c r="F233">
        <v>232</v>
      </c>
      <c r="G233" t="str">
        <f t="shared" si="12"/>
        <v>Torres, Juan Simón de</v>
      </c>
      <c r="H233">
        <f t="shared" si="13"/>
        <v>25432</v>
      </c>
    </row>
    <row r="234" spans="1:8" x14ac:dyDescent="0.25">
      <c r="A234" s="117" t="s">
        <v>917</v>
      </c>
      <c r="B234" cm="1">
        <f t="array" ref="B234">SUMPRODUCT((Sheet1!$C$6:$C$2103=A234)*Sheet1!$I$6:$I$2103)</f>
        <v>151260</v>
      </c>
      <c r="C234">
        <f t="shared" si="14"/>
        <v>151260.00023400001</v>
      </c>
      <c r="D234">
        <f t="shared" si="15"/>
        <v>28</v>
      </c>
      <c r="F234">
        <v>233</v>
      </c>
      <c r="G234" t="str">
        <f t="shared" si="12"/>
        <v>Lamilla, Pedro de</v>
      </c>
      <c r="H234">
        <f t="shared" si="13"/>
        <v>25100</v>
      </c>
    </row>
    <row r="235" spans="1:8" x14ac:dyDescent="0.25">
      <c r="A235" s="100" t="s">
        <v>924</v>
      </c>
      <c r="B235" cm="1">
        <f t="array" ref="B235">SUMPRODUCT((Sheet1!$C$6:$C$2103=A235)*Sheet1!$I$6:$I$2103)</f>
        <v>56000</v>
      </c>
      <c r="C235">
        <f t="shared" si="14"/>
        <v>56000.000235</v>
      </c>
      <c r="D235">
        <f t="shared" si="15"/>
        <v>109</v>
      </c>
      <c r="F235">
        <v>234</v>
      </c>
      <c r="G235" t="str">
        <f t="shared" si="12"/>
        <v>Vera y Aguirre, Juan de</v>
      </c>
      <c r="H235">
        <f t="shared" si="13"/>
        <v>25068</v>
      </c>
    </row>
    <row r="236" spans="1:8" x14ac:dyDescent="0.25">
      <c r="A236" s="99" t="s">
        <v>2650</v>
      </c>
      <c r="B236" cm="1">
        <f t="array" ref="B236">SUMPRODUCT((Sheet1!$C$6:$C$2103=A236)*Sheet1!$I$6:$I$2103)</f>
        <v>52400</v>
      </c>
      <c r="C236">
        <f t="shared" si="14"/>
        <v>52400.000236</v>
      </c>
      <c r="D236">
        <f t="shared" si="15"/>
        <v>123</v>
      </c>
      <c r="F236">
        <v>235</v>
      </c>
      <c r="G236" t="str">
        <f t="shared" si="12"/>
        <v>Valdés, Andrés de</v>
      </c>
      <c r="H236">
        <f t="shared" si="13"/>
        <v>24765</v>
      </c>
    </row>
    <row r="237" spans="1:8" x14ac:dyDescent="0.25">
      <c r="A237" s="42" t="s">
        <v>2675</v>
      </c>
      <c r="B237" cm="1">
        <f t="array" ref="B237">SUMPRODUCT((Sheet1!$C$6:$C$2103=A237)*Sheet1!$I$6:$I$2103)</f>
        <v>25600</v>
      </c>
      <c r="C237">
        <f t="shared" si="14"/>
        <v>25600.000237</v>
      </c>
      <c r="D237">
        <f t="shared" si="15"/>
        <v>231</v>
      </c>
      <c r="F237">
        <v>236</v>
      </c>
      <c r="G237" t="str">
        <f t="shared" si="12"/>
        <v>Navarro, Manuel</v>
      </c>
      <c r="H237">
        <f t="shared" si="13"/>
        <v>24400</v>
      </c>
    </row>
    <row r="238" spans="1:8" x14ac:dyDescent="0.25">
      <c r="A238" s="42" t="s">
        <v>931</v>
      </c>
      <c r="B238" cm="1">
        <f t="array" ref="B238">SUMPRODUCT((Sheet1!$C$6:$C$2103=A238)*Sheet1!$I$6:$I$2103)</f>
        <v>15940</v>
      </c>
      <c r="C238">
        <f t="shared" si="14"/>
        <v>15940.000238000001</v>
      </c>
      <c r="D238">
        <f t="shared" si="15"/>
        <v>308</v>
      </c>
      <c r="F238">
        <v>237</v>
      </c>
      <c r="G238" t="str">
        <f t="shared" si="12"/>
        <v>Monje, Benito</v>
      </c>
      <c r="H238">
        <f t="shared" si="13"/>
        <v>24048</v>
      </c>
    </row>
    <row r="239" spans="1:8" x14ac:dyDescent="0.25">
      <c r="A239" s="100" t="s">
        <v>932</v>
      </c>
      <c r="B239" cm="1">
        <f t="array" ref="B239">SUMPRODUCT((Sheet1!$C$6:$C$2103=A239)*Sheet1!$I$6:$I$2103)</f>
        <v>8000</v>
      </c>
      <c r="C239">
        <f t="shared" si="14"/>
        <v>8000.000239</v>
      </c>
      <c r="D239">
        <f t="shared" si="15"/>
        <v>399</v>
      </c>
      <c r="F239">
        <v>238</v>
      </c>
      <c r="G239" t="str">
        <f t="shared" si="12"/>
        <v>Román Lozano, Juan</v>
      </c>
      <c r="H239">
        <f t="shared" si="13"/>
        <v>24000</v>
      </c>
    </row>
    <row r="240" spans="1:8" x14ac:dyDescent="0.25">
      <c r="A240" s="42" t="s">
        <v>935</v>
      </c>
      <c r="B240" cm="1">
        <f t="array" ref="B240">SUMPRODUCT((Sheet1!$C$6:$C$2103=A240)*Sheet1!$I$6:$I$2103)</f>
        <v>30747</v>
      </c>
      <c r="C240">
        <f t="shared" si="14"/>
        <v>30747.000240000001</v>
      </c>
      <c r="D240">
        <f t="shared" si="15"/>
        <v>197</v>
      </c>
      <c r="F240">
        <v>239</v>
      </c>
      <c r="G240" t="str">
        <f t="shared" si="12"/>
        <v>Torre, Joseph de la</v>
      </c>
      <c r="H240">
        <f t="shared" si="13"/>
        <v>24000</v>
      </c>
    </row>
    <row r="241" spans="1:8" x14ac:dyDescent="0.25">
      <c r="A241" s="117" t="s">
        <v>939</v>
      </c>
      <c r="B241" cm="1">
        <f t="array" ref="B241">SUMPRODUCT((Sheet1!$C$6:$C$2103=A241)*Sheet1!$I$6:$I$2103)</f>
        <v>10000</v>
      </c>
      <c r="C241">
        <f t="shared" si="14"/>
        <v>10000.000241</v>
      </c>
      <c r="D241">
        <f t="shared" si="15"/>
        <v>359</v>
      </c>
      <c r="F241">
        <v>240</v>
      </c>
      <c r="G241" t="str">
        <f t="shared" si="12"/>
        <v>Colón, Esteban Ángel</v>
      </c>
      <c r="H241">
        <f t="shared" si="13"/>
        <v>24000</v>
      </c>
    </row>
    <row r="242" spans="1:8" x14ac:dyDescent="0.25">
      <c r="A242" s="117" t="s">
        <v>953</v>
      </c>
      <c r="B242" cm="1">
        <f t="array" ref="B242">SUMPRODUCT((Sheet1!$C$6:$C$2103=A242)*Sheet1!$I$6:$I$2103)</f>
        <v>69228</v>
      </c>
      <c r="C242">
        <f t="shared" si="14"/>
        <v>69228.000241999995</v>
      </c>
      <c r="D242">
        <f t="shared" si="15"/>
        <v>83</v>
      </c>
      <c r="F242">
        <v>241</v>
      </c>
      <c r="G242" t="str">
        <f t="shared" si="12"/>
        <v>Gonzáles, Pedro</v>
      </c>
      <c r="H242">
        <f t="shared" si="13"/>
        <v>23538</v>
      </c>
    </row>
    <row r="243" spans="1:8" x14ac:dyDescent="0.25">
      <c r="A243" s="42" t="s">
        <v>954</v>
      </c>
      <c r="B243" cm="1">
        <f t="array" ref="B243">SUMPRODUCT((Sheet1!$C$6:$C$2103=A243)*Sheet1!$I$6:$I$2103)</f>
        <v>55798</v>
      </c>
      <c r="C243">
        <f t="shared" si="14"/>
        <v>55798.000243000002</v>
      </c>
      <c r="D243">
        <f t="shared" si="15"/>
        <v>112</v>
      </c>
      <c r="F243">
        <v>242</v>
      </c>
      <c r="G243" t="str">
        <f t="shared" si="12"/>
        <v>Zainaga, Juan de</v>
      </c>
      <c r="H243">
        <f t="shared" si="13"/>
        <v>23470</v>
      </c>
    </row>
    <row r="244" spans="1:8" x14ac:dyDescent="0.25">
      <c r="A244" s="117" t="s">
        <v>967</v>
      </c>
      <c r="B244" cm="1">
        <f t="array" ref="B244">SUMPRODUCT((Sheet1!$C$6:$C$2103=A244)*Sheet1!$I$6:$I$2103)</f>
        <v>4000</v>
      </c>
      <c r="C244">
        <f t="shared" si="14"/>
        <v>4000.0002439999998</v>
      </c>
      <c r="D244">
        <f t="shared" si="15"/>
        <v>474</v>
      </c>
      <c r="F244">
        <v>243</v>
      </c>
      <c r="G244" t="str">
        <f t="shared" si="12"/>
        <v>Requena, Miguel de</v>
      </c>
      <c r="H244">
        <f t="shared" si="13"/>
        <v>23440</v>
      </c>
    </row>
    <row r="245" spans="1:8" x14ac:dyDescent="0.25">
      <c r="A245" s="99" t="s">
        <v>970</v>
      </c>
      <c r="B245" cm="1">
        <f t="array" ref="B245">SUMPRODUCT((Sheet1!$C$6:$C$2103=A245)*Sheet1!$I$6:$I$2103)</f>
        <v>2770</v>
      </c>
      <c r="C245">
        <f t="shared" si="14"/>
        <v>2770.0002450000002</v>
      </c>
      <c r="D245">
        <f t="shared" si="15"/>
        <v>500</v>
      </c>
      <c r="F245">
        <v>244</v>
      </c>
      <c r="G245" t="str">
        <f t="shared" si="12"/>
        <v>Urquizu, Agustín de</v>
      </c>
      <c r="H245">
        <f t="shared" si="13"/>
        <v>23380</v>
      </c>
    </row>
    <row r="246" spans="1:8" x14ac:dyDescent="0.25">
      <c r="A246" s="99" t="s">
        <v>972</v>
      </c>
      <c r="B246" cm="1">
        <f t="array" ref="B246">SUMPRODUCT((Sheet1!$C$6:$C$2103=A246)*Sheet1!$I$6:$I$2103)</f>
        <v>304115</v>
      </c>
      <c r="C246">
        <f t="shared" si="14"/>
        <v>304115.00024600001</v>
      </c>
      <c r="D246">
        <f t="shared" si="15"/>
        <v>9</v>
      </c>
      <c r="F246">
        <v>245</v>
      </c>
      <c r="G246" t="str">
        <f t="shared" si="12"/>
        <v>Hermosilla, Francisco de</v>
      </c>
      <c r="H246">
        <f t="shared" si="13"/>
        <v>23250</v>
      </c>
    </row>
    <row r="247" spans="1:8" x14ac:dyDescent="0.25">
      <c r="A247" s="110" t="s">
        <v>975</v>
      </c>
      <c r="B247" cm="1">
        <f t="array" ref="B247">SUMPRODUCT((Sheet1!$C$6:$C$2103=A247)*Sheet1!$I$6:$I$2103)</f>
        <v>60400</v>
      </c>
      <c r="C247">
        <f t="shared" si="14"/>
        <v>60400.000247000004</v>
      </c>
      <c r="D247">
        <f t="shared" si="15"/>
        <v>98</v>
      </c>
      <c r="F247">
        <v>246</v>
      </c>
      <c r="G247" t="str">
        <f t="shared" si="12"/>
        <v>Bravo de Lagunas, Pedro</v>
      </c>
      <c r="H247">
        <f t="shared" si="13"/>
        <v>23232</v>
      </c>
    </row>
    <row r="248" spans="1:8" x14ac:dyDescent="0.25">
      <c r="A248" s="42" t="s">
        <v>977</v>
      </c>
      <c r="B248" cm="1">
        <f t="array" ref="B248">SUMPRODUCT((Sheet1!$C$6:$C$2103=A248)*Sheet1!$I$6:$I$2103)</f>
        <v>3351</v>
      </c>
      <c r="C248">
        <f t="shared" si="14"/>
        <v>3351.0002479999998</v>
      </c>
      <c r="D248">
        <f t="shared" si="15"/>
        <v>487</v>
      </c>
      <c r="F248">
        <v>247</v>
      </c>
      <c r="G248" t="str">
        <f t="shared" si="12"/>
        <v>Peña Fajardo, Andrés de la</v>
      </c>
      <c r="H248">
        <f t="shared" si="13"/>
        <v>23230</v>
      </c>
    </row>
    <row r="249" spans="1:8" x14ac:dyDescent="0.25">
      <c r="A249" s="100" t="s">
        <v>983</v>
      </c>
      <c r="B249" cm="1">
        <f t="array" ref="B249">SUMPRODUCT((Sheet1!$C$6:$C$2103=A249)*Sheet1!$I$6:$I$2103)</f>
        <v>46028</v>
      </c>
      <c r="C249">
        <f t="shared" si="14"/>
        <v>46028.000248999997</v>
      </c>
      <c r="D249">
        <f t="shared" si="15"/>
        <v>140</v>
      </c>
      <c r="F249">
        <v>248</v>
      </c>
      <c r="G249" t="str">
        <f t="shared" si="12"/>
        <v>Sánchez de Tena, Miguel</v>
      </c>
      <c r="H249">
        <f t="shared" si="13"/>
        <v>23120</v>
      </c>
    </row>
    <row r="250" spans="1:8" x14ac:dyDescent="0.25">
      <c r="A250" s="99" t="s">
        <v>989</v>
      </c>
      <c r="B250" cm="1">
        <f t="array" ref="B250">SUMPRODUCT((Sheet1!$C$6:$C$2103=A250)*Sheet1!$I$6:$I$2103)</f>
        <v>39927</v>
      </c>
      <c r="C250">
        <f t="shared" si="14"/>
        <v>39927.000249999997</v>
      </c>
      <c r="D250">
        <f t="shared" si="15"/>
        <v>166</v>
      </c>
      <c r="F250">
        <v>249</v>
      </c>
      <c r="G250" t="str">
        <f t="shared" si="12"/>
        <v>Heredia, Juan de</v>
      </c>
      <c r="H250">
        <f t="shared" si="13"/>
        <v>22410</v>
      </c>
    </row>
    <row r="251" spans="1:8" x14ac:dyDescent="0.25">
      <c r="A251" s="117" t="s">
        <v>993</v>
      </c>
      <c r="B251" cm="1">
        <f t="array" ref="B251">SUMPRODUCT((Sheet1!$C$6:$C$2103=A251)*Sheet1!$I$6:$I$2103)</f>
        <v>22000</v>
      </c>
      <c r="C251">
        <f t="shared" si="14"/>
        <v>22000.000251000001</v>
      </c>
      <c r="D251">
        <f t="shared" si="15"/>
        <v>253</v>
      </c>
      <c r="F251">
        <v>250</v>
      </c>
      <c r="G251" t="str">
        <f t="shared" si="12"/>
        <v>Mendoza, Luis de</v>
      </c>
      <c r="H251">
        <f t="shared" si="13"/>
        <v>22400</v>
      </c>
    </row>
    <row r="252" spans="1:8" x14ac:dyDescent="0.25">
      <c r="A252" s="42" t="s">
        <v>997</v>
      </c>
      <c r="B252" cm="1">
        <f t="array" ref="B252">SUMPRODUCT((Sheet1!$C$6:$C$2103=A252)*Sheet1!$I$6:$I$2103)</f>
        <v>88812</v>
      </c>
      <c r="C252">
        <f t="shared" si="14"/>
        <v>88812.000251999998</v>
      </c>
      <c r="D252">
        <f t="shared" si="15"/>
        <v>59</v>
      </c>
      <c r="F252">
        <v>251</v>
      </c>
      <c r="G252" t="str">
        <f t="shared" si="12"/>
        <v>Peña, Salvador de la</v>
      </c>
      <c r="H252">
        <f t="shared" si="13"/>
        <v>22000</v>
      </c>
    </row>
    <row r="253" spans="1:8" x14ac:dyDescent="0.25">
      <c r="A253" s="42" t="s">
        <v>1000</v>
      </c>
      <c r="B253" cm="1">
        <f t="array" ref="B253">SUMPRODUCT((Sheet1!$C$6:$C$2103=A253)*Sheet1!$I$6:$I$2103)</f>
        <v>24400</v>
      </c>
      <c r="C253">
        <f t="shared" si="14"/>
        <v>24400.000252999998</v>
      </c>
      <c r="D253">
        <f t="shared" si="15"/>
        <v>236</v>
      </c>
      <c r="F253">
        <v>252</v>
      </c>
      <c r="G253" t="str">
        <f t="shared" si="12"/>
        <v>Certeza, Antonio de la</v>
      </c>
      <c r="H253">
        <f t="shared" si="13"/>
        <v>22000</v>
      </c>
    </row>
    <row r="254" spans="1:8" x14ac:dyDescent="0.25">
      <c r="A254" s="117" t="s">
        <v>1004</v>
      </c>
      <c r="B254" cm="1">
        <f t="array" ref="B254">SUMPRODUCT((Sheet1!$C$6:$C$2103=A254)*Sheet1!$I$6:$I$2103)</f>
        <v>750</v>
      </c>
      <c r="C254">
        <f t="shared" si="14"/>
        <v>750.00025400000004</v>
      </c>
      <c r="D254">
        <f t="shared" si="15"/>
        <v>577</v>
      </c>
      <c r="F254">
        <v>253</v>
      </c>
      <c r="G254" t="str">
        <f t="shared" si="12"/>
        <v>Salguero, Antonio</v>
      </c>
      <c r="H254">
        <f t="shared" si="13"/>
        <v>22000</v>
      </c>
    </row>
    <row r="255" spans="1:8" x14ac:dyDescent="0.25">
      <c r="A255" s="110" t="s">
        <v>1006</v>
      </c>
      <c r="B255" cm="1">
        <f t="array" ref="B255">SUMPRODUCT((Sheet1!$C$6:$C$2103=A255)*Sheet1!$I$6:$I$2103)</f>
        <v>16000</v>
      </c>
      <c r="C255">
        <f t="shared" si="14"/>
        <v>16000.000255000001</v>
      </c>
      <c r="D255">
        <f t="shared" si="15"/>
        <v>305</v>
      </c>
      <c r="F255">
        <v>254</v>
      </c>
      <c r="G255" t="str">
        <f t="shared" si="12"/>
        <v>Curiel, Joseph</v>
      </c>
      <c r="H255">
        <f t="shared" si="13"/>
        <v>22000</v>
      </c>
    </row>
    <row r="256" spans="1:8" x14ac:dyDescent="0.25">
      <c r="A256" s="42" t="s">
        <v>1015</v>
      </c>
      <c r="B256" cm="1">
        <f t="array" ref="B256">SUMPRODUCT((Sheet1!$C$6:$C$2103=A256)*Sheet1!$I$6:$I$2103)</f>
        <v>20187</v>
      </c>
      <c r="C256">
        <f t="shared" si="14"/>
        <v>20187.000255999999</v>
      </c>
      <c r="D256">
        <f t="shared" si="15"/>
        <v>268</v>
      </c>
      <c r="F256">
        <v>255</v>
      </c>
      <c r="G256" t="str">
        <f t="shared" si="12"/>
        <v>Jáuregui, Ignacio de</v>
      </c>
      <c r="H256">
        <f t="shared" si="13"/>
        <v>21880</v>
      </c>
    </row>
    <row r="257" spans="1:8" x14ac:dyDescent="0.25">
      <c r="A257" s="117" t="s">
        <v>1017</v>
      </c>
      <c r="B257" cm="1">
        <f t="array" ref="B257">SUMPRODUCT((Sheet1!$C$6:$C$2103=A257)*Sheet1!$I$6:$I$2103)</f>
        <v>16000</v>
      </c>
      <c r="C257">
        <f t="shared" si="14"/>
        <v>16000.000257</v>
      </c>
      <c r="D257">
        <f t="shared" si="15"/>
        <v>304</v>
      </c>
      <c r="F257">
        <v>256</v>
      </c>
      <c r="G257" t="str">
        <f t="shared" si="12"/>
        <v>Soriano, Juan</v>
      </c>
      <c r="H257">
        <f t="shared" si="13"/>
        <v>21820</v>
      </c>
    </row>
    <row r="258" spans="1:8" x14ac:dyDescent="0.25">
      <c r="A258" s="117" t="s">
        <v>1019</v>
      </c>
      <c r="B258" cm="1">
        <f t="array" ref="B258">SUMPRODUCT((Sheet1!$C$6:$C$2103=A258)*Sheet1!$I$6:$I$2103)</f>
        <v>120000</v>
      </c>
      <c r="C258">
        <f t="shared" si="14"/>
        <v>120000.000258</v>
      </c>
      <c r="D258">
        <f t="shared" si="15"/>
        <v>36</v>
      </c>
      <c r="F258">
        <v>257</v>
      </c>
      <c r="G258" t="str">
        <f t="shared" ref="G258:G321" si="16">INDEX($A$2:$A$2099,MATCH(F258,$D$2:$D$2099,0))</f>
        <v>Ladrón de Guevara, Diego</v>
      </c>
      <c r="H258">
        <f t="shared" ref="H258:H321" si="17">INDEX($B$2:$B$2099,MATCH(F258,$D$2:$D$2099,0))</f>
        <v>21750</v>
      </c>
    </row>
    <row r="259" spans="1:8" x14ac:dyDescent="0.25">
      <c r="A259" s="112" t="s">
        <v>1020</v>
      </c>
      <c r="B259" cm="1">
        <f t="array" ref="B259">SUMPRODUCT((Sheet1!$C$6:$C$2103=A259)*Sheet1!$I$6:$I$2103)</f>
        <v>92120</v>
      </c>
      <c r="C259">
        <f t="shared" ref="C259:C322" si="18">B259+0.000001*ROW()</f>
        <v>92120.000258999993</v>
      </c>
      <c r="D259">
        <f t="shared" ref="D259:D322" si="19">_xlfn.RANK.EQ(C259,$C$2:$C$697)</f>
        <v>53</v>
      </c>
      <c r="F259">
        <v>258</v>
      </c>
      <c r="G259" t="str">
        <f t="shared" si="16"/>
        <v>Hurtado, Juan de</v>
      </c>
      <c r="H259">
        <f t="shared" si="17"/>
        <v>21340</v>
      </c>
    </row>
    <row r="260" spans="1:8" x14ac:dyDescent="0.25">
      <c r="A260" s="111" t="s">
        <v>2652</v>
      </c>
      <c r="B260" cm="1">
        <f t="array" ref="B260">SUMPRODUCT((Sheet1!$C$6:$C$2103=A260)*Sheet1!$I$6:$I$2103)</f>
        <v>16000</v>
      </c>
      <c r="C260">
        <f t="shared" si="18"/>
        <v>16000.000260000001</v>
      </c>
      <c r="D260">
        <f t="shared" si="19"/>
        <v>303</v>
      </c>
      <c r="F260">
        <v>259</v>
      </c>
      <c r="G260" t="str">
        <f t="shared" si="16"/>
        <v>Gonzáles de Luna, Luis</v>
      </c>
      <c r="H260">
        <f t="shared" si="17"/>
        <v>21200</v>
      </c>
    </row>
    <row r="261" spans="1:8" x14ac:dyDescent="0.25">
      <c r="A261" s="111" t="s">
        <v>1034</v>
      </c>
      <c r="B261" cm="1">
        <f t="array" ref="B261">SUMPRODUCT((Sheet1!$C$6:$C$2103=A261)*Sheet1!$I$6:$I$2103)</f>
        <v>300</v>
      </c>
      <c r="C261">
        <f t="shared" si="18"/>
        <v>300.00026100000002</v>
      </c>
      <c r="D261">
        <f t="shared" si="19"/>
        <v>636</v>
      </c>
      <c r="F261">
        <v>260</v>
      </c>
      <c r="G261" t="str">
        <f t="shared" si="16"/>
        <v>Romero, Pedro</v>
      </c>
      <c r="H261">
        <f t="shared" si="17"/>
        <v>21100</v>
      </c>
    </row>
    <row r="262" spans="1:8" x14ac:dyDescent="0.25">
      <c r="A262" s="99" t="s">
        <v>1037</v>
      </c>
      <c r="B262" cm="1">
        <f t="array" ref="B262">SUMPRODUCT((Sheet1!$C$6:$C$2103=A262)*Sheet1!$I$6:$I$2103)</f>
        <v>42940</v>
      </c>
      <c r="C262">
        <f t="shared" si="18"/>
        <v>42940.000262000001</v>
      </c>
      <c r="D262">
        <f t="shared" si="19"/>
        <v>156</v>
      </c>
      <c r="F262">
        <v>261</v>
      </c>
      <c r="G262" t="str">
        <f t="shared" si="16"/>
        <v>Serrano, Juan</v>
      </c>
      <c r="H262">
        <f t="shared" si="17"/>
        <v>21040</v>
      </c>
    </row>
    <row r="263" spans="1:8" x14ac:dyDescent="0.25">
      <c r="A263" s="124" t="s">
        <v>1043</v>
      </c>
      <c r="B263" cm="1">
        <f t="array" ref="B263">SUMPRODUCT((Sheet1!$C$6:$C$2103=A263)*Sheet1!$I$6:$I$2103)</f>
        <v>28400</v>
      </c>
      <c r="C263">
        <f t="shared" si="18"/>
        <v>28400.000263000002</v>
      </c>
      <c r="D263">
        <f t="shared" si="19"/>
        <v>210</v>
      </c>
      <c r="F263">
        <v>262</v>
      </c>
      <c r="G263" t="str">
        <f t="shared" si="16"/>
        <v>Ercilla, Joseph de</v>
      </c>
      <c r="H263">
        <f t="shared" si="17"/>
        <v>21000</v>
      </c>
    </row>
    <row r="264" spans="1:8" x14ac:dyDescent="0.25">
      <c r="A264" s="117" t="s">
        <v>1046</v>
      </c>
      <c r="B264" cm="1">
        <f t="array" ref="B264">SUMPRODUCT((Sheet1!$C$6:$C$2103=A264)*Sheet1!$I$6:$I$2103)</f>
        <v>16280</v>
      </c>
      <c r="C264">
        <f t="shared" si="18"/>
        <v>16280.000264</v>
      </c>
      <c r="D264">
        <f t="shared" si="19"/>
        <v>298</v>
      </c>
      <c r="F264">
        <v>263</v>
      </c>
      <c r="G264" t="str">
        <f t="shared" si="16"/>
        <v>Fanjul, Toribio</v>
      </c>
      <c r="H264">
        <f t="shared" si="17"/>
        <v>20992</v>
      </c>
    </row>
    <row r="265" spans="1:8" x14ac:dyDescent="0.25">
      <c r="A265" s="42" t="s">
        <v>1047</v>
      </c>
      <c r="B265" cm="1">
        <f t="array" ref="B265">SUMPRODUCT((Sheet1!$C$6:$C$2103=A265)*Sheet1!$I$6:$I$2103)</f>
        <v>10325</v>
      </c>
      <c r="C265">
        <f t="shared" si="18"/>
        <v>10325.000265000001</v>
      </c>
      <c r="D265">
        <f t="shared" si="19"/>
        <v>350</v>
      </c>
      <c r="F265">
        <v>264</v>
      </c>
      <c r="G265" t="str">
        <f t="shared" si="16"/>
        <v>Quevedo, Baltazar</v>
      </c>
      <c r="H265">
        <f t="shared" si="17"/>
        <v>20670</v>
      </c>
    </row>
    <row r="266" spans="1:8" x14ac:dyDescent="0.25">
      <c r="A266" s="117" t="s">
        <v>1049</v>
      </c>
      <c r="B266" cm="1">
        <f t="array" ref="B266">SUMPRODUCT((Sheet1!$C$6:$C$2103=A266)*Sheet1!$I$6:$I$2103)</f>
        <v>23120</v>
      </c>
      <c r="C266">
        <f t="shared" si="18"/>
        <v>23120.000265999999</v>
      </c>
      <c r="D266">
        <f t="shared" si="19"/>
        <v>248</v>
      </c>
      <c r="F266">
        <v>265</v>
      </c>
      <c r="G266" t="str">
        <f t="shared" si="16"/>
        <v>Guerra de Biedma, Juan</v>
      </c>
      <c r="H266">
        <f t="shared" si="17"/>
        <v>20640</v>
      </c>
    </row>
    <row r="267" spans="1:8" x14ac:dyDescent="0.25">
      <c r="A267" s="113" t="s">
        <v>1052</v>
      </c>
      <c r="B267" cm="1">
        <f t="array" ref="B267">SUMPRODUCT((Sheet1!$C$6:$C$2103=A267)*Sheet1!$I$6:$I$2103)</f>
        <v>65880</v>
      </c>
      <c r="C267">
        <f t="shared" si="18"/>
        <v>65880.000266999996</v>
      </c>
      <c r="D267">
        <f t="shared" si="19"/>
        <v>89</v>
      </c>
      <c r="F267">
        <v>266</v>
      </c>
      <c r="G267" t="str">
        <f t="shared" si="16"/>
        <v>Pardo, Bernardo</v>
      </c>
      <c r="H267">
        <f t="shared" si="17"/>
        <v>20394</v>
      </c>
    </row>
    <row r="268" spans="1:8" x14ac:dyDescent="0.25">
      <c r="A268" s="42" t="s">
        <v>2695</v>
      </c>
      <c r="B268" cm="1">
        <f t="array" ref="B268">SUMPRODUCT((Sheet1!$C$6:$C$2103=A268)*Sheet1!$I$6:$I$2103)</f>
        <v>17552</v>
      </c>
      <c r="C268">
        <f t="shared" si="18"/>
        <v>17552.000268</v>
      </c>
      <c r="D268">
        <f t="shared" si="19"/>
        <v>290</v>
      </c>
      <c r="F268">
        <v>267</v>
      </c>
      <c r="G268" t="str">
        <f t="shared" si="16"/>
        <v>Miranda, Francisco de</v>
      </c>
      <c r="H268">
        <f t="shared" si="17"/>
        <v>20304</v>
      </c>
    </row>
    <row r="269" spans="1:8" x14ac:dyDescent="0.25">
      <c r="A269" s="117" t="s">
        <v>1057</v>
      </c>
      <c r="B269" cm="1">
        <f t="array" ref="B269">SUMPRODUCT((Sheet1!$C$6:$C$2103=A269)*Sheet1!$I$6:$I$2103)</f>
        <v>56470</v>
      </c>
      <c r="C269">
        <f t="shared" si="18"/>
        <v>56470.000268999996</v>
      </c>
      <c r="D269">
        <f t="shared" si="19"/>
        <v>106</v>
      </c>
      <c r="F269">
        <v>268</v>
      </c>
      <c r="G269" t="str">
        <f t="shared" si="16"/>
        <v>Ascasva, Francisco de</v>
      </c>
      <c r="H269">
        <f t="shared" si="17"/>
        <v>20187</v>
      </c>
    </row>
    <row r="270" spans="1:8" x14ac:dyDescent="0.25">
      <c r="A270" s="128" t="s">
        <v>2613</v>
      </c>
      <c r="B270" cm="1">
        <f t="array" ref="B270">SUMPRODUCT((Sheet1!$C$6:$C$2103=A270)*Sheet1!$I$6:$I$2103)</f>
        <v>75740</v>
      </c>
      <c r="C270">
        <f t="shared" si="18"/>
        <v>75740.000270000004</v>
      </c>
      <c r="D270">
        <f t="shared" si="19"/>
        <v>74</v>
      </c>
      <c r="F270">
        <v>269</v>
      </c>
      <c r="G270" t="str">
        <f t="shared" si="16"/>
        <v>Velasco, Juan de</v>
      </c>
      <c r="H270">
        <f t="shared" si="17"/>
        <v>20000</v>
      </c>
    </row>
    <row r="271" spans="1:8" x14ac:dyDescent="0.25">
      <c r="A271" s="99" t="s">
        <v>1061</v>
      </c>
      <c r="B271" cm="1">
        <f t="array" ref="B271">SUMPRODUCT((Sheet1!$C$6:$C$2103=A271)*Sheet1!$I$6:$I$2103)</f>
        <v>37700</v>
      </c>
      <c r="C271">
        <f t="shared" si="18"/>
        <v>37700.000270999997</v>
      </c>
      <c r="D271">
        <f t="shared" si="19"/>
        <v>172</v>
      </c>
      <c r="F271">
        <v>270</v>
      </c>
      <c r="G271" t="str">
        <f t="shared" si="16"/>
        <v>Oteiza, Esteban de</v>
      </c>
      <c r="H271">
        <f t="shared" si="17"/>
        <v>20000</v>
      </c>
    </row>
    <row r="272" spans="1:8" x14ac:dyDescent="0.25">
      <c r="A272" s="99" t="s">
        <v>2635</v>
      </c>
      <c r="B272" cm="1">
        <f t="array" ref="B272">SUMPRODUCT((Sheet1!$C$6:$C$2103=A272)*Sheet1!$I$6:$I$2103)</f>
        <v>25600</v>
      </c>
      <c r="C272">
        <f t="shared" si="18"/>
        <v>25600.000272000001</v>
      </c>
      <c r="D272">
        <f t="shared" si="19"/>
        <v>230</v>
      </c>
      <c r="F272">
        <v>271</v>
      </c>
      <c r="G272" t="str">
        <f t="shared" si="16"/>
        <v>Gómez, Francisco Luis</v>
      </c>
      <c r="H272">
        <f t="shared" si="17"/>
        <v>20000</v>
      </c>
    </row>
    <row r="273" spans="1:8" x14ac:dyDescent="0.25">
      <c r="A273" s="42" t="s">
        <v>1063</v>
      </c>
      <c r="B273" cm="1">
        <f t="array" ref="B273">SUMPRODUCT((Sheet1!$C$6:$C$2103=A273)*Sheet1!$I$6:$I$2103)</f>
        <v>53800</v>
      </c>
      <c r="C273">
        <f t="shared" si="18"/>
        <v>53800.000272999998</v>
      </c>
      <c r="D273">
        <f t="shared" si="19"/>
        <v>120</v>
      </c>
      <c r="F273">
        <v>272</v>
      </c>
      <c r="G273" t="str">
        <f t="shared" si="16"/>
        <v>Bustamante, Juan Antonio de</v>
      </c>
      <c r="H273">
        <f t="shared" si="17"/>
        <v>20000</v>
      </c>
    </row>
    <row r="274" spans="1:8" x14ac:dyDescent="0.25">
      <c r="A274" s="42" t="s">
        <v>1065</v>
      </c>
      <c r="B274" cm="1">
        <f t="array" ref="B274">SUMPRODUCT((Sheet1!$C$6:$C$2103=A274)*Sheet1!$I$6:$I$2103)</f>
        <v>43035</v>
      </c>
      <c r="C274">
        <f t="shared" si="18"/>
        <v>43035.000273999998</v>
      </c>
      <c r="D274">
        <f t="shared" si="19"/>
        <v>155</v>
      </c>
      <c r="F274">
        <v>273</v>
      </c>
      <c r="G274" t="str">
        <f t="shared" si="16"/>
        <v>Gonzáles Ventea, Sebastián</v>
      </c>
      <c r="H274">
        <f t="shared" si="17"/>
        <v>19646</v>
      </c>
    </row>
    <row r="275" spans="1:8" x14ac:dyDescent="0.25">
      <c r="A275" s="42" t="s">
        <v>1070</v>
      </c>
      <c r="B275" cm="1">
        <f t="array" ref="B275">SUMPRODUCT((Sheet1!$C$6:$C$2103=A275)*Sheet1!$I$6:$I$2103)</f>
        <v>33443</v>
      </c>
      <c r="C275">
        <f t="shared" si="18"/>
        <v>33443.000274999999</v>
      </c>
      <c r="D275">
        <f t="shared" si="19"/>
        <v>189</v>
      </c>
      <c r="F275">
        <v>274</v>
      </c>
      <c r="G275" t="str">
        <f t="shared" si="16"/>
        <v>Calderón de la Barca, Gregorio</v>
      </c>
      <c r="H275">
        <f t="shared" si="17"/>
        <v>19620</v>
      </c>
    </row>
    <row r="276" spans="1:8" x14ac:dyDescent="0.25">
      <c r="A276" s="42" t="s">
        <v>1082</v>
      </c>
      <c r="B276" cm="1">
        <f t="array" ref="B276">SUMPRODUCT((Sheet1!$C$6:$C$2103=A276)*Sheet1!$I$6:$I$2103)</f>
        <v>26360</v>
      </c>
      <c r="C276">
        <f t="shared" si="18"/>
        <v>26360.000275999999</v>
      </c>
      <c r="D276">
        <f t="shared" si="19"/>
        <v>223</v>
      </c>
      <c r="F276">
        <v>275</v>
      </c>
      <c r="G276" t="str">
        <f t="shared" si="16"/>
        <v>Cisneros, Juan Antonio de</v>
      </c>
      <c r="H276">
        <f t="shared" si="17"/>
        <v>19315</v>
      </c>
    </row>
    <row r="277" spans="1:8" x14ac:dyDescent="0.25">
      <c r="A277" s="99" t="s">
        <v>1084</v>
      </c>
      <c r="B277" cm="1">
        <f t="array" ref="B277">SUMPRODUCT((Sheet1!$C$6:$C$2103=A277)*Sheet1!$I$6:$I$2103)</f>
        <v>11000</v>
      </c>
      <c r="C277">
        <f t="shared" si="18"/>
        <v>11000.000276999999</v>
      </c>
      <c r="D277">
        <f t="shared" si="19"/>
        <v>347</v>
      </c>
      <c r="F277">
        <v>276</v>
      </c>
      <c r="G277" t="str">
        <f t="shared" si="16"/>
        <v>Arostegui, Mateo de</v>
      </c>
      <c r="H277">
        <f t="shared" si="17"/>
        <v>19200</v>
      </c>
    </row>
    <row r="278" spans="1:8" x14ac:dyDescent="0.25">
      <c r="A278" s="103" t="s">
        <v>1089</v>
      </c>
      <c r="B278" cm="1">
        <f t="array" ref="B278">SUMPRODUCT((Sheet1!$C$6:$C$2103=A278)*Sheet1!$I$6:$I$2103)</f>
        <v>41536</v>
      </c>
      <c r="C278">
        <f t="shared" si="18"/>
        <v>41536.000278</v>
      </c>
      <c r="D278">
        <f t="shared" si="19"/>
        <v>161</v>
      </c>
      <c r="F278">
        <v>277</v>
      </c>
      <c r="G278" t="str">
        <f t="shared" si="16"/>
        <v>Pacheco, Esteban</v>
      </c>
      <c r="H278">
        <f t="shared" si="17"/>
        <v>19125</v>
      </c>
    </row>
    <row r="279" spans="1:8" x14ac:dyDescent="0.25">
      <c r="A279" s="117" t="s">
        <v>2679</v>
      </c>
      <c r="B279" cm="1">
        <f t="array" ref="B279">SUMPRODUCT((Sheet1!$C$6:$C$2103=A279)*Sheet1!$I$6:$I$2103)</f>
        <v>10000</v>
      </c>
      <c r="C279">
        <f t="shared" si="18"/>
        <v>10000.000279</v>
      </c>
      <c r="D279">
        <f t="shared" si="19"/>
        <v>358</v>
      </c>
      <c r="F279">
        <v>278</v>
      </c>
      <c r="G279" t="str">
        <f t="shared" si="16"/>
        <v>Eraustieta, Lucas de</v>
      </c>
      <c r="H279">
        <f t="shared" si="17"/>
        <v>19090</v>
      </c>
    </row>
    <row r="280" spans="1:8" x14ac:dyDescent="0.25">
      <c r="A280" s="117" t="s">
        <v>1094</v>
      </c>
      <c r="B280" cm="1">
        <f t="array" ref="B280">SUMPRODUCT((Sheet1!$C$6:$C$2103=A280)*Sheet1!$I$6:$I$2103)</f>
        <v>5000</v>
      </c>
      <c r="C280">
        <f t="shared" si="18"/>
        <v>5000.0002800000002</v>
      </c>
      <c r="D280">
        <f t="shared" si="19"/>
        <v>439</v>
      </c>
      <c r="F280">
        <v>279</v>
      </c>
      <c r="G280" t="str">
        <f t="shared" si="16"/>
        <v>Gonzáles, Juan</v>
      </c>
      <c r="H280">
        <f t="shared" si="17"/>
        <v>18980</v>
      </c>
    </row>
    <row r="281" spans="1:8" x14ac:dyDescent="0.25">
      <c r="A281" s="117" t="s">
        <v>1095</v>
      </c>
      <c r="B281" cm="1">
        <f t="array" ref="B281">SUMPRODUCT((Sheet1!$C$6:$C$2103=A281)*Sheet1!$I$6:$I$2103)</f>
        <v>12000</v>
      </c>
      <c r="C281">
        <f t="shared" si="18"/>
        <v>12000.000281000001</v>
      </c>
      <c r="D281">
        <f t="shared" si="19"/>
        <v>334</v>
      </c>
      <c r="F281">
        <v>280</v>
      </c>
      <c r="G281" t="str">
        <f t="shared" si="16"/>
        <v>Prado, Juan de</v>
      </c>
      <c r="H281">
        <f t="shared" si="17"/>
        <v>18750</v>
      </c>
    </row>
    <row r="282" spans="1:8" x14ac:dyDescent="0.25">
      <c r="A282" s="100" t="s">
        <v>1097</v>
      </c>
      <c r="B282" cm="1">
        <f t="array" ref="B282">SUMPRODUCT((Sheet1!$C$6:$C$2103=A282)*Sheet1!$I$6:$I$2103)</f>
        <v>20670</v>
      </c>
      <c r="C282">
        <f t="shared" si="18"/>
        <v>20670.000282000001</v>
      </c>
      <c r="D282">
        <f t="shared" si="19"/>
        <v>264</v>
      </c>
      <c r="F282">
        <v>281</v>
      </c>
      <c r="G282" t="str">
        <f t="shared" si="16"/>
        <v>Vizcargana, Pedro de</v>
      </c>
      <c r="H282">
        <f t="shared" si="17"/>
        <v>18712</v>
      </c>
    </row>
    <row r="283" spans="1:8" x14ac:dyDescent="0.25">
      <c r="A283" s="99" t="s">
        <v>1100</v>
      </c>
      <c r="B283" cm="1">
        <f t="array" ref="B283">SUMPRODUCT((Sheet1!$C$6:$C$2103=A283)*Sheet1!$I$6:$I$2103)</f>
        <v>54700</v>
      </c>
      <c r="C283">
        <f t="shared" si="18"/>
        <v>54700.000283000001</v>
      </c>
      <c r="D283">
        <f t="shared" si="19"/>
        <v>115</v>
      </c>
      <c r="F283">
        <v>282</v>
      </c>
      <c r="G283" t="str">
        <f t="shared" si="16"/>
        <v>Hernández, Juan Evangelista</v>
      </c>
      <c r="H283">
        <f t="shared" si="17"/>
        <v>18652</v>
      </c>
    </row>
    <row r="284" spans="1:8" x14ac:dyDescent="0.25">
      <c r="A284" s="99" t="s">
        <v>1104</v>
      </c>
      <c r="B284" cm="1">
        <f t="array" ref="B284">SUMPRODUCT((Sheet1!$C$6:$C$2103=A284)*Sheet1!$I$6:$I$2103)</f>
        <v>40900</v>
      </c>
      <c r="C284">
        <f t="shared" si="18"/>
        <v>40900.000284000002</v>
      </c>
      <c r="D284">
        <f t="shared" si="19"/>
        <v>164</v>
      </c>
      <c r="F284">
        <v>283</v>
      </c>
      <c r="G284" t="str">
        <f t="shared" si="16"/>
        <v>Torres y Portugal, Agustín de</v>
      </c>
      <c r="H284">
        <f t="shared" si="17"/>
        <v>18575</v>
      </c>
    </row>
    <row r="285" spans="1:8" x14ac:dyDescent="0.25">
      <c r="A285" s="42" t="s">
        <v>1108</v>
      </c>
      <c r="B285" cm="1">
        <f t="array" ref="B285">SUMPRODUCT((Sheet1!$C$6:$C$2103=A285)*Sheet1!$I$6:$I$2103)</f>
        <v>17080</v>
      </c>
      <c r="C285">
        <f t="shared" si="18"/>
        <v>17080.000284999998</v>
      </c>
      <c r="D285">
        <f t="shared" si="19"/>
        <v>293</v>
      </c>
      <c r="F285">
        <v>284</v>
      </c>
      <c r="G285" t="str">
        <f t="shared" si="16"/>
        <v>Vicueto, Alonso</v>
      </c>
      <c r="H285">
        <f t="shared" si="17"/>
        <v>18402</v>
      </c>
    </row>
    <row r="286" spans="1:8" x14ac:dyDescent="0.25">
      <c r="A286" s="100" t="s">
        <v>1112</v>
      </c>
      <c r="B286" cm="1">
        <f t="array" ref="B286">SUMPRODUCT((Sheet1!$C$6:$C$2103=A286)*Sheet1!$I$6:$I$2103)</f>
        <v>104</v>
      </c>
      <c r="C286">
        <f t="shared" si="18"/>
        <v>104.000286</v>
      </c>
      <c r="D286">
        <f t="shared" si="19"/>
        <v>672</v>
      </c>
      <c r="F286">
        <v>285</v>
      </c>
      <c r="G286" t="str">
        <f t="shared" si="16"/>
        <v>Medrano, Nicolás</v>
      </c>
      <c r="H286">
        <f t="shared" si="17"/>
        <v>18160</v>
      </c>
    </row>
    <row r="287" spans="1:8" x14ac:dyDescent="0.25">
      <c r="A287" s="99" t="s">
        <v>1116</v>
      </c>
      <c r="B287" cm="1">
        <f t="array" ref="B287">SUMPRODUCT((Sheet1!$C$6:$C$2103=A287)*Sheet1!$I$6:$I$2103)</f>
        <v>13558</v>
      </c>
      <c r="C287">
        <f t="shared" si="18"/>
        <v>13558.000287000001</v>
      </c>
      <c r="D287">
        <f t="shared" si="19"/>
        <v>329</v>
      </c>
      <c r="F287">
        <v>286</v>
      </c>
      <c r="G287" t="str">
        <f t="shared" si="16"/>
        <v>Marín de Parieda, Bartolomé</v>
      </c>
      <c r="H287">
        <f t="shared" si="17"/>
        <v>18132</v>
      </c>
    </row>
    <row r="288" spans="1:8" x14ac:dyDescent="0.25">
      <c r="A288" s="117" t="s">
        <v>1120</v>
      </c>
      <c r="B288" cm="1">
        <f t="array" ref="B288">SUMPRODUCT((Sheet1!$C$6:$C$2103=A288)*Sheet1!$I$6:$I$2103)</f>
        <v>61300</v>
      </c>
      <c r="C288">
        <f t="shared" si="18"/>
        <v>61300.000288000003</v>
      </c>
      <c r="D288">
        <f t="shared" si="19"/>
        <v>96</v>
      </c>
      <c r="F288">
        <v>287</v>
      </c>
      <c r="G288" t="str">
        <f t="shared" si="16"/>
        <v>Merino Miguel, Juan</v>
      </c>
      <c r="H288">
        <f t="shared" si="17"/>
        <v>18000</v>
      </c>
    </row>
    <row r="289" spans="1:8" x14ac:dyDescent="0.25">
      <c r="A289" s="110" t="s">
        <v>1121</v>
      </c>
      <c r="B289" cm="1">
        <f t="array" ref="B289">SUMPRODUCT((Sheet1!$C$6:$C$2103=A289)*Sheet1!$I$6:$I$2103)</f>
        <v>35360</v>
      </c>
      <c r="C289">
        <f t="shared" si="18"/>
        <v>35360.000289000003</v>
      </c>
      <c r="D289">
        <f t="shared" si="19"/>
        <v>185</v>
      </c>
      <c r="F289">
        <v>288</v>
      </c>
      <c r="G289" t="str">
        <f t="shared" si="16"/>
        <v>Muñoz y Rivero, Diego</v>
      </c>
      <c r="H289">
        <f t="shared" si="17"/>
        <v>18000</v>
      </c>
    </row>
    <row r="290" spans="1:8" x14ac:dyDescent="0.25">
      <c r="A290" s="111" t="s">
        <v>1124</v>
      </c>
      <c r="B290" cm="1">
        <f t="array" ref="B290">SUMPRODUCT((Sheet1!$C$6:$C$2103=A290)*Sheet1!$I$6:$I$2103)</f>
        <v>1224</v>
      </c>
      <c r="C290">
        <f t="shared" si="18"/>
        <v>1224.0002899999999</v>
      </c>
      <c r="D290">
        <f t="shared" si="19"/>
        <v>549</v>
      </c>
      <c r="F290">
        <v>289</v>
      </c>
      <c r="G290" t="str">
        <f t="shared" si="16"/>
        <v>Hidalgo, Diego</v>
      </c>
      <c r="H290">
        <f t="shared" si="17"/>
        <v>17760</v>
      </c>
    </row>
    <row r="291" spans="1:8" x14ac:dyDescent="0.25">
      <c r="A291" s="112" t="s">
        <v>1127</v>
      </c>
      <c r="B291" cm="1">
        <f t="array" ref="B291">SUMPRODUCT((Sheet1!$C$6:$C$2103=A291)*Sheet1!$I$6:$I$2103)</f>
        <v>218988</v>
      </c>
      <c r="C291">
        <f t="shared" si="18"/>
        <v>218988.000291</v>
      </c>
      <c r="D291">
        <f t="shared" si="19"/>
        <v>18</v>
      </c>
      <c r="F291">
        <v>290</v>
      </c>
      <c r="G291" t="str">
        <f t="shared" si="16"/>
        <v>Puerta, Agustín de la</v>
      </c>
      <c r="H291">
        <f t="shared" si="17"/>
        <v>17552</v>
      </c>
    </row>
    <row r="292" spans="1:8" x14ac:dyDescent="0.25">
      <c r="A292" s="100" t="s">
        <v>1130</v>
      </c>
      <c r="B292" cm="1">
        <f t="array" ref="B292">SUMPRODUCT((Sheet1!$C$6:$C$2103=A292)*Sheet1!$I$6:$I$2103)</f>
        <v>2240</v>
      </c>
      <c r="C292">
        <f t="shared" si="18"/>
        <v>2240.0002920000002</v>
      </c>
      <c r="D292">
        <f t="shared" si="19"/>
        <v>510</v>
      </c>
      <c r="F292">
        <v>291</v>
      </c>
      <c r="G292" t="str">
        <f t="shared" si="16"/>
        <v>Gómez, Joseph</v>
      </c>
      <c r="H292">
        <f t="shared" si="17"/>
        <v>17300</v>
      </c>
    </row>
    <row r="293" spans="1:8" x14ac:dyDescent="0.25">
      <c r="A293" s="99" t="s">
        <v>1131</v>
      </c>
      <c r="B293" cm="1">
        <f t="array" ref="B293">SUMPRODUCT((Sheet1!$C$6:$C$2103=A293)*Sheet1!$I$6:$I$2103)</f>
        <v>82791</v>
      </c>
      <c r="C293">
        <f t="shared" si="18"/>
        <v>82791.000293000005</v>
      </c>
      <c r="D293">
        <f t="shared" si="19"/>
        <v>67</v>
      </c>
      <c r="F293">
        <v>292</v>
      </c>
      <c r="G293" t="str">
        <f t="shared" si="16"/>
        <v>Vargas, Cristóbal de</v>
      </c>
      <c r="H293">
        <f t="shared" si="17"/>
        <v>17200</v>
      </c>
    </row>
    <row r="294" spans="1:8" x14ac:dyDescent="0.25">
      <c r="A294" s="117" t="s">
        <v>1136</v>
      </c>
      <c r="B294" cm="1">
        <f t="array" ref="B294">SUMPRODUCT((Sheet1!$C$6:$C$2103=A294)*Sheet1!$I$6:$I$2103)</f>
        <v>547531</v>
      </c>
      <c r="C294">
        <f t="shared" si="18"/>
        <v>547531.00029400003</v>
      </c>
      <c r="D294">
        <f t="shared" si="19"/>
        <v>5</v>
      </c>
      <c r="F294">
        <v>293</v>
      </c>
      <c r="G294" t="str">
        <f t="shared" si="16"/>
        <v>Querejazu Uribe, Antonio de</v>
      </c>
      <c r="H294">
        <f t="shared" si="17"/>
        <v>17080</v>
      </c>
    </row>
    <row r="295" spans="1:8" x14ac:dyDescent="0.25">
      <c r="A295" s="42" t="s">
        <v>1138</v>
      </c>
      <c r="B295" cm="1">
        <f t="array" ref="B295">SUMPRODUCT((Sheet1!$C$6:$C$2103=A295)*Sheet1!$I$6:$I$2103)</f>
        <v>116320</v>
      </c>
      <c r="C295">
        <f t="shared" si="18"/>
        <v>116320.00029500001</v>
      </c>
      <c r="D295">
        <f t="shared" si="19"/>
        <v>40</v>
      </c>
      <c r="F295">
        <v>294</v>
      </c>
      <c r="G295" t="str">
        <f t="shared" si="16"/>
        <v>Medina, Fernando de</v>
      </c>
      <c r="H295">
        <f t="shared" si="17"/>
        <v>17000</v>
      </c>
    </row>
    <row r="296" spans="1:8" x14ac:dyDescent="0.25">
      <c r="A296" s="117" t="s">
        <v>1143</v>
      </c>
      <c r="B296" cm="1">
        <f t="array" ref="B296">SUMPRODUCT((Sheet1!$C$6:$C$2103=A296)*Sheet1!$I$6:$I$2103)</f>
        <v>56000</v>
      </c>
      <c r="C296">
        <f t="shared" si="18"/>
        <v>56000.000295999998</v>
      </c>
      <c r="D296">
        <f t="shared" si="19"/>
        <v>108</v>
      </c>
      <c r="F296">
        <v>295</v>
      </c>
      <c r="G296" t="str">
        <f t="shared" si="16"/>
        <v>Basaguren, Francisco de</v>
      </c>
      <c r="H296">
        <f t="shared" si="17"/>
        <v>16610</v>
      </c>
    </row>
    <row r="297" spans="1:8" x14ac:dyDescent="0.25">
      <c r="A297" s="100" t="s">
        <v>2678</v>
      </c>
      <c r="B297" cm="1">
        <f t="array" ref="B297">SUMPRODUCT((Sheet1!$C$6:$C$2103=A297)*Sheet1!$I$6:$I$2103)</f>
        <v>15280</v>
      </c>
      <c r="C297">
        <f t="shared" si="18"/>
        <v>15280.000297000001</v>
      </c>
      <c r="D297">
        <f t="shared" si="19"/>
        <v>313</v>
      </c>
      <c r="F297">
        <v>296</v>
      </c>
      <c r="G297" t="str">
        <f t="shared" si="16"/>
        <v>Manuel</v>
      </c>
      <c r="H297">
        <f t="shared" si="17"/>
        <v>16360</v>
      </c>
    </row>
    <row r="298" spans="1:8" x14ac:dyDescent="0.25">
      <c r="A298" s="99" t="s">
        <v>1146</v>
      </c>
      <c r="B298" cm="1">
        <f t="array" ref="B298">SUMPRODUCT((Sheet1!$C$6:$C$2103=A298)*Sheet1!$I$6:$I$2103)</f>
        <v>23250</v>
      </c>
      <c r="C298">
        <f t="shared" si="18"/>
        <v>23250.000297999999</v>
      </c>
      <c r="D298">
        <f t="shared" si="19"/>
        <v>245</v>
      </c>
      <c r="F298">
        <v>297</v>
      </c>
      <c r="G298" t="str">
        <f t="shared" si="16"/>
        <v>Tena Calderón, Gonzalo de</v>
      </c>
      <c r="H298">
        <f t="shared" si="17"/>
        <v>16344</v>
      </c>
    </row>
    <row r="299" spans="1:8" x14ac:dyDescent="0.25">
      <c r="A299" s="42" t="s">
        <v>1152</v>
      </c>
      <c r="B299" cm="1">
        <f t="array" ref="B299">SUMPRODUCT((Sheet1!$C$6:$C$2103=A299)*Sheet1!$I$6:$I$2103)</f>
        <v>3128</v>
      </c>
      <c r="C299">
        <f t="shared" si="18"/>
        <v>3128.0002989999998</v>
      </c>
      <c r="D299">
        <f t="shared" si="19"/>
        <v>491</v>
      </c>
      <c r="F299">
        <v>298</v>
      </c>
      <c r="G299" t="str">
        <f t="shared" si="16"/>
        <v>Ubinza, Miguel de</v>
      </c>
      <c r="H299">
        <f t="shared" si="17"/>
        <v>16280</v>
      </c>
    </row>
    <row r="300" spans="1:8" x14ac:dyDescent="0.25">
      <c r="A300" s="42" t="s">
        <v>1156</v>
      </c>
      <c r="B300" cm="1">
        <f t="array" ref="B300">SUMPRODUCT((Sheet1!$C$6:$C$2103=A300)*Sheet1!$I$6:$I$2103)</f>
        <v>44376</v>
      </c>
      <c r="C300">
        <f t="shared" si="18"/>
        <v>44376.0003</v>
      </c>
      <c r="D300">
        <f t="shared" si="19"/>
        <v>148</v>
      </c>
      <c r="F300">
        <v>299</v>
      </c>
      <c r="G300" t="str">
        <f t="shared" si="16"/>
        <v>Cedillo, Nicolás de</v>
      </c>
      <c r="H300">
        <f t="shared" si="17"/>
        <v>16258</v>
      </c>
    </row>
    <row r="301" spans="1:8" x14ac:dyDescent="0.25">
      <c r="A301" s="42" t="s">
        <v>1160</v>
      </c>
      <c r="B301" cm="1">
        <f t="array" ref="B301">SUMPRODUCT((Sheet1!$C$6:$C$2103=A301)*Sheet1!$I$6:$I$2103)</f>
        <v>18575</v>
      </c>
      <c r="C301">
        <f t="shared" si="18"/>
        <v>18575.000301</v>
      </c>
      <c r="D301">
        <f t="shared" si="19"/>
        <v>283</v>
      </c>
      <c r="F301">
        <v>300</v>
      </c>
      <c r="G301" t="str">
        <f t="shared" si="16"/>
        <v>Gregorio, Joseph</v>
      </c>
      <c r="H301">
        <f t="shared" si="17"/>
        <v>16000</v>
      </c>
    </row>
    <row r="302" spans="1:8" x14ac:dyDescent="0.25">
      <c r="A302" s="117" t="s">
        <v>2680</v>
      </c>
      <c r="B302" cm="1">
        <f t="array" ref="B302">SUMPRODUCT((Sheet1!$C$6:$C$2103=A302)*Sheet1!$I$6:$I$2103)</f>
        <v>2000</v>
      </c>
      <c r="C302">
        <f t="shared" si="18"/>
        <v>2000.0003019999999</v>
      </c>
      <c r="D302">
        <f t="shared" si="19"/>
        <v>526</v>
      </c>
      <c r="F302">
        <v>301</v>
      </c>
      <c r="G302" t="str">
        <f t="shared" si="16"/>
        <v>Luján, Juan</v>
      </c>
      <c r="H302">
        <f t="shared" si="17"/>
        <v>16000</v>
      </c>
    </row>
    <row r="303" spans="1:8" x14ac:dyDescent="0.25">
      <c r="A303" s="99" t="s">
        <v>1166</v>
      </c>
      <c r="B303" cm="1">
        <f t="array" ref="B303">SUMPRODUCT((Sheet1!$C$6:$C$2103=A303)*Sheet1!$I$6:$I$2103)</f>
        <v>30520</v>
      </c>
      <c r="C303">
        <f t="shared" si="18"/>
        <v>30520.000303000001</v>
      </c>
      <c r="D303">
        <f t="shared" si="19"/>
        <v>199</v>
      </c>
      <c r="F303">
        <v>302</v>
      </c>
      <c r="G303" t="str">
        <f t="shared" si="16"/>
        <v>Artieta, Martín de</v>
      </c>
      <c r="H303">
        <f t="shared" si="17"/>
        <v>16000</v>
      </c>
    </row>
    <row r="304" spans="1:8" x14ac:dyDescent="0.25">
      <c r="A304" s="112" t="s">
        <v>1169</v>
      </c>
      <c r="B304" cm="1">
        <f t="array" ref="B304">SUMPRODUCT((Sheet1!$C$6:$C$2103=A304)*Sheet1!$I$6:$I$2103)</f>
        <v>16360</v>
      </c>
      <c r="C304">
        <f t="shared" si="18"/>
        <v>16360.000303999999</v>
      </c>
      <c r="D304">
        <f t="shared" si="19"/>
        <v>296</v>
      </c>
      <c r="F304">
        <v>303</v>
      </c>
      <c r="G304" t="str">
        <f t="shared" si="16"/>
        <v>Sagardia, Martín</v>
      </c>
      <c r="H304">
        <f t="shared" si="17"/>
        <v>16000</v>
      </c>
    </row>
    <row r="305" spans="1:8" x14ac:dyDescent="0.25">
      <c r="A305" s="111" t="s">
        <v>2649</v>
      </c>
      <c r="B305" cm="1">
        <f t="array" ref="B305">SUMPRODUCT((Sheet1!$C$6:$C$2103=A305)*Sheet1!$I$6:$I$2103)</f>
        <v>47936</v>
      </c>
      <c r="C305">
        <f t="shared" si="18"/>
        <v>47936.000305000001</v>
      </c>
      <c r="D305">
        <f t="shared" si="19"/>
        <v>135</v>
      </c>
      <c r="F305">
        <v>304</v>
      </c>
      <c r="G305" t="str">
        <f t="shared" si="16"/>
        <v>Henares y Gallegos, Bartolomé de</v>
      </c>
      <c r="H305">
        <f t="shared" si="17"/>
        <v>16000</v>
      </c>
    </row>
    <row r="306" spans="1:8" x14ac:dyDescent="0.25">
      <c r="A306" s="112" t="s">
        <v>1183</v>
      </c>
      <c r="B306" cm="1">
        <f t="array" ref="B306">SUMPRODUCT((Sheet1!$C$6:$C$2103=A306)*Sheet1!$I$6:$I$2103)</f>
        <v>5000</v>
      </c>
      <c r="C306">
        <f t="shared" si="18"/>
        <v>5000.0003059999999</v>
      </c>
      <c r="D306">
        <f t="shared" si="19"/>
        <v>438</v>
      </c>
      <c r="F306">
        <v>305</v>
      </c>
      <c r="G306" t="str">
        <f t="shared" si="16"/>
        <v>Luján, Luis Antonio</v>
      </c>
      <c r="H306">
        <f t="shared" si="17"/>
        <v>16000</v>
      </c>
    </row>
    <row r="307" spans="1:8" x14ac:dyDescent="0.25">
      <c r="A307" s="113" t="s">
        <v>2691</v>
      </c>
      <c r="B307" cm="1">
        <f t="array" ref="B307">SUMPRODUCT((Sheet1!$C$6:$C$2103=A307)*Sheet1!$I$6:$I$2103)</f>
        <v>117440</v>
      </c>
      <c r="C307">
        <f t="shared" si="18"/>
        <v>117440.00030699999</v>
      </c>
      <c r="D307">
        <f t="shared" si="19"/>
        <v>38</v>
      </c>
      <c r="F307">
        <v>306</v>
      </c>
      <c r="G307" t="str">
        <f t="shared" si="16"/>
        <v>Jiménez de Aguilar, Francisco</v>
      </c>
      <c r="H307">
        <f t="shared" si="17"/>
        <v>16000</v>
      </c>
    </row>
    <row r="308" spans="1:8" x14ac:dyDescent="0.25">
      <c r="A308" s="99" t="s">
        <v>1190</v>
      </c>
      <c r="B308" cm="1">
        <f t="array" ref="B308">SUMPRODUCT((Sheet1!$C$6:$C$2103=A308)*Sheet1!$I$6:$I$2103)</f>
        <v>6585</v>
      </c>
      <c r="C308">
        <f t="shared" si="18"/>
        <v>6585.0003079999997</v>
      </c>
      <c r="D308">
        <f t="shared" si="19"/>
        <v>413</v>
      </c>
      <c r="F308">
        <v>307</v>
      </c>
      <c r="G308" t="str">
        <f t="shared" si="16"/>
        <v>Ponce de Osma, Pedro</v>
      </c>
      <c r="H308">
        <f t="shared" si="17"/>
        <v>15973</v>
      </c>
    </row>
    <row r="309" spans="1:8" x14ac:dyDescent="0.25">
      <c r="A309" s="99" t="s">
        <v>1194</v>
      </c>
      <c r="B309" cm="1">
        <f t="array" ref="B309">SUMPRODUCT((Sheet1!$C$6:$C$2103=A309)*Sheet1!$I$6:$I$2103)</f>
        <v>34152</v>
      </c>
      <c r="C309">
        <f t="shared" si="18"/>
        <v>34152.000309000003</v>
      </c>
      <c r="D309">
        <f t="shared" si="19"/>
        <v>188</v>
      </c>
      <c r="F309">
        <v>308</v>
      </c>
      <c r="G309" t="str">
        <f t="shared" si="16"/>
        <v>García de la Puente, Juan</v>
      </c>
      <c r="H309">
        <f t="shared" si="17"/>
        <v>15940</v>
      </c>
    </row>
    <row r="310" spans="1:8" x14ac:dyDescent="0.25">
      <c r="A310" s="42" t="s">
        <v>1196</v>
      </c>
      <c r="B310" cm="1">
        <f t="array" ref="B310">SUMPRODUCT((Sheet1!$C$6:$C$2103=A310)*Sheet1!$I$6:$I$2103)</f>
        <v>51609</v>
      </c>
      <c r="C310">
        <f t="shared" si="18"/>
        <v>51609.000310000003</v>
      </c>
      <c r="D310">
        <f t="shared" si="19"/>
        <v>125</v>
      </c>
      <c r="F310">
        <v>309</v>
      </c>
      <c r="G310" t="str">
        <f t="shared" si="16"/>
        <v>Conrado, Juan Esteban</v>
      </c>
      <c r="H310">
        <f t="shared" si="17"/>
        <v>15760</v>
      </c>
    </row>
    <row r="311" spans="1:8" x14ac:dyDescent="0.25">
      <c r="A311" s="117" t="s">
        <v>1199</v>
      </c>
      <c r="B311" cm="1">
        <f t="array" ref="B311">SUMPRODUCT((Sheet1!$C$6:$C$2103=A311)*Sheet1!$I$6:$I$2103)</f>
        <v>1100</v>
      </c>
      <c r="C311">
        <f t="shared" si="18"/>
        <v>1100.000311</v>
      </c>
      <c r="D311">
        <f t="shared" si="19"/>
        <v>556</v>
      </c>
      <c r="F311">
        <v>310</v>
      </c>
      <c r="G311" t="str">
        <f t="shared" si="16"/>
        <v>Luján y Acuña, Diego</v>
      </c>
      <c r="H311">
        <f t="shared" si="17"/>
        <v>15702</v>
      </c>
    </row>
    <row r="312" spans="1:8" x14ac:dyDescent="0.25">
      <c r="A312" s="117" t="s">
        <v>2638</v>
      </c>
      <c r="B312" cm="1">
        <f t="array" ref="B312">SUMPRODUCT((Sheet1!$C$6:$C$2103=A312)*Sheet1!$I$6:$I$2103)</f>
        <v>16000</v>
      </c>
      <c r="C312">
        <f t="shared" si="18"/>
        <v>16000.000312</v>
      </c>
      <c r="D312">
        <f t="shared" si="19"/>
        <v>302</v>
      </c>
      <c r="F312">
        <v>311</v>
      </c>
      <c r="G312" t="str">
        <f t="shared" si="16"/>
        <v>Hidalgo, Gregorio</v>
      </c>
      <c r="H312">
        <f t="shared" si="17"/>
        <v>15500</v>
      </c>
    </row>
    <row r="313" spans="1:8" x14ac:dyDescent="0.25">
      <c r="A313" s="42" t="s">
        <v>1202</v>
      </c>
      <c r="B313" cm="1">
        <f t="array" ref="B313">SUMPRODUCT((Sheet1!$C$6:$C$2103=A313)*Sheet1!$I$6:$I$2103)</f>
        <v>1024</v>
      </c>
      <c r="C313">
        <f t="shared" si="18"/>
        <v>1024.000313</v>
      </c>
      <c r="D313">
        <f t="shared" si="19"/>
        <v>561</v>
      </c>
      <c r="F313">
        <v>312</v>
      </c>
      <c r="G313" t="str">
        <f t="shared" si="16"/>
        <v>Ovares, Joseph de</v>
      </c>
      <c r="H313">
        <f t="shared" si="17"/>
        <v>15310</v>
      </c>
    </row>
    <row r="314" spans="1:8" x14ac:dyDescent="0.25">
      <c r="A314" s="42" t="s">
        <v>1206</v>
      </c>
      <c r="B314" cm="1">
        <f t="array" ref="B314">SUMPRODUCT((Sheet1!$C$6:$C$2103=A314)*Sheet1!$I$6:$I$2103)</f>
        <v>45620</v>
      </c>
      <c r="C314">
        <f t="shared" si="18"/>
        <v>45620.000313999997</v>
      </c>
      <c r="D314">
        <f t="shared" si="19"/>
        <v>141</v>
      </c>
      <c r="F314">
        <v>313</v>
      </c>
      <c r="G314" t="str">
        <f t="shared" si="16"/>
        <v>Lescano, Felipe de</v>
      </c>
      <c r="H314">
        <f t="shared" si="17"/>
        <v>15280</v>
      </c>
    </row>
    <row r="315" spans="1:8" x14ac:dyDescent="0.25">
      <c r="A315" s="42" t="s">
        <v>1207</v>
      </c>
      <c r="B315" cm="1">
        <f t="array" ref="B315">SUMPRODUCT((Sheet1!$C$6:$C$2103=A315)*Sheet1!$I$6:$I$2103)</f>
        <v>23470</v>
      </c>
      <c r="C315">
        <f t="shared" si="18"/>
        <v>23470.000315000001</v>
      </c>
      <c r="D315">
        <f t="shared" si="19"/>
        <v>242</v>
      </c>
      <c r="F315">
        <v>314</v>
      </c>
      <c r="G315" t="str">
        <f t="shared" si="16"/>
        <v>Rodríguez, Diego</v>
      </c>
      <c r="H315">
        <f t="shared" si="17"/>
        <v>15242</v>
      </c>
    </row>
    <row r="316" spans="1:8" x14ac:dyDescent="0.25">
      <c r="A316" s="117" t="s">
        <v>1209</v>
      </c>
      <c r="B316" cm="1">
        <f t="array" ref="B316">SUMPRODUCT((Sheet1!$C$6:$C$2103=A316)*Sheet1!$I$6:$I$2103)</f>
        <v>48</v>
      </c>
      <c r="C316">
        <f t="shared" si="18"/>
        <v>48.000315999999998</v>
      </c>
      <c r="D316">
        <f t="shared" si="19"/>
        <v>688</v>
      </c>
      <c r="F316">
        <v>315</v>
      </c>
      <c r="G316" t="str">
        <f t="shared" si="16"/>
        <v>Castro, Joseph de</v>
      </c>
      <c r="H316">
        <f t="shared" si="17"/>
        <v>15088</v>
      </c>
    </row>
    <row r="317" spans="1:8" x14ac:dyDescent="0.25">
      <c r="A317" s="42" t="s">
        <v>1216</v>
      </c>
      <c r="B317" cm="1">
        <f t="array" ref="B317">SUMPRODUCT((Sheet1!$C$6:$C$2103=A317)*Sheet1!$I$6:$I$2103)</f>
        <v>21820</v>
      </c>
      <c r="C317">
        <f t="shared" si="18"/>
        <v>21820.000317000002</v>
      </c>
      <c r="D317">
        <f t="shared" si="19"/>
        <v>256</v>
      </c>
      <c r="F317">
        <v>316</v>
      </c>
      <c r="G317" t="str">
        <f t="shared" si="16"/>
        <v>Neira y Zevallos, Vicente de</v>
      </c>
      <c r="H317">
        <f t="shared" si="17"/>
        <v>14680</v>
      </c>
    </row>
    <row r="318" spans="1:8" x14ac:dyDescent="0.25">
      <c r="A318" s="117" t="s">
        <v>1217</v>
      </c>
      <c r="B318" cm="1">
        <f t="array" ref="B318">SUMPRODUCT((Sheet1!$C$6:$C$2103=A318)*Sheet1!$I$6:$I$2103)</f>
        <v>104</v>
      </c>
      <c r="C318">
        <f t="shared" si="18"/>
        <v>104.00031799999999</v>
      </c>
      <c r="D318">
        <f t="shared" si="19"/>
        <v>671</v>
      </c>
      <c r="F318">
        <v>317</v>
      </c>
      <c r="G318" t="str">
        <f t="shared" si="16"/>
        <v>Troncoso de Lira, Antonio</v>
      </c>
      <c r="H318">
        <f t="shared" si="17"/>
        <v>14600</v>
      </c>
    </row>
    <row r="319" spans="1:8" x14ac:dyDescent="0.25">
      <c r="A319" s="42" t="s">
        <v>1219</v>
      </c>
      <c r="B319" cm="1">
        <f t="array" ref="B319">SUMPRODUCT((Sheet1!$C$6:$C$2103=A319)*Sheet1!$I$6:$I$2103)</f>
        <v>44044</v>
      </c>
      <c r="C319">
        <f t="shared" si="18"/>
        <v>44044.000318999999</v>
      </c>
      <c r="D319">
        <f t="shared" si="19"/>
        <v>149</v>
      </c>
      <c r="F319">
        <v>318</v>
      </c>
      <c r="G319" t="str">
        <f t="shared" si="16"/>
        <v>Benítez Gallardo, Juan</v>
      </c>
      <c r="H319">
        <f t="shared" si="17"/>
        <v>14560</v>
      </c>
    </row>
    <row r="320" spans="1:8" x14ac:dyDescent="0.25">
      <c r="A320" s="117" t="s">
        <v>1228</v>
      </c>
      <c r="B320" cm="1">
        <f t="array" ref="B320">SUMPRODUCT((Sheet1!$C$6:$C$2103=A320)*Sheet1!$I$6:$I$2103)</f>
        <v>6375</v>
      </c>
      <c r="C320">
        <f t="shared" si="18"/>
        <v>6375.0003200000001</v>
      </c>
      <c r="D320">
        <f t="shared" si="19"/>
        <v>422</v>
      </c>
      <c r="F320">
        <v>319</v>
      </c>
      <c r="G320" t="str">
        <f t="shared" si="16"/>
        <v>Astola Beitia, Francisco de</v>
      </c>
      <c r="H320">
        <f t="shared" si="17"/>
        <v>14436</v>
      </c>
    </row>
    <row r="321" spans="1:8" x14ac:dyDescent="0.25">
      <c r="A321" s="42" t="s">
        <v>1235</v>
      </c>
      <c r="B321" cm="1">
        <f t="array" ref="B321">SUMPRODUCT((Sheet1!$C$6:$C$2103=A321)*Sheet1!$I$6:$I$2103)</f>
        <v>4804</v>
      </c>
      <c r="C321">
        <f t="shared" si="18"/>
        <v>4804.0003210000004</v>
      </c>
      <c r="D321">
        <f t="shared" si="19"/>
        <v>442</v>
      </c>
      <c r="F321">
        <v>320</v>
      </c>
      <c r="G321" t="str">
        <f t="shared" si="16"/>
        <v>Melgarejo, Juan</v>
      </c>
      <c r="H321">
        <f t="shared" si="17"/>
        <v>14340</v>
      </c>
    </row>
    <row r="322" spans="1:8" x14ac:dyDescent="0.25">
      <c r="A322" s="42" t="s">
        <v>1258</v>
      </c>
      <c r="B322" cm="1">
        <f t="array" ref="B322">SUMPRODUCT((Sheet1!$C$6:$C$2103=A322)*Sheet1!$I$6:$I$2103)</f>
        <v>43424</v>
      </c>
      <c r="C322">
        <f t="shared" si="18"/>
        <v>43424.000322</v>
      </c>
      <c r="D322">
        <f t="shared" si="19"/>
        <v>151</v>
      </c>
      <c r="F322">
        <v>321</v>
      </c>
      <c r="G322" t="str">
        <f t="shared" ref="G322:G385" si="20">INDEX($A$2:$A$2099,MATCH(F322,$D$2:$D$2099,0))</f>
        <v>Urrutia, Martín de</v>
      </c>
      <c r="H322">
        <f t="shared" ref="H322:H385" si="21">INDEX($B$2:$B$2099,MATCH(F322,$D$2:$D$2099,0))</f>
        <v>14336</v>
      </c>
    </row>
    <row r="323" spans="1:8" x14ac:dyDescent="0.25">
      <c r="A323" s="117" t="s">
        <v>1261</v>
      </c>
      <c r="B323" cm="1">
        <f t="array" ref="B323">SUMPRODUCT((Sheet1!$C$6:$C$2103=A323)*Sheet1!$I$6:$I$2103)</f>
        <v>3340</v>
      </c>
      <c r="C323">
        <f t="shared" ref="C323:C386" si="22">B323+0.000001*ROW()</f>
        <v>3340.0003230000002</v>
      </c>
      <c r="D323">
        <f t="shared" ref="D323:D386" si="23">_xlfn.RANK.EQ(C323,$C$2:$C$697)</f>
        <v>489</v>
      </c>
      <c r="F323">
        <v>322</v>
      </c>
      <c r="G323" t="str">
        <f t="shared" si="20"/>
        <v>Escalona, Sebastián de</v>
      </c>
      <c r="H323">
        <f t="shared" si="21"/>
        <v>14283</v>
      </c>
    </row>
    <row r="324" spans="1:8" x14ac:dyDescent="0.25">
      <c r="A324" s="42" t="s">
        <v>1264</v>
      </c>
      <c r="B324" cm="1">
        <f t="array" ref="B324">SUMPRODUCT((Sheet1!$C$6:$C$2103=A324)*Sheet1!$I$6:$I$2103)</f>
        <v>102740</v>
      </c>
      <c r="C324">
        <f t="shared" si="22"/>
        <v>102740.00032399999</v>
      </c>
      <c r="D324">
        <f t="shared" si="23"/>
        <v>44</v>
      </c>
      <c r="F324">
        <v>323</v>
      </c>
      <c r="G324" t="str">
        <f t="shared" si="20"/>
        <v>Echeverz y Subiza, Antonio de</v>
      </c>
      <c r="H324">
        <f t="shared" si="21"/>
        <v>14268</v>
      </c>
    </row>
    <row r="325" spans="1:8" x14ac:dyDescent="0.25">
      <c r="A325" s="112" t="s">
        <v>1277</v>
      </c>
      <c r="B325" cm="1">
        <f t="array" ref="B325">SUMPRODUCT((Sheet1!$C$6:$C$2103=A325)*Sheet1!$I$6:$I$2103)</f>
        <v>4009</v>
      </c>
      <c r="C325">
        <f t="shared" si="22"/>
        <v>4009.000325</v>
      </c>
      <c r="D325">
        <f t="shared" si="23"/>
        <v>460</v>
      </c>
      <c r="F325">
        <v>324</v>
      </c>
      <c r="G325" t="str">
        <f t="shared" si="20"/>
        <v>Paiva, Miguel de</v>
      </c>
      <c r="H325">
        <f t="shared" si="21"/>
        <v>14000</v>
      </c>
    </row>
    <row r="326" spans="1:8" x14ac:dyDescent="0.25">
      <c r="A326" s="117" t="s">
        <v>1281</v>
      </c>
      <c r="B326" cm="1">
        <f t="array" ref="B326">SUMPRODUCT((Sheet1!$C$6:$C$2103=A326)*Sheet1!$I$6:$I$2103)</f>
        <v>8000</v>
      </c>
      <c r="C326">
        <f t="shared" si="22"/>
        <v>8000.0003260000003</v>
      </c>
      <c r="D326">
        <f t="shared" si="23"/>
        <v>398</v>
      </c>
      <c r="F326">
        <v>325</v>
      </c>
      <c r="G326" t="str">
        <f t="shared" si="20"/>
        <v>García, Blas</v>
      </c>
      <c r="H326">
        <f t="shared" si="21"/>
        <v>14000</v>
      </c>
    </row>
    <row r="327" spans="1:8" x14ac:dyDescent="0.25">
      <c r="A327" s="104" t="s">
        <v>1283</v>
      </c>
      <c r="B327" cm="1">
        <f t="array" ref="B327">SUMPRODUCT((Sheet1!$C$6:$C$2103=A327)*Sheet1!$I$6:$I$2103)</f>
        <v>206800</v>
      </c>
      <c r="C327">
        <f t="shared" si="22"/>
        <v>206800.00032699999</v>
      </c>
      <c r="D327">
        <f t="shared" si="23"/>
        <v>21</v>
      </c>
      <c r="F327">
        <v>326</v>
      </c>
      <c r="G327" t="str">
        <f t="shared" si="20"/>
        <v>Calderón Hurtado, Rodrigo</v>
      </c>
      <c r="H327">
        <f t="shared" si="21"/>
        <v>13965</v>
      </c>
    </row>
    <row r="328" spans="1:8" x14ac:dyDescent="0.25">
      <c r="A328" s="42" t="s">
        <v>1285</v>
      </c>
      <c r="B328" cm="1">
        <f t="array" ref="B328">SUMPRODUCT((Sheet1!$C$6:$C$2103=A328)*Sheet1!$I$6:$I$2103)</f>
        <v>54443</v>
      </c>
      <c r="C328">
        <f t="shared" si="22"/>
        <v>54443.000328000002</v>
      </c>
      <c r="D328">
        <f t="shared" si="23"/>
        <v>117</v>
      </c>
      <c r="F328">
        <v>327</v>
      </c>
      <c r="G328" t="str">
        <f t="shared" si="20"/>
        <v>Fernández de Paz, Francisco</v>
      </c>
      <c r="H328">
        <f t="shared" si="21"/>
        <v>13875</v>
      </c>
    </row>
    <row r="329" spans="1:8" x14ac:dyDescent="0.25">
      <c r="A329" s="117" t="s">
        <v>1287</v>
      </c>
      <c r="B329" cm="1">
        <f t="array" ref="B329">SUMPRODUCT((Sheet1!$C$6:$C$2103=A329)*Sheet1!$I$6:$I$2103)</f>
        <v>200</v>
      </c>
      <c r="C329">
        <f t="shared" si="22"/>
        <v>200.00032899999999</v>
      </c>
      <c r="D329">
        <f t="shared" si="23"/>
        <v>659</v>
      </c>
      <c r="F329">
        <v>328</v>
      </c>
      <c r="G329" t="str">
        <f t="shared" si="20"/>
        <v>Malerva, Pedro Alejandro</v>
      </c>
      <c r="H329">
        <f t="shared" si="21"/>
        <v>13800</v>
      </c>
    </row>
    <row r="330" spans="1:8" x14ac:dyDescent="0.25">
      <c r="A330" s="110" t="s">
        <v>2692</v>
      </c>
      <c r="B330" cm="1">
        <f t="array" ref="B330">SUMPRODUCT((Sheet1!$C$6:$C$2103=A330)*Sheet1!$I$6:$I$2103)</f>
        <v>37760</v>
      </c>
      <c r="C330">
        <f t="shared" si="22"/>
        <v>37760.000330000003</v>
      </c>
      <c r="D330">
        <f t="shared" si="23"/>
        <v>171</v>
      </c>
      <c r="F330">
        <v>329</v>
      </c>
      <c r="G330" t="str">
        <f t="shared" si="20"/>
        <v>Gueto, Pascual Joseph del</v>
      </c>
      <c r="H330">
        <f t="shared" si="21"/>
        <v>13558</v>
      </c>
    </row>
    <row r="331" spans="1:8" x14ac:dyDescent="0.25">
      <c r="A331" s="42" t="s">
        <v>1290</v>
      </c>
      <c r="B331" cm="1">
        <f t="array" ref="B331">SUMPRODUCT((Sheet1!$C$6:$C$2103=A331)*Sheet1!$I$6:$I$2103)</f>
        <v>9684</v>
      </c>
      <c r="C331">
        <f t="shared" si="22"/>
        <v>9684.0003309999993</v>
      </c>
      <c r="D331">
        <f t="shared" si="23"/>
        <v>368</v>
      </c>
      <c r="F331">
        <v>330</v>
      </c>
      <c r="G331" t="str">
        <f t="shared" si="20"/>
        <v>Medina y Zarate, Felipe de</v>
      </c>
      <c r="H331">
        <f t="shared" si="21"/>
        <v>13008</v>
      </c>
    </row>
    <row r="332" spans="1:8" x14ac:dyDescent="0.25">
      <c r="A332" s="117" t="s">
        <v>1295</v>
      </c>
      <c r="B332" cm="1">
        <f t="array" ref="B332">SUMPRODUCT((Sheet1!$C$6:$C$2103=A332)*Sheet1!$I$6:$I$2103)</f>
        <v>10290</v>
      </c>
      <c r="C332">
        <f t="shared" si="22"/>
        <v>10290.000332</v>
      </c>
      <c r="D332">
        <f t="shared" si="23"/>
        <v>351</v>
      </c>
      <c r="F332">
        <v>331</v>
      </c>
      <c r="G332" t="str">
        <f t="shared" si="20"/>
        <v>Ramírez Calderón, Miguel</v>
      </c>
      <c r="H332">
        <f t="shared" si="21"/>
        <v>13000</v>
      </c>
    </row>
    <row r="333" spans="1:8" x14ac:dyDescent="0.25">
      <c r="A333" s="42" t="s">
        <v>1300</v>
      </c>
      <c r="B333" cm="1">
        <f t="array" ref="B333">SUMPRODUCT((Sheet1!$C$6:$C$2103=A333)*Sheet1!$I$6:$I$2103)</f>
        <v>8520</v>
      </c>
      <c r="C333">
        <f t="shared" si="22"/>
        <v>8520.000333</v>
      </c>
      <c r="D333">
        <f t="shared" si="23"/>
        <v>376</v>
      </c>
      <c r="F333">
        <v>332</v>
      </c>
      <c r="G333" t="str">
        <f t="shared" si="20"/>
        <v>Vega, Mateo de</v>
      </c>
      <c r="H333">
        <f t="shared" si="21"/>
        <v>12620</v>
      </c>
    </row>
    <row r="334" spans="1:8" x14ac:dyDescent="0.25">
      <c r="A334" s="117" t="s">
        <v>1303</v>
      </c>
      <c r="B334" cm="1">
        <f t="array" ref="B334">SUMPRODUCT((Sheet1!$C$6:$C$2103=A334)*Sheet1!$I$6:$I$2103)</f>
        <v>35852</v>
      </c>
      <c r="C334">
        <f t="shared" si="22"/>
        <v>35852.000333999997</v>
      </c>
      <c r="D334">
        <f t="shared" si="23"/>
        <v>183</v>
      </c>
      <c r="F334">
        <v>333</v>
      </c>
      <c r="G334" t="str">
        <f t="shared" si="20"/>
        <v>Gonzáles de Zamudio, Martín</v>
      </c>
      <c r="H334">
        <f t="shared" si="21"/>
        <v>12278</v>
      </c>
    </row>
    <row r="335" spans="1:8" x14ac:dyDescent="0.25">
      <c r="A335" s="42" t="s">
        <v>1305</v>
      </c>
      <c r="B335" cm="1">
        <f t="array" ref="B335">SUMPRODUCT((Sheet1!$C$6:$C$2103=A335)*Sheet1!$I$6:$I$2103)</f>
        <v>43400</v>
      </c>
      <c r="C335">
        <f t="shared" si="22"/>
        <v>43400.000334999997</v>
      </c>
      <c r="D335">
        <f t="shared" si="23"/>
        <v>152</v>
      </c>
      <c r="F335">
        <v>334</v>
      </c>
      <c r="G335" t="str">
        <f t="shared" si="20"/>
        <v>Gómez, Pedro</v>
      </c>
      <c r="H335">
        <f t="shared" si="21"/>
        <v>12000</v>
      </c>
    </row>
    <row r="336" spans="1:8" x14ac:dyDescent="0.25">
      <c r="A336" s="99" t="s">
        <v>1307</v>
      </c>
      <c r="B336" cm="1">
        <f t="array" ref="B336">SUMPRODUCT((Sheet1!$C$6:$C$2103=A336)*Sheet1!$I$6:$I$2103)</f>
        <v>15500</v>
      </c>
      <c r="C336">
        <f t="shared" si="22"/>
        <v>15500.000335999999</v>
      </c>
      <c r="D336">
        <f t="shared" si="23"/>
        <v>311</v>
      </c>
      <c r="F336">
        <v>335</v>
      </c>
      <c r="G336" t="str">
        <f t="shared" si="20"/>
        <v>Martínez, Manuel</v>
      </c>
      <c r="H336">
        <f t="shared" si="21"/>
        <v>12000</v>
      </c>
    </row>
    <row r="337" spans="1:8" x14ac:dyDescent="0.25">
      <c r="A337" s="99" t="s">
        <v>1310</v>
      </c>
      <c r="B337" cm="1">
        <f t="array" ref="B337">SUMPRODUCT((Sheet1!$C$6:$C$2103=A337)*Sheet1!$I$6:$I$2103)</f>
        <v>25808</v>
      </c>
      <c r="C337">
        <f t="shared" si="22"/>
        <v>25808.000337000001</v>
      </c>
      <c r="D337">
        <f t="shared" si="23"/>
        <v>228</v>
      </c>
      <c r="F337">
        <v>336</v>
      </c>
      <c r="G337" t="str">
        <f t="shared" si="20"/>
        <v>Valverde, Esteban de</v>
      </c>
      <c r="H337">
        <f t="shared" si="21"/>
        <v>11960</v>
      </c>
    </row>
    <row r="338" spans="1:8" x14ac:dyDescent="0.25">
      <c r="A338" s="100" t="s">
        <v>1311</v>
      </c>
      <c r="B338" cm="1">
        <f t="array" ref="B338">SUMPRODUCT((Sheet1!$C$6:$C$2103=A338)*Sheet1!$I$6:$I$2103)</f>
        <v>16000</v>
      </c>
      <c r="C338">
        <f t="shared" si="22"/>
        <v>16000.000338</v>
      </c>
      <c r="D338">
        <f t="shared" si="23"/>
        <v>301</v>
      </c>
      <c r="F338">
        <v>337</v>
      </c>
      <c r="G338" t="str">
        <f t="shared" si="20"/>
        <v>Quijada, Joseph</v>
      </c>
      <c r="H338">
        <f t="shared" si="21"/>
        <v>11940</v>
      </c>
    </row>
    <row r="339" spans="1:8" x14ac:dyDescent="0.25">
      <c r="A339" s="42" t="s">
        <v>1313</v>
      </c>
      <c r="B339" cm="1">
        <f t="array" ref="B339">SUMPRODUCT((Sheet1!$C$6:$C$2103=A339)*Sheet1!$I$6:$I$2103)</f>
        <v>2000</v>
      </c>
      <c r="C339">
        <f t="shared" si="22"/>
        <v>2000.0003389999999</v>
      </c>
      <c r="D339">
        <f t="shared" si="23"/>
        <v>525</v>
      </c>
      <c r="F339">
        <v>338</v>
      </c>
      <c r="G339" t="str">
        <f t="shared" si="20"/>
        <v>Miro de Rivera, Domingo</v>
      </c>
      <c r="H339">
        <f t="shared" si="21"/>
        <v>11647</v>
      </c>
    </row>
    <row r="340" spans="1:8" x14ac:dyDescent="0.25">
      <c r="A340" s="117" t="s">
        <v>1315</v>
      </c>
      <c r="B340" cm="1">
        <f t="array" ref="B340">SUMPRODUCT((Sheet1!$C$6:$C$2103=A340)*Sheet1!$I$6:$I$2103)</f>
        <v>24000</v>
      </c>
      <c r="C340">
        <f t="shared" si="22"/>
        <v>24000.000339999999</v>
      </c>
      <c r="D340">
        <f t="shared" si="23"/>
        <v>239</v>
      </c>
      <c r="F340">
        <v>339</v>
      </c>
      <c r="G340" t="str">
        <f t="shared" si="20"/>
        <v>Torre, Tomás de la</v>
      </c>
      <c r="H340">
        <f t="shared" si="21"/>
        <v>11640</v>
      </c>
    </row>
    <row r="341" spans="1:8" x14ac:dyDescent="0.25">
      <c r="A341" s="42" t="s">
        <v>1316</v>
      </c>
      <c r="B341" cm="1">
        <f t="array" ref="B341">SUMPRODUCT((Sheet1!$C$6:$C$2103=A341)*Sheet1!$I$6:$I$2103)</f>
        <v>60666</v>
      </c>
      <c r="C341">
        <f t="shared" si="22"/>
        <v>60666.000340999999</v>
      </c>
      <c r="D341">
        <f t="shared" si="23"/>
        <v>97</v>
      </c>
      <c r="F341">
        <v>340</v>
      </c>
      <c r="G341" t="str">
        <f t="shared" si="20"/>
        <v>Espinosa de los Monteros, Juan</v>
      </c>
      <c r="H341">
        <f t="shared" si="21"/>
        <v>11620</v>
      </c>
    </row>
    <row r="342" spans="1:8" x14ac:dyDescent="0.25">
      <c r="A342" s="42" t="s">
        <v>1320</v>
      </c>
      <c r="B342" cm="1">
        <f t="array" ref="B342">SUMPRODUCT((Sheet1!$C$6:$C$2103=A342)*Sheet1!$I$6:$I$2103)</f>
        <v>2045</v>
      </c>
      <c r="C342">
        <f t="shared" si="22"/>
        <v>2045.000342</v>
      </c>
      <c r="D342">
        <f t="shared" si="23"/>
        <v>519</v>
      </c>
      <c r="F342">
        <v>341</v>
      </c>
      <c r="G342" t="str">
        <f t="shared" si="20"/>
        <v>Zavala, Martín de</v>
      </c>
      <c r="H342">
        <f t="shared" si="21"/>
        <v>11346</v>
      </c>
    </row>
    <row r="343" spans="1:8" x14ac:dyDescent="0.25">
      <c r="A343" s="42" t="s">
        <v>1324</v>
      </c>
      <c r="B343" cm="1">
        <f t="array" ref="B343">SUMPRODUCT((Sheet1!$C$6:$C$2103=A343)*Sheet1!$I$6:$I$2103)</f>
        <v>35969</v>
      </c>
      <c r="C343">
        <f t="shared" si="22"/>
        <v>35969.000343</v>
      </c>
      <c r="D343">
        <f t="shared" si="23"/>
        <v>181</v>
      </c>
      <c r="F343">
        <v>342</v>
      </c>
      <c r="G343" t="str">
        <f t="shared" si="20"/>
        <v>Rodríguez, Manuel</v>
      </c>
      <c r="H343">
        <f t="shared" si="21"/>
        <v>11314</v>
      </c>
    </row>
    <row r="344" spans="1:8" x14ac:dyDescent="0.25">
      <c r="A344" s="42" t="s">
        <v>1326</v>
      </c>
      <c r="B344" cm="1">
        <f t="array" ref="B344">SUMPRODUCT((Sheet1!$C$6:$C$2103=A344)*Sheet1!$I$6:$I$2103)</f>
        <v>38000</v>
      </c>
      <c r="C344">
        <f t="shared" si="22"/>
        <v>38000.000344</v>
      </c>
      <c r="D344">
        <f t="shared" si="23"/>
        <v>170</v>
      </c>
      <c r="F344">
        <v>343</v>
      </c>
      <c r="G344" t="str">
        <f t="shared" si="20"/>
        <v>Toledo, Martín de</v>
      </c>
      <c r="H344">
        <f t="shared" si="21"/>
        <v>11272</v>
      </c>
    </row>
    <row r="345" spans="1:8" x14ac:dyDescent="0.25">
      <c r="A345" s="117" t="s">
        <v>1331</v>
      </c>
      <c r="B345" cm="1">
        <f t="array" ref="B345">SUMPRODUCT((Sheet1!$C$6:$C$2103=A345)*Sheet1!$I$6:$I$2103)</f>
        <v>17200</v>
      </c>
      <c r="C345">
        <f t="shared" si="22"/>
        <v>17200.000345</v>
      </c>
      <c r="D345">
        <f t="shared" si="23"/>
        <v>292</v>
      </c>
      <c r="F345">
        <v>344</v>
      </c>
      <c r="G345" t="str">
        <f t="shared" si="20"/>
        <v>Fernández Izquierdo, Francisco</v>
      </c>
      <c r="H345">
        <f t="shared" si="21"/>
        <v>11200</v>
      </c>
    </row>
    <row r="346" spans="1:8" x14ac:dyDescent="0.25">
      <c r="A346" s="100" t="s">
        <v>1332</v>
      </c>
      <c r="B346" cm="1">
        <f t="array" ref="B346">SUMPRODUCT((Sheet1!$C$6:$C$2103=A346)*Sheet1!$I$6:$I$2103)</f>
        <v>600</v>
      </c>
      <c r="C346">
        <f t="shared" si="22"/>
        <v>600.00034600000004</v>
      </c>
      <c r="D346">
        <f t="shared" si="23"/>
        <v>590</v>
      </c>
      <c r="F346">
        <v>345</v>
      </c>
      <c r="G346" t="str">
        <f t="shared" si="20"/>
        <v>Oriamuño, Juan de</v>
      </c>
      <c r="H346">
        <f t="shared" si="21"/>
        <v>11003</v>
      </c>
    </row>
    <row r="347" spans="1:8" x14ac:dyDescent="0.25">
      <c r="A347" s="117" t="s">
        <v>1333</v>
      </c>
      <c r="B347" cm="1">
        <f t="array" ref="B347">SUMPRODUCT((Sheet1!$C$6:$C$2103=A347)*Sheet1!$I$6:$I$2103)</f>
        <v>4000</v>
      </c>
      <c r="C347">
        <f t="shared" si="22"/>
        <v>4000.0003470000001</v>
      </c>
      <c r="D347">
        <f t="shared" si="23"/>
        <v>473</v>
      </c>
      <c r="F347">
        <v>346</v>
      </c>
      <c r="G347" t="str">
        <f t="shared" si="20"/>
        <v>Parragues de Anaya, Luis</v>
      </c>
      <c r="H347">
        <f t="shared" si="21"/>
        <v>11000</v>
      </c>
    </row>
    <row r="348" spans="1:8" x14ac:dyDescent="0.25">
      <c r="A348" s="42" t="s">
        <v>2618</v>
      </c>
      <c r="B348" cm="1">
        <f t="array" ref="B348">SUMPRODUCT((Sheet1!$C$6:$C$2103=A348)*Sheet1!$I$6:$I$2103)</f>
        <v>10056</v>
      </c>
      <c r="C348">
        <f t="shared" si="22"/>
        <v>10056.000348</v>
      </c>
      <c r="D348">
        <f t="shared" si="23"/>
        <v>354</v>
      </c>
      <c r="F348">
        <v>347</v>
      </c>
      <c r="G348" t="str">
        <f t="shared" si="20"/>
        <v>Venegas de Guevara, Francisco de</v>
      </c>
      <c r="H348">
        <f t="shared" si="21"/>
        <v>11000</v>
      </c>
    </row>
    <row r="349" spans="1:8" x14ac:dyDescent="0.25">
      <c r="A349" s="117" t="s">
        <v>1343</v>
      </c>
      <c r="B349" cm="1">
        <f t="array" ref="B349">SUMPRODUCT((Sheet1!$C$6:$C$2103=A349)*Sheet1!$I$6:$I$2103)</f>
        <v>10200</v>
      </c>
      <c r="C349">
        <f t="shared" si="22"/>
        <v>10200.000349</v>
      </c>
      <c r="D349">
        <f t="shared" si="23"/>
        <v>352</v>
      </c>
      <c r="F349">
        <v>348</v>
      </c>
      <c r="G349" t="str">
        <f t="shared" si="20"/>
        <v>Uribe, Juan Antonio de</v>
      </c>
      <c r="H349">
        <f t="shared" si="21"/>
        <v>10700</v>
      </c>
    </row>
    <row r="350" spans="1:8" x14ac:dyDescent="0.25">
      <c r="A350" s="117" t="s">
        <v>1344</v>
      </c>
      <c r="B350" cm="1">
        <f t="array" ref="B350">SUMPRODUCT((Sheet1!$C$6:$C$2103=A350)*Sheet1!$I$6:$I$2103)</f>
        <v>261964</v>
      </c>
      <c r="C350">
        <f t="shared" si="22"/>
        <v>261964.00034999999</v>
      </c>
      <c r="D350">
        <f t="shared" si="23"/>
        <v>11</v>
      </c>
      <c r="F350">
        <v>349</v>
      </c>
      <c r="G350" t="str">
        <f t="shared" si="20"/>
        <v>Quintana, Miguel de</v>
      </c>
      <c r="H350">
        <f t="shared" si="21"/>
        <v>10400</v>
      </c>
    </row>
    <row r="351" spans="1:8" x14ac:dyDescent="0.25">
      <c r="A351" s="99" t="s">
        <v>1347</v>
      </c>
      <c r="B351" cm="1">
        <f t="array" ref="B351">SUMPRODUCT((Sheet1!$C$6:$C$2103=A351)*Sheet1!$I$6:$I$2103)</f>
        <v>27150</v>
      </c>
      <c r="C351">
        <f t="shared" si="22"/>
        <v>27150.000350999999</v>
      </c>
      <c r="D351">
        <f t="shared" si="23"/>
        <v>217</v>
      </c>
      <c r="F351">
        <v>350</v>
      </c>
      <c r="G351" t="str">
        <f t="shared" si="20"/>
        <v>Tello, Mateo Joseph</v>
      </c>
      <c r="H351">
        <f t="shared" si="21"/>
        <v>10325</v>
      </c>
    </row>
    <row r="352" spans="1:8" x14ac:dyDescent="0.25">
      <c r="A352" s="99" t="s">
        <v>1352</v>
      </c>
      <c r="B352" cm="1">
        <f t="array" ref="B352">SUMPRODUCT((Sheet1!$C$6:$C$2103=A352)*Sheet1!$I$6:$I$2103)</f>
        <v>12620</v>
      </c>
      <c r="C352">
        <f t="shared" si="22"/>
        <v>12620.000351999999</v>
      </c>
      <c r="D352">
        <f t="shared" si="23"/>
        <v>332</v>
      </c>
      <c r="F352">
        <v>351</v>
      </c>
      <c r="G352" t="str">
        <f t="shared" si="20"/>
        <v>Medina, Juan de</v>
      </c>
      <c r="H352">
        <f t="shared" si="21"/>
        <v>10290</v>
      </c>
    </row>
    <row r="353" spans="1:8" x14ac:dyDescent="0.25">
      <c r="A353" s="117" t="s">
        <v>1359</v>
      </c>
      <c r="B353" cm="1">
        <f t="array" ref="B353">SUMPRODUCT((Sheet1!$C$6:$C$2103=A353)*Sheet1!$I$6:$I$2103)</f>
        <v>500</v>
      </c>
      <c r="C353">
        <f t="shared" si="22"/>
        <v>500.00035300000002</v>
      </c>
      <c r="D353">
        <f t="shared" si="23"/>
        <v>601</v>
      </c>
      <c r="F353">
        <v>352</v>
      </c>
      <c r="G353" t="str">
        <f t="shared" si="20"/>
        <v>Fernández, Gerónimo</v>
      </c>
      <c r="H353">
        <f t="shared" si="21"/>
        <v>10200</v>
      </c>
    </row>
    <row r="354" spans="1:8" x14ac:dyDescent="0.25">
      <c r="A354" s="117" t="s">
        <v>1362</v>
      </c>
      <c r="B354" cm="1">
        <f t="array" ref="B354">SUMPRODUCT((Sheet1!$C$6:$C$2103=A354)*Sheet1!$I$6:$I$2103)</f>
        <v>8000</v>
      </c>
      <c r="C354">
        <f t="shared" si="22"/>
        <v>8000.0003539999998</v>
      </c>
      <c r="D354">
        <f t="shared" si="23"/>
        <v>397</v>
      </c>
      <c r="F354">
        <v>353</v>
      </c>
      <c r="G354" t="str">
        <f t="shared" si="20"/>
        <v>López de María, Alonso</v>
      </c>
      <c r="H354">
        <f t="shared" si="21"/>
        <v>10164</v>
      </c>
    </row>
    <row r="355" spans="1:8" x14ac:dyDescent="0.25">
      <c r="A355" s="42" t="s">
        <v>1378</v>
      </c>
      <c r="B355" cm="1">
        <f t="array" ref="B355">SUMPRODUCT((Sheet1!$C$6:$C$2103=A355)*Sheet1!$I$6:$I$2103)</f>
        <v>23440</v>
      </c>
      <c r="C355">
        <f t="shared" si="22"/>
        <v>23440.000355</v>
      </c>
      <c r="D355">
        <f t="shared" si="23"/>
        <v>243</v>
      </c>
      <c r="F355">
        <v>354</v>
      </c>
      <c r="G355" t="str">
        <f t="shared" si="20"/>
        <v>Sánchez Corbacho, Tomás</v>
      </c>
      <c r="H355">
        <f t="shared" si="21"/>
        <v>10056</v>
      </c>
    </row>
    <row r="356" spans="1:8" x14ac:dyDescent="0.25">
      <c r="A356" s="111" t="s">
        <v>1380</v>
      </c>
      <c r="B356" cm="1">
        <f t="array" ref="B356">SUMPRODUCT((Sheet1!$C$6:$C$2103=A356)*Sheet1!$I$6:$I$2103)</f>
        <v>8000</v>
      </c>
      <c r="C356">
        <f t="shared" si="22"/>
        <v>8000.0003559999996</v>
      </c>
      <c r="D356">
        <f t="shared" si="23"/>
        <v>396</v>
      </c>
      <c r="F356">
        <v>355</v>
      </c>
      <c r="G356" t="str">
        <f t="shared" si="20"/>
        <v>Labarrieta, Domingo de</v>
      </c>
      <c r="H356">
        <f t="shared" si="21"/>
        <v>10000</v>
      </c>
    </row>
    <row r="357" spans="1:8" x14ac:dyDescent="0.25">
      <c r="A357" s="42" t="s">
        <v>1382</v>
      </c>
      <c r="B357" cm="1">
        <f t="array" ref="B357">SUMPRODUCT((Sheet1!$C$6:$C$2103=A357)*Sheet1!$I$6:$I$2103)</f>
        <v>22400</v>
      </c>
      <c r="C357">
        <f t="shared" si="22"/>
        <v>22400.000357000001</v>
      </c>
      <c r="D357">
        <f t="shared" si="23"/>
        <v>250</v>
      </c>
      <c r="F357">
        <v>356</v>
      </c>
      <c r="G357" t="str">
        <f t="shared" si="20"/>
        <v>García de Segovia, Juan Esteban</v>
      </c>
      <c r="H357">
        <f t="shared" si="21"/>
        <v>10000</v>
      </c>
    </row>
    <row r="358" spans="1:8" x14ac:dyDescent="0.25">
      <c r="A358" s="42" t="s">
        <v>1388</v>
      </c>
      <c r="B358" cm="1">
        <f t="array" ref="B358">SUMPRODUCT((Sheet1!$C$6:$C$2103=A358)*Sheet1!$I$6:$I$2103)</f>
        <v>15242</v>
      </c>
      <c r="C358">
        <f t="shared" si="22"/>
        <v>15242.000357999999</v>
      </c>
      <c r="D358">
        <f t="shared" si="23"/>
        <v>314</v>
      </c>
      <c r="F358">
        <v>357</v>
      </c>
      <c r="G358" t="str">
        <f t="shared" si="20"/>
        <v>García de Sarsoza, Manuel</v>
      </c>
      <c r="H358">
        <f t="shared" si="21"/>
        <v>10000</v>
      </c>
    </row>
    <row r="359" spans="1:8" x14ac:dyDescent="0.25">
      <c r="A359" s="42" t="s">
        <v>2674</v>
      </c>
      <c r="B359" cm="1">
        <f t="array" ref="B359">SUMPRODUCT((Sheet1!$C$6:$C$2103=A359)*Sheet1!$I$6:$I$2103)</f>
        <v>4900</v>
      </c>
      <c r="C359">
        <f t="shared" si="22"/>
        <v>4900.0003589999997</v>
      </c>
      <c r="D359">
        <f t="shared" si="23"/>
        <v>441</v>
      </c>
      <c r="F359">
        <v>358</v>
      </c>
      <c r="G359" t="str">
        <f t="shared" si="20"/>
        <v>Pérez Garcés, Joseph</v>
      </c>
      <c r="H359">
        <f t="shared" si="21"/>
        <v>10000</v>
      </c>
    </row>
    <row r="360" spans="1:8" x14ac:dyDescent="0.25">
      <c r="A360" s="117" t="s">
        <v>1392</v>
      </c>
      <c r="B360" cm="1">
        <f t="array" ref="B360">SUMPRODUCT((Sheet1!$C$6:$C$2103=A360)*Sheet1!$I$6:$I$2103)</f>
        <v>1200</v>
      </c>
      <c r="C360">
        <f t="shared" si="22"/>
        <v>1200.00036</v>
      </c>
      <c r="D360">
        <f t="shared" si="23"/>
        <v>553</v>
      </c>
      <c r="F360">
        <v>359</v>
      </c>
      <c r="G360" t="str">
        <f t="shared" si="20"/>
        <v>Balmaceda, Simón de</v>
      </c>
      <c r="H360">
        <f t="shared" si="21"/>
        <v>10000</v>
      </c>
    </row>
    <row r="361" spans="1:8" x14ac:dyDescent="0.25">
      <c r="A361" s="100" t="s">
        <v>2640</v>
      </c>
      <c r="B361" cm="1">
        <f t="array" ref="B361">SUMPRODUCT((Sheet1!$C$6:$C$2103=A361)*Sheet1!$I$6:$I$2103)</f>
        <v>276048</v>
      </c>
      <c r="C361">
        <f t="shared" si="22"/>
        <v>276048.00036100001</v>
      </c>
      <c r="D361">
        <f t="shared" si="23"/>
        <v>10</v>
      </c>
      <c r="F361">
        <v>360</v>
      </c>
      <c r="G361" t="str">
        <f t="shared" si="20"/>
        <v>Romero, Julián</v>
      </c>
      <c r="H361">
        <f t="shared" si="21"/>
        <v>10000</v>
      </c>
    </row>
    <row r="362" spans="1:8" x14ac:dyDescent="0.25">
      <c r="A362" s="100" t="s">
        <v>1395</v>
      </c>
      <c r="B362" cm="1">
        <f t="array" ref="B362">SUMPRODUCT((Sheet1!$C$6:$C$2103=A362)*Sheet1!$I$6:$I$2103)</f>
        <v>444</v>
      </c>
      <c r="C362">
        <f t="shared" si="22"/>
        <v>444.000362</v>
      </c>
      <c r="D362">
        <f t="shared" si="23"/>
        <v>605</v>
      </c>
      <c r="F362">
        <v>361</v>
      </c>
      <c r="G362" t="str">
        <f t="shared" si="20"/>
        <v>Michaur, Francisco de</v>
      </c>
      <c r="H362">
        <f t="shared" si="21"/>
        <v>10000</v>
      </c>
    </row>
    <row r="363" spans="1:8" x14ac:dyDescent="0.25">
      <c r="A363" s="99" t="s">
        <v>1397</v>
      </c>
      <c r="B363" cm="1">
        <f t="array" ref="B363">SUMPRODUCT((Sheet1!$C$6:$C$2103=A363)*Sheet1!$I$6:$I$2103)</f>
        <v>72250</v>
      </c>
      <c r="C363">
        <f t="shared" si="22"/>
        <v>72250.000362999999</v>
      </c>
      <c r="D363">
        <f t="shared" si="23"/>
        <v>79</v>
      </c>
      <c r="F363">
        <v>362</v>
      </c>
      <c r="G363" t="str">
        <f t="shared" si="20"/>
        <v>Timudo de los Reyes, Gaspar</v>
      </c>
      <c r="H363">
        <f t="shared" si="21"/>
        <v>10000</v>
      </c>
    </row>
    <row r="364" spans="1:8" x14ac:dyDescent="0.25">
      <c r="A364" s="100" t="s">
        <v>1401</v>
      </c>
      <c r="B364" cm="1">
        <f t="array" ref="B364">SUMPRODUCT((Sheet1!$C$6:$C$2103=A364)*Sheet1!$I$6:$I$2103)</f>
        <v>4000</v>
      </c>
      <c r="C364">
        <f t="shared" si="22"/>
        <v>4000.000364</v>
      </c>
      <c r="D364">
        <f t="shared" si="23"/>
        <v>472</v>
      </c>
      <c r="F364">
        <v>363</v>
      </c>
      <c r="G364" t="str">
        <f t="shared" si="20"/>
        <v>Campa, Domingo de la</v>
      </c>
      <c r="H364">
        <f t="shared" si="21"/>
        <v>10000</v>
      </c>
    </row>
    <row r="365" spans="1:8" x14ac:dyDescent="0.25">
      <c r="A365" s="117" t="s">
        <v>2641</v>
      </c>
      <c r="B365" cm="1">
        <f t="array" ref="B365">SUMPRODUCT((Sheet1!$C$6:$C$2103=A365)*Sheet1!$I$6:$I$2103)</f>
        <v>1664</v>
      </c>
      <c r="C365">
        <f t="shared" si="22"/>
        <v>1664.0003650000001</v>
      </c>
      <c r="D365">
        <f t="shared" si="23"/>
        <v>536</v>
      </c>
      <c r="F365">
        <v>364</v>
      </c>
      <c r="G365" t="str">
        <f t="shared" si="20"/>
        <v>Moretto y Salvador, Joseph</v>
      </c>
      <c r="H365">
        <f t="shared" si="21"/>
        <v>10000</v>
      </c>
    </row>
    <row r="366" spans="1:8" x14ac:dyDescent="0.25">
      <c r="A366" s="42" t="s">
        <v>1404</v>
      </c>
      <c r="B366" cm="1">
        <f t="array" ref="B366">SUMPRODUCT((Sheet1!$C$6:$C$2103=A366)*Sheet1!$I$6:$I$2103)</f>
        <v>8300</v>
      </c>
      <c r="C366">
        <f t="shared" si="22"/>
        <v>8300.0003660000002</v>
      </c>
      <c r="D366">
        <f t="shared" si="23"/>
        <v>383</v>
      </c>
      <c r="F366">
        <v>365</v>
      </c>
      <c r="G366" t="str">
        <f t="shared" si="20"/>
        <v>Antepara, Domingo de</v>
      </c>
      <c r="H366">
        <f t="shared" si="21"/>
        <v>9975</v>
      </c>
    </row>
    <row r="367" spans="1:8" x14ac:dyDescent="0.25">
      <c r="A367" s="117" t="s">
        <v>1406</v>
      </c>
      <c r="B367" cm="1">
        <f t="array" ref="B367">SUMPRODUCT((Sheet1!$C$6:$C$2103=A367)*Sheet1!$I$6:$I$2103)</f>
        <v>51336</v>
      </c>
      <c r="C367">
        <f t="shared" si="22"/>
        <v>51336.000367000001</v>
      </c>
      <c r="D367">
        <f t="shared" si="23"/>
        <v>128</v>
      </c>
      <c r="F367">
        <v>366</v>
      </c>
      <c r="G367" t="str">
        <f t="shared" si="20"/>
        <v>Planeta, Andrés</v>
      </c>
      <c r="H367">
        <f t="shared" si="21"/>
        <v>9900</v>
      </c>
    </row>
    <row r="368" spans="1:8" x14ac:dyDescent="0.25">
      <c r="A368" s="42" t="s">
        <v>1408</v>
      </c>
      <c r="B368" cm="1">
        <f t="array" ref="B368">SUMPRODUCT((Sheet1!$C$6:$C$2103=A368)*Sheet1!$I$6:$I$2103)</f>
        <v>2432</v>
      </c>
      <c r="C368">
        <f t="shared" si="22"/>
        <v>2432.000368</v>
      </c>
      <c r="D368">
        <f t="shared" si="23"/>
        <v>508</v>
      </c>
      <c r="F368">
        <v>367</v>
      </c>
      <c r="G368" t="str">
        <f t="shared" si="20"/>
        <v>Torquemada, Joseph de</v>
      </c>
      <c r="H368">
        <f t="shared" si="21"/>
        <v>9800</v>
      </c>
    </row>
    <row r="369" spans="1:8" x14ac:dyDescent="0.25">
      <c r="A369" s="42" t="s">
        <v>1413</v>
      </c>
      <c r="B369" cm="1">
        <f t="array" ref="B369">SUMPRODUCT((Sheet1!$C$6:$C$2103=A369)*Sheet1!$I$6:$I$2103)</f>
        <v>10400</v>
      </c>
      <c r="C369">
        <f t="shared" si="22"/>
        <v>10400.000368999999</v>
      </c>
      <c r="D369">
        <f t="shared" si="23"/>
        <v>349</v>
      </c>
      <c r="F369">
        <v>368</v>
      </c>
      <c r="G369" t="str">
        <f t="shared" si="20"/>
        <v>Urquizu, Juan de</v>
      </c>
      <c r="H369">
        <f t="shared" si="21"/>
        <v>9684</v>
      </c>
    </row>
    <row r="370" spans="1:8" x14ac:dyDescent="0.25">
      <c r="A370" s="117" t="s">
        <v>1415</v>
      </c>
      <c r="B370" cm="1">
        <f t="array" ref="B370">SUMPRODUCT((Sheet1!$C$6:$C$2103=A370)*Sheet1!$I$6:$I$2103)</f>
        <v>22000</v>
      </c>
      <c r="C370">
        <f t="shared" si="22"/>
        <v>22000.000370000002</v>
      </c>
      <c r="D370">
        <f t="shared" si="23"/>
        <v>252</v>
      </c>
      <c r="F370">
        <v>369</v>
      </c>
      <c r="G370" t="str">
        <f t="shared" si="20"/>
        <v>Bolungaray, Martín de</v>
      </c>
      <c r="H370">
        <f t="shared" si="21"/>
        <v>9680</v>
      </c>
    </row>
    <row r="371" spans="1:8" x14ac:dyDescent="0.25">
      <c r="A371" s="117" t="s">
        <v>1423</v>
      </c>
      <c r="B371" cm="1">
        <f t="array" ref="B371">SUMPRODUCT((Sheet1!$C$6:$C$2103=A371)*Sheet1!$I$6:$I$2103)</f>
        <v>43380</v>
      </c>
      <c r="C371">
        <f t="shared" si="22"/>
        <v>43380.000371000002</v>
      </c>
      <c r="D371">
        <f t="shared" si="23"/>
        <v>153</v>
      </c>
      <c r="F371">
        <v>370</v>
      </c>
      <c r="G371" t="str">
        <f t="shared" si="20"/>
        <v>Cadena y Elizalde, Juan Martín</v>
      </c>
      <c r="H371">
        <f t="shared" si="21"/>
        <v>9648</v>
      </c>
    </row>
    <row r="372" spans="1:8" x14ac:dyDescent="0.25">
      <c r="A372" s="117" t="s">
        <v>1429</v>
      </c>
      <c r="B372" cm="1">
        <f t="array" ref="B372">SUMPRODUCT((Sheet1!$C$6:$C$2103=A372)*Sheet1!$I$6:$I$2103)</f>
        <v>4800</v>
      </c>
      <c r="C372">
        <f t="shared" si="22"/>
        <v>4800.0003720000004</v>
      </c>
      <c r="D372">
        <f t="shared" si="23"/>
        <v>444</v>
      </c>
      <c r="F372">
        <v>371</v>
      </c>
      <c r="G372" t="str">
        <f t="shared" si="20"/>
        <v>Goyenechea, Antonio de</v>
      </c>
      <c r="H372">
        <f t="shared" si="21"/>
        <v>9000</v>
      </c>
    </row>
    <row r="373" spans="1:8" x14ac:dyDescent="0.25">
      <c r="A373" s="99" t="s">
        <v>1432</v>
      </c>
      <c r="B373" cm="1">
        <f t="array" ref="B373">SUMPRODUCT((Sheet1!$C$6:$C$2103=A373)*Sheet1!$I$6:$I$2103)</f>
        <v>18750</v>
      </c>
      <c r="C373">
        <f t="shared" si="22"/>
        <v>18750.000372999999</v>
      </c>
      <c r="D373">
        <f t="shared" si="23"/>
        <v>280</v>
      </c>
      <c r="F373">
        <v>372</v>
      </c>
      <c r="G373" t="str">
        <f t="shared" si="20"/>
        <v>Herrera, Antonio de</v>
      </c>
      <c r="H373">
        <f t="shared" si="21"/>
        <v>8728</v>
      </c>
    </row>
    <row r="374" spans="1:8" x14ac:dyDescent="0.25">
      <c r="A374" s="100" t="s">
        <v>1434</v>
      </c>
      <c r="B374" cm="1">
        <f t="array" ref="B374">SUMPRODUCT((Sheet1!$C$6:$C$2103=A374)*Sheet1!$I$6:$I$2103)</f>
        <v>4000</v>
      </c>
      <c r="C374">
        <f t="shared" si="22"/>
        <v>4000.0003740000002</v>
      </c>
      <c r="D374">
        <f t="shared" si="23"/>
        <v>471</v>
      </c>
      <c r="F374">
        <v>373</v>
      </c>
      <c r="G374" t="str">
        <f t="shared" si="20"/>
        <v>Aranda, Juan de</v>
      </c>
      <c r="H374">
        <f t="shared" si="21"/>
        <v>8584</v>
      </c>
    </row>
    <row r="375" spans="1:8" x14ac:dyDescent="0.25">
      <c r="A375" s="42" t="s">
        <v>1436</v>
      </c>
      <c r="B375" cm="1">
        <f t="array" ref="B375">SUMPRODUCT((Sheet1!$C$6:$C$2103=A375)*Sheet1!$I$6:$I$2103)</f>
        <v>87</v>
      </c>
      <c r="C375">
        <f t="shared" si="22"/>
        <v>87.000375000000005</v>
      </c>
      <c r="D375">
        <f t="shared" si="23"/>
        <v>679</v>
      </c>
      <c r="F375">
        <v>374</v>
      </c>
      <c r="G375" t="str">
        <f t="shared" si="20"/>
        <v>Calderón, Isidro</v>
      </c>
      <c r="H375">
        <f t="shared" si="21"/>
        <v>8560</v>
      </c>
    </row>
    <row r="376" spans="1:8" x14ac:dyDescent="0.25">
      <c r="A376" s="117" t="s">
        <v>1440</v>
      </c>
      <c r="B376" cm="1">
        <f t="array" ref="B376">SUMPRODUCT((Sheet1!$C$6:$C$2103=A376)*Sheet1!$I$6:$I$2103)</f>
        <v>8000</v>
      </c>
      <c r="C376">
        <f t="shared" si="22"/>
        <v>8000.000376</v>
      </c>
      <c r="D376">
        <f t="shared" si="23"/>
        <v>395</v>
      </c>
      <c r="F376">
        <v>375</v>
      </c>
      <c r="G376" t="str">
        <f t="shared" si="20"/>
        <v>Ruiz de Padilla, Jacinto</v>
      </c>
      <c r="H376">
        <f t="shared" si="21"/>
        <v>8540</v>
      </c>
    </row>
    <row r="377" spans="1:8" x14ac:dyDescent="0.25">
      <c r="A377" s="42" t="s">
        <v>1441</v>
      </c>
      <c r="B377" cm="1">
        <f t="array" ref="B377">SUMPRODUCT((Sheet1!$C$6:$C$2103=A377)*Sheet1!$I$6:$I$2103)</f>
        <v>20304</v>
      </c>
      <c r="C377">
        <f t="shared" si="22"/>
        <v>20304.000377</v>
      </c>
      <c r="D377">
        <f t="shared" si="23"/>
        <v>267</v>
      </c>
      <c r="F377">
        <v>376</v>
      </c>
      <c r="G377" t="str">
        <f t="shared" si="20"/>
        <v>Bustamante, Joseph de</v>
      </c>
      <c r="H377">
        <f t="shared" si="21"/>
        <v>8520</v>
      </c>
    </row>
    <row r="378" spans="1:8" x14ac:dyDescent="0.25">
      <c r="A378" s="42" t="s">
        <v>2642</v>
      </c>
      <c r="B378" cm="1">
        <f t="array" ref="B378">SUMPRODUCT((Sheet1!$C$6:$C$2103=A378)*Sheet1!$I$6:$I$2103)</f>
        <v>11272</v>
      </c>
      <c r="C378">
        <f t="shared" si="22"/>
        <v>11272.000378000001</v>
      </c>
      <c r="D378">
        <f t="shared" si="23"/>
        <v>343</v>
      </c>
      <c r="F378">
        <v>377</v>
      </c>
      <c r="G378" t="str">
        <f t="shared" si="20"/>
        <v>Madariaga, Antonio de</v>
      </c>
      <c r="H378">
        <f t="shared" si="21"/>
        <v>8500</v>
      </c>
    </row>
    <row r="379" spans="1:8" x14ac:dyDescent="0.25">
      <c r="A379" s="117" t="s">
        <v>1450</v>
      </c>
      <c r="B379" cm="1">
        <f t="array" ref="B379">SUMPRODUCT((Sheet1!$C$6:$C$2103=A379)*Sheet1!$I$6:$I$2103)</f>
        <v>28000</v>
      </c>
      <c r="C379">
        <f t="shared" si="22"/>
        <v>28000.000379000001</v>
      </c>
      <c r="D379">
        <f t="shared" si="23"/>
        <v>213</v>
      </c>
      <c r="F379">
        <v>378</v>
      </c>
      <c r="G379" t="str">
        <f t="shared" si="20"/>
        <v>Peláez, Martín</v>
      </c>
      <c r="H379">
        <f t="shared" si="21"/>
        <v>8480</v>
      </c>
    </row>
    <row r="380" spans="1:8" x14ac:dyDescent="0.25">
      <c r="A380" s="117" t="s">
        <v>1451</v>
      </c>
      <c r="B380" cm="1">
        <f t="array" ref="B380">SUMPRODUCT((Sheet1!$C$6:$C$2103=A380)*Sheet1!$I$6:$I$2103)</f>
        <v>288</v>
      </c>
      <c r="C380">
        <f t="shared" si="22"/>
        <v>288.00038000000001</v>
      </c>
      <c r="D380">
        <f t="shared" si="23"/>
        <v>640</v>
      </c>
      <c r="F380">
        <v>379</v>
      </c>
      <c r="G380" t="str">
        <f t="shared" si="20"/>
        <v>Domínguez de Acevedo, Francisco</v>
      </c>
      <c r="H380">
        <f t="shared" si="21"/>
        <v>8428</v>
      </c>
    </row>
    <row r="381" spans="1:8" x14ac:dyDescent="0.25">
      <c r="A381" s="42" t="s">
        <v>1454</v>
      </c>
      <c r="B381" cm="1">
        <f t="array" ref="B381">SUMPRODUCT((Sheet1!$C$6:$C$2103=A381)*Sheet1!$I$6:$I$2103)</f>
        <v>25432</v>
      </c>
      <c r="C381">
        <f t="shared" si="22"/>
        <v>25432.000381000002</v>
      </c>
      <c r="D381">
        <f t="shared" si="23"/>
        <v>232</v>
      </c>
      <c r="F381">
        <v>380</v>
      </c>
      <c r="G381" t="str">
        <f t="shared" si="20"/>
        <v>Pazos, Jacinto de</v>
      </c>
      <c r="H381">
        <f t="shared" si="21"/>
        <v>8400</v>
      </c>
    </row>
    <row r="382" spans="1:8" x14ac:dyDescent="0.25">
      <c r="A382" s="42" t="s">
        <v>1456</v>
      </c>
      <c r="B382" cm="1">
        <f t="array" ref="B382">SUMPRODUCT((Sheet1!$C$6:$C$2103=A382)*Sheet1!$I$6:$I$2103)</f>
        <v>56600</v>
      </c>
      <c r="C382">
        <f t="shared" si="22"/>
        <v>56600.000381999998</v>
      </c>
      <c r="D382">
        <f t="shared" si="23"/>
        <v>105</v>
      </c>
      <c r="F382">
        <v>381</v>
      </c>
      <c r="G382" t="str">
        <f t="shared" si="20"/>
        <v>Vayo, Miguel de</v>
      </c>
      <c r="H382">
        <f t="shared" si="21"/>
        <v>8400</v>
      </c>
    </row>
    <row r="383" spans="1:8" x14ac:dyDescent="0.25">
      <c r="A383" s="117" t="s">
        <v>1460</v>
      </c>
      <c r="B383" cm="1">
        <f t="array" ref="B383">SUMPRODUCT((Sheet1!$C$6:$C$2103=A383)*Sheet1!$I$6:$I$2103)</f>
        <v>62930</v>
      </c>
      <c r="C383">
        <f t="shared" si="22"/>
        <v>62930.000382999999</v>
      </c>
      <c r="D383">
        <f t="shared" si="23"/>
        <v>93</v>
      </c>
      <c r="F383">
        <v>382</v>
      </c>
      <c r="G383" t="str">
        <f t="shared" si="20"/>
        <v>Maret, Joseph</v>
      </c>
      <c r="H383">
        <f t="shared" si="21"/>
        <v>8368</v>
      </c>
    </row>
    <row r="384" spans="1:8" x14ac:dyDescent="0.25">
      <c r="A384" s="110" t="s">
        <v>1463</v>
      </c>
      <c r="B384" cm="1">
        <f t="array" ref="B384">SUMPRODUCT((Sheet1!$C$6:$C$2103=A384)*Sheet1!$I$6:$I$2103)</f>
        <v>49564</v>
      </c>
      <c r="C384">
        <f t="shared" si="22"/>
        <v>49564.000383999999</v>
      </c>
      <c r="D384">
        <f t="shared" si="23"/>
        <v>133</v>
      </c>
      <c r="F384">
        <v>383</v>
      </c>
      <c r="G384" t="str">
        <f t="shared" si="20"/>
        <v>Mendieta, Juan de</v>
      </c>
      <c r="H384">
        <f t="shared" si="21"/>
        <v>8300</v>
      </c>
    </row>
    <row r="385" spans="1:8" x14ac:dyDescent="0.25">
      <c r="A385" s="42" t="s">
        <v>1466</v>
      </c>
      <c r="B385" cm="1">
        <f t="array" ref="B385">SUMPRODUCT((Sheet1!$C$6:$C$2103=A385)*Sheet1!$I$6:$I$2103)</f>
        <v>32500</v>
      </c>
      <c r="C385">
        <f t="shared" si="22"/>
        <v>32500.000384999999</v>
      </c>
      <c r="D385">
        <f t="shared" si="23"/>
        <v>192</v>
      </c>
      <c r="F385">
        <v>384</v>
      </c>
      <c r="G385" t="str">
        <f t="shared" si="20"/>
        <v>Celis, Manuel Ruben de</v>
      </c>
      <c r="H385">
        <f t="shared" si="21"/>
        <v>8280</v>
      </c>
    </row>
    <row r="386" spans="1:8" x14ac:dyDescent="0.25">
      <c r="A386" s="100" t="s">
        <v>1473</v>
      </c>
      <c r="B386" cm="1">
        <f t="array" ref="B386">SUMPRODUCT((Sheet1!$C$6:$C$2103=A386)*Sheet1!$I$6:$I$2103)</f>
        <v>4000</v>
      </c>
      <c r="C386">
        <f t="shared" si="22"/>
        <v>4000.0003860000002</v>
      </c>
      <c r="D386">
        <f t="shared" si="23"/>
        <v>470</v>
      </c>
      <c r="F386">
        <v>385</v>
      </c>
      <c r="G386" t="str">
        <f t="shared" ref="G386:G449" si="24">INDEX($A$2:$A$2099,MATCH(F386,$D$2:$D$2099,0))</f>
        <v>Miñano, Pedro Andrés de</v>
      </c>
      <c r="H386">
        <f t="shared" ref="H386:H449" si="25">INDEX($B$2:$B$2099,MATCH(F386,$D$2:$D$2099,0))</f>
        <v>8274</v>
      </c>
    </row>
    <row r="387" spans="1:8" x14ac:dyDescent="0.25">
      <c r="A387" s="100" t="s">
        <v>1476</v>
      </c>
      <c r="B387" cm="1">
        <f t="array" ref="B387">SUMPRODUCT((Sheet1!$C$6:$C$2103=A387)*Sheet1!$I$6:$I$2103)</f>
        <v>84000</v>
      </c>
      <c r="C387">
        <f t="shared" ref="C387:C450" si="26">B387+0.000001*ROW()</f>
        <v>84000.000386999993</v>
      </c>
      <c r="D387">
        <f t="shared" ref="D387:D450" si="27">_xlfn.RANK.EQ(C387,$C$2:$C$697)</f>
        <v>64</v>
      </c>
      <c r="F387">
        <v>386</v>
      </c>
      <c r="G387" t="str">
        <f t="shared" si="24"/>
        <v>Letona, Cristóbal de</v>
      </c>
      <c r="H387">
        <f t="shared" si="25"/>
        <v>8240</v>
      </c>
    </row>
    <row r="388" spans="1:8" x14ac:dyDescent="0.25">
      <c r="A388" s="100" t="s">
        <v>1478</v>
      </c>
      <c r="B388" cm="1">
        <f t="array" ref="B388">SUMPRODUCT((Sheet1!$C$6:$C$2103=A388)*Sheet1!$I$6:$I$2103)</f>
        <v>500</v>
      </c>
      <c r="C388">
        <f t="shared" si="26"/>
        <v>500.00038799999999</v>
      </c>
      <c r="D388">
        <f t="shared" si="27"/>
        <v>600</v>
      </c>
      <c r="F388">
        <v>387</v>
      </c>
      <c r="G388" t="str">
        <f t="shared" si="24"/>
        <v>López Morato, Gregorio</v>
      </c>
      <c r="H388">
        <f t="shared" si="25"/>
        <v>8200</v>
      </c>
    </row>
    <row r="389" spans="1:8" x14ac:dyDescent="0.25">
      <c r="A389" s="100" t="s">
        <v>1481</v>
      </c>
      <c r="B389" cm="1">
        <f t="array" ref="B389">SUMPRODUCT((Sheet1!$C$6:$C$2103=A389)*Sheet1!$I$6:$I$2103)</f>
        <v>900</v>
      </c>
      <c r="C389">
        <f t="shared" si="26"/>
        <v>900.00038900000004</v>
      </c>
      <c r="D389">
        <f t="shared" si="27"/>
        <v>570</v>
      </c>
      <c r="F389">
        <v>388</v>
      </c>
      <c r="G389" t="str">
        <f t="shared" si="24"/>
        <v>Fernández de los Ríos, Matías</v>
      </c>
      <c r="H389">
        <f t="shared" si="25"/>
        <v>8177</v>
      </c>
    </row>
    <row r="390" spans="1:8" x14ac:dyDescent="0.25">
      <c r="A390" s="93" t="s">
        <v>1484</v>
      </c>
      <c r="B390" cm="1">
        <f t="array" ref="B390">SUMPRODUCT((Sheet1!$C$6:$C$2103=A390)*Sheet1!$I$6:$I$2103)</f>
        <v>8368</v>
      </c>
      <c r="C390">
        <f t="shared" si="26"/>
        <v>8368.0003899999992</v>
      </c>
      <c r="D390">
        <f t="shared" si="27"/>
        <v>382</v>
      </c>
      <c r="F390">
        <v>389</v>
      </c>
      <c r="G390" t="str">
        <f t="shared" si="24"/>
        <v>Suárez Patiño, Francisco</v>
      </c>
      <c r="H390">
        <f t="shared" si="25"/>
        <v>8160</v>
      </c>
    </row>
    <row r="391" spans="1:8" x14ac:dyDescent="0.25">
      <c r="A391" s="115" t="s">
        <v>1487</v>
      </c>
      <c r="B391" cm="1">
        <f t="array" ref="B391">SUMPRODUCT((Sheet1!$C$6:$C$2103=A391)*Sheet1!$I$6:$I$2103)</f>
        <v>88</v>
      </c>
      <c r="C391">
        <f t="shared" si="26"/>
        <v>88.000390999999993</v>
      </c>
      <c r="D391">
        <f t="shared" si="27"/>
        <v>678</v>
      </c>
      <c r="F391">
        <v>390</v>
      </c>
      <c r="G391" t="str">
        <f t="shared" si="24"/>
        <v>García Carrillo, Francisco</v>
      </c>
      <c r="H391">
        <f t="shared" si="25"/>
        <v>8160</v>
      </c>
    </row>
    <row r="392" spans="1:8" x14ac:dyDescent="0.25">
      <c r="A392" s="115" t="s">
        <v>1491</v>
      </c>
      <c r="B392" cm="1">
        <f t="array" ref="B392">SUMPRODUCT((Sheet1!$C$6:$C$2103=A392)*Sheet1!$I$6:$I$2103)</f>
        <v>4000</v>
      </c>
      <c r="C392">
        <f t="shared" si="26"/>
        <v>4000.0003919999999</v>
      </c>
      <c r="D392">
        <f t="shared" si="27"/>
        <v>469</v>
      </c>
      <c r="F392">
        <v>391</v>
      </c>
      <c r="G392" t="str">
        <f t="shared" si="24"/>
        <v>Bernal, Joseph</v>
      </c>
      <c r="H392">
        <f t="shared" si="25"/>
        <v>8104</v>
      </c>
    </row>
    <row r="393" spans="1:8" x14ac:dyDescent="0.25">
      <c r="A393" s="115" t="s">
        <v>1495</v>
      </c>
      <c r="B393" cm="1">
        <f t="array" ref="B393">SUMPRODUCT((Sheet1!$C$6:$C$2103=A393)*Sheet1!$I$6:$I$2103)</f>
        <v>800</v>
      </c>
      <c r="C393">
        <f t="shared" si="26"/>
        <v>800.00039300000003</v>
      </c>
      <c r="D393">
        <f t="shared" si="27"/>
        <v>575</v>
      </c>
      <c r="F393">
        <v>392</v>
      </c>
      <c r="G393" t="str">
        <f t="shared" si="24"/>
        <v>Caballero Jurado, Juan</v>
      </c>
      <c r="H393">
        <f t="shared" si="25"/>
        <v>8100</v>
      </c>
    </row>
    <row r="394" spans="1:8" x14ac:dyDescent="0.25">
      <c r="A394" s="115" t="s">
        <v>1496</v>
      </c>
      <c r="B394" cm="1">
        <f t="array" ref="B394">SUMPRODUCT((Sheet1!$C$6:$C$2103=A394)*Sheet1!$I$6:$I$2103)</f>
        <v>4200</v>
      </c>
      <c r="C394">
        <f t="shared" si="26"/>
        <v>4200.0003939999997</v>
      </c>
      <c r="D394">
        <f t="shared" si="27"/>
        <v>458</v>
      </c>
      <c r="F394">
        <v>393</v>
      </c>
      <c r="G394" t="str">
        <f t="shared" si="24"/>
        <v>Peralta Rincón, Francisco de</v>
      </c>
      <c r="H394">
        <f t="shared" si="25"/>
        <v>8024</v>
      </c>
    </row>
    <row r="395" spans="1:8" x14ac:dyDescent="0.25">
      <c r="A395" s="100" t="s">
        <v>1498</v>
      </c>
      <c r="B395" cm="1">
        <f t="array" ref="B395">SUMPRODUCT((Sheet1!$C$6:$C$2103=A395)*Sheet1!$I$6:$I$2103)</f>
        <v>20000</v>
      </c>
      <c r="C395">
        <f t="shared" si="26"/>
        <v>20000.000394999999</v>
      </c>
      <c r="D395">
        <f t="shared" si="27"/>
        <v>269</v>
      </c>
      <c r="F395">
        <v>394</v>
      </c>
      <c r="G395" t="str">
        <f t="shared" si="24"/>
        <v>Anescar y Urtasun, Juan Lorenzo de</v>
      </c>
      <c r="H395">
        <f t="shared" si="25"/>
        <v>8000</v>
      </c>
    </row>
    <row r="396" spans="1:8" x14ac:dyDescent="0.25">
      <c r="A396" s="99" t="s">
        <v>1500</v>
      </c>
      <c r="B396" cm="1">
        <f t="array" ref="B396">SUMPRODUCT((Sheet1!$C$6:$C$2103=A396)*Sheet1!$I$6:$I$2103)</f>
        <v>29288</v>
      </c>
      <c r="C396">
        <f t="shared" si="26"/>
        <v>29288.000395999999</v>
      </c>
      <c r="D396">
        <f t="shared" si="27"/>
        <v>205</v>
      </c>
      <c r="F396">
        <v>395</v>
      </c>
      <c r="G396" t="str">
        <f t="shared" si="24"/>
        <v>Cerna, Rodrigo de la</v>
      </c>
      <c r="H396">
        <f t="shared" si="25"/>
        <v>8000</v>
      </c>
    </row>
    <row r="397" spans="1:8" x14ac:dyDescent="0.25">
      <c r="A397" s="99" t="s">
        <v>1502</v>
      </c>
      <c r="B397" cm="1">
        <f t="array" ref="B397">SUMPRODUCT((Sheet1!$C$6:$C$2103=A397)*Sheet1!$I$6:$I$2103)</f>
        <v>43344</v>
      </c>
      <c r="C397">
        <f t="shared" si="26"/>
        <v>43344.000397000003</v>
      </c>
      <c r="D397">
        <f t="shared" si="27"/>
        <v>154</v>
      </c>
      <c r="F397">
        <v>396</v>
      </c>
      <c r="G397" t="str">
        <f t="shared" si="24"/>
        <v>Tenorio, Pedro</v>
      </c>
      <c r="H397">
        <f t="shared" si="25"/>
        <v>8000</v>
      </c>
    </row>
    <row r="398" spans="1:8" x14ac:dyDescent="0.25">
      <c r="A398" s="99" t="s">
        <v>1505</v>
      </c>
      <c r="B398" cm="1">
        <f t="array" ref="B398">SUMPRODUCT((Sheet1!$C$6:$C$2103=A398)*Sheet1!$I$6:$I$2103)</f>
        <v>192920</v>
      </c>
      <c r="C398">
        <f t="shared" si="26"/>
        <v>192920.000398</v>
      </c>
      <c r="D398">
        <f t="shared" si="27"/>
        <v>25</v>
      </c>
      <c r="F398">
        <v>397</v>
      </c>
      <c r="G398" t="str">
        <f t="shared" si="24"/>
        <v>Gardo de Figueroa, Bernardo</v>
      </c>
      <c r="H398">
        <f t="shared" si="25"/>
        <v>8000</v>
      </c>
    </row>
    <row r="399" spans="1:8" x14ac:dyDescent="0.25">
      <c r="A399" s="99" t="s">
        <v>1508</v>
      </c>
      <c r="B399" cm="1">
        <f t="array" ref="B399">SUMPRODUCT((Sheet1!$C$6:$C$2103=A399)*Sheet1!$I$6:$I$2103)</f>
        <v>20394</v>
      </c>
      <c r="C399">
        <f t="shared" si="26"/>
        <v>20394.000399</v>
      </c>
      <c r="D399">
        <f t="shared" si="27"/>
        <v>266</v>
      </c>
      <c r="F399">
        <v>398</v>
      </c>
      <c r="G399" t="str">
        <f t="shared" si="24"/>
        <v>Ten y Villanueva, Diego Adrián</v>
      </c>
      <c r="H399">
        <f t="shared" si="25"/>
        <v>8000</v>
      </c>
    </row>
    <row r="400" spans="1:8" x14ac:dyDescent="0.25">
      <c r="A400" s="117" t="s">
        <v>1516</v>
      </c>
      <c r="B400" cm="1">
        <f t="array" ref="B400">SUMPRODUCT((Sheet1!$C$6:$C$2103=A400)*Sheet1!$I$6:$I$2103)</f>
        <v>72</v>
      </c>
      <c r="C400">
        <f t="shared" si="26"/>
        <v>72.000399999999999</v>
      </c>
      <c r="D400">
        <f t="shared" si="27"/>
        <v>682</v>
      </c>
      <c r="F400">
        <v>399</v>
      </c>
      <c r="G400" t="str">
        <f t="shared" si="24"/>
        <v>Mablerva, Juan de</v>
      </c>
      <c r="H400">
        <f t="shared" si="25"/>
        <v>8000</v>
      </c>
    </row>
    <row r="401" spans="1:8" x14ac:dyDescent="0.25">
      <c r="A401" s="42" t="s">
        <v>1517</v>
      </c>
      <c r="B401" cm="1">
        <f t="array" ref="B401">SUMPRODUCT((Sheet1!$C$6:$C$2103=A401)*Sheet1!$I$6:$I$2103)</f>
        <v>23232</v>
      </c>
      <c r="C401">
        <f t="shared" si="26"/>
        <v>23232.000401000001</v>
      </c>
      <c r="D401">
        <f t="shared" si="27"/>
        <v>246</v>
      </c>
      <c r="F401">
        <v>400</v>
      </c>
      <c r="G401" t="str">
        <f t="shared" si="24"/>
        <v>Balarejo, Andrés</v>
      </c>
      <c r="H401">
        <f t="shared" si="25"/>
        <v>8000</v>
      </c>
    </row>
    <row r="402" spans="1:8" x14ac:dyDescent="0.25">
      <c r="A402" s="117" t="s">
        <v>1522</v>
      </c>
      <c r="B402" cm="1">
        <f t="array" ref="B402">SUMPRODUCT((Sheet1!$C$6:$C$2103=A402)*Sheet1!$I$6:$I$2103)</f>
        <v>0</v>
      </c>
      <c r="C402">
        <f t="shared" si="26"/>
        <v>4.0199999999999996E-4</v>
      </c>
      <c r="D402">
        <f t="shared" si="27"/>
        <v>695</v>
      </c>
      <c r="F402">
        <v>401</v>
      </c>
      <c r="G402" t="str">
        <f t="shared" si="24"/>
        <v>Fuentes, Alonso de</v>
      </c>
      <c r="H402">
        <f t="shared" si="25"/>
        <v>8000</v>
      </c>
    </row>
    <row r="403" spans="1:8" x14ac:dyDescent="0.25">
      <c r="A403" s="42" t="s">
        <v>1524</v>
      </c>
      <c r="B403" cm="1">
        <f t="array" ref="B403">SUMPRODUCT((Sheet1!$C$6:$C$2103=A403)*Sheet1!$I$6:$I$2103)</f>
        <v>8400</v>
      </c>
      <c r="C403">
        <f t="shared" si="26"/>
        <v>8400.000403</v>
      </c>
      <c r="D403">
        <f t="shared" si="27"/>
        <v>381</v>
      </c>
      <c r="F403">
        <v>402</v>
      </c>
      <c r="G403" t="str">
        <f t="shared" si="24"/>
        <v>Mendizábal, Martín de</v>
      </c>
      <c r="H403">
        <f t="shared" si="25"/>
        <v>8000</v>
      </c>
    </row>
    <row r="404" spans="1:8" x14ac:dyDescent="0.25">
      <c r="A404" s="42" t="s">
        <v>1525</v>
      </c>
      <c r="B404" cm="1">
        <f t="array" ref="B404">SUMPRODUCT((Sheet1!$C$6:$C$2103=A404)*Sheet1!$I$6:$I$2103)</f>
        <v>7506</v>
      </c>
      <c r="C404">
        <f t="shared" si="26"/>
        <v>7506.0004040000003</v>
      </c>
      <c r="D404">
        <f t="shared" si="27"/>
        <v>405</v>
      </c>
      <c r="F404">
        <v>403</v>
      </c>
      <c r="G404" t="str">
        <f t="shared" si="24"/>
        <v>Gómez de Paternina, Mateo</v>
      </c>
      <c r="H404">
        <f t="shared" si="25"/>
        <v>8000</v>
      </c>
    </row>
    <row r="405" spans="1:8" x14ac:dyDescent="0.25">
      <c r="A405" s="112" t="s">
        <v>1528</v>
      </c>
      <c r="B405" cm="1">
        <f t="array" ref="B405">SUMPRODUCT((Sheet1!$C$6:$C$2103=A405)*Sheet1!$I$6:$I$2103)</f>
        <v>54870</v>
      </c>
      <c r="C405">
        <f t="shared" si="26"/>
        <v>54870.000404999999</v>
      </c>
      <c r="D405">
        <f t="shared" si="27"/>
        <v>114</v>
      </c>
      <c r="F405">
        <v>404</v>
      </c>
      <c r="G405" t="str">
        <f t="shared" si="24"/>
        <v>Aguilar, Bartolomé de</v>
      </c>
      <c r="H405">
        <f t="shared" si="25"/>
        <v>7696</v>
      </c>
    </row>
    <row r="406" spans="1:8" x14ac:dyDescent="0.25">
      <c r="A406" s="112" t="s">
        <v>1535</v>
      </c>
      <c r="B406" cm="1">
        <f t="array" ref="B406">SUMPRODUCT((Sheet1!$C$6:$C$2103=A406)*Sheet1!$I$6:$I$2103)</f>
        <v>3040</v>
      </c>
      <c r="C406">
        <f t="shared" si="26"/>
        <v>3040.0004060000001</v>
      </c>
      <c r="D406">
        <f t="shared" si="27"/>
        <v>492</v>
      </c>
      <c r="F406">
        <v>405</v>
      </c>
      <c r="G406" t="str">
        <f t="shared" si="24"/>
        <v>López de Moscoso, Pedro</v>
      </c>
      <c r="H406">
        <f t="shared" si="25"/>
        <v>7506</v>
      </c>
    </row>
    <row r="407" spans="1:8" x14ac:dyDescent="0.25">
      <c r="A407" s="112" t="s">
        <v>1544</v>
      </c>
      <c r="B407" cm="1">
        <f t="array" ref="B407">SUMPRODUCT((Sheet1!$C$6:$C$2103=A407)*Sheet1!$I$6:$I$2103)</f>
        <v>21200</v>
      </c>
      <c r="C407">
        <f t="shared" si="26"/>
        <v>21200.000407</v>
      </c>
      <c r="D407">
        <f t="shared" si="27"/>
        <v>259</v>
      </c>
      <c r="F407">
        <v>406</v>
      </c>
      <c r="G407" t="str">
        <f t="shared" si="24"/>
        <v>Olaechea, Pedro de</v>
      </c>
      <c r="H407">
        <f t="shared" si="25"/>
        <v>7498</v>
      </c>
    </row>
    <row r="408" spans="1:8" x14ac:dyDescent="0.25">
      <c r="A408" s="112" t="s">
        <v>1547</v>
      </c>
      <c r="B408" cm="1">
        <f t="array" ref="B408">SUMPRODUCT((Sheet1!$C$6:$C$2103=A408)*Sheet1!$I$6:$I$2103)</f>
        <v>199708</v>
      </c>
      <c r="C408">
        <f t="shared" si="26"/>
        <v>199708.00040799999</v>
      </c>
      <c r="D408">
        <f t="shared" si="27"/>
        <v>23</v>
      </c>
      <c r="F408">
        <v>407</v>
      </c>
      <c r="G408" t="str">
        <f t="shared" si="24"/>
        <v>Romero, Nicolás</v>
      </c>
      <c r="H408">
        <f t="shared" si="25"/>
        <v>7000</v>
      </c>
    </row>
    <row r="409" spans="1:8" x14ac:dyDescent="0.25">
      <c r="A409" s="111" t="s">
        <v>1553</v>
      </c>
      <c r="B409" cm="1">
        <f t="array" ref="B409">SUMPRODUCT((Sheet1!$C$6:$C$2103=A409)*Sheet1!$I$6:$I$2103)</f>
        <v>36000</v>
      </c>
      <c r="C409">
        <f t="shared" si="26"/>
        <v>36000.000409</v>
      </c>
      <c r="D409">
        <f t="shared" si="27"/>
        <v>180</v>
      </c>
      <c r="F409">
        <v>408</v>
      </c>
      <c r="G409" t="str">
        <f t="shared" si="24"/>
        <v>Angulo, Julián de</v>
      </c>
      <c r="H409">
        <f t="shared" si="25"/>
        <v>6880</v>
      </c>
    </row>
    <row r="410" spans="1:8" x14ac:dyDescent="0.25">
      <c r="A410" s="100" t="s">
        <v>1561</v>
      </c>
      <c r="B410" cm="1">
        <f t="array" ref="B410">SUMPRODUCT((Sheet1!$C$6:$C$2103=A410)*Sheet1!$I$6:$I$2103)</f>
        <v>292</v>
      </c>
      <c r="C410">
        <f t="shared" si="26"/>
        <v>292.00040999999999</v>
      </c>
      <c r="D410">
        <f t="shared" si="27"/>
        <v>638</v>
      </c>
      <c r="F410">
        <v>409</v>
      </c>
      <c r="G410" t="str">
        <f t="shared" si="24"/>
        <v>Navarro de Vargas, Joseph</v>
      </c>
      <c r="H410">
        <f t="shared" si="25"/>
        <v>6699</v>
      </c>
    </row>
    <row r="411" spans="1:8" x14ac:dyDescent="0.25">
      <c r="A411" s="117" t="s">
        <v>1563</v>
      </c>
      <c r="B411" cm="1">
        <f t="array" ref="B411">SUMPRODUCT((Sheet1!$C$6:$C$2103=A411)*Sheet1!$I$6:$I$2103)</f>
        <v>1500</v>
      </c>
      <c r="C411">
        <f t="shared" si="26"/>
        <v>1500.000411</v>
      </c>
      <c r="D411">
        <f t="shared" si="27"/>
        <v>540</v>
      </c>
      <c r="F411">
        <v>410</v>
      </c>
      <c r="G411" t="str">
        <f t="shared" si="24"/>
        <v>Zevamanos, Francisco de</v>
      </c>
      <c r="H411">
        <f t="shared" si="25"/>
        <v>6628</v>
      </c>
    </row>
    <row r="412" spans="1:8" x14ac:dyDescent="0.25">
      <c r="A412" s="42" t="s">
        <v>1567</v>
      </c>
      <c r="B412" cm="1">
        <f t="array" ref="B412">SUMPRODUCT((Sheet1!$C$6:$C$2103=A412)*Sheet1!$I$6:$I$2103)</f>
        <v>133664</v>
      </c>
      <c r="C412">
        <f t="shared" si="26"/>
        <v>133664.00041199999</v>
      </c>
      <c r="D412">
        <f t="shared" si="27"/>
        <v>31</v>
      </c>
      <c r="F412">
        <v>411</v>
      </c>
      <c r="G412" t="str">
        <f t="shared" si="24"/>
        <v>Espinosa, Fernando de</v>
      </c>
      <c r="H412">
        <f t="shared" si="25"/>
        <v>6624</v>
      </c>
    </row>
    <row r="413" spans="1:8" x14ac:dyDescent="0.25">
      <c r="A413" s="100" t="s">
        <v>1573</v>
      </c>
      <c r="B413" cm="1">
        <f t="array" ref="B413">SUMPRODUCT((Sheet1!$C$6:$C$2103=A413)*Sheet1!$I$6:$I$2103)</f>
        <v>550</v>
      </c>
      <c r="C413">
        <f t="shared" si="26"/>
        <v>550.00041299999998</v>
      </c>
      <c r="D413">
        <f t="shared" si="27"/>
        <v>594</v>
      </c>
      <c r="F413">
        <v>412</v>
      </c>
      <c r="G413" t="str">
        <f t="shared" si="24"/>
        <v>Cáceres, Juan</v>
      </c>
      <c r="H413">
        <f t="shared" si="25"/>
        <v>6600</v>
      </c>
    </row>
    <row r="414" spans="1:8" x14ac:dyDescent="0.25">
      <c r="A414" s="117" t="s">
        <v>1576</v>
      </c>
      <c r="B414" cm="1">
        <f t="array" ref="B414">SUMPRODUCT((Sheet1!$C$6:$C$2103=A414)*Sheet1!$I$6:$I$2103)</f>
        <v>8104</v>
      </c>
      <c r="C414">
        <f t="shared" si="26"/>
        <v>8104.0004140000001</v>
      </c>
      <c r="D414">
        <f t="shared" si="27"/>
        <v>391</v>
      </c>
      <c r="F414">
        <v>413</v>
      </c>
      <c r="G414" t="str">
        <f t="shared" si="24"/>
        <v>Paredes, Andrés de</v>
      </c>
      <c r="H414">
        <f t="shared" si="25"/>
        <v>6585</v>
      </c>
    </row>
    <row r="415" spans="1:8" x14ac:dyDescent="0.25">
      <c r="A415" s="117" t="s">
        <v>1585</v>
      </c>
      <c r="B415" cm="1">
        <f t="array" ref="B415">SUMPRODUCT((Sheet1!$C$6:$C$2103=A415)*Sheet1!$I$6:$I$2103)</f>
        <v>390</v>
      </c>
      <c r="C415">
        <f t="shared" si="26"/>
        <v>390.00041499999998</v>
      </c>
      <c r="D415">
        <f t="shared" si="27"/>
        <v>616</v>
      </c>
      <c r="F415">
        <v>414</v>
      </c>
      <c r="G415" t="str">
        <f t="shared" si="24"/>
        <v>Canal, Roque de la</v>
      </c>
      <c r="H415">
        <f t="shared" si="25"/>
        <v>6525</v>
      </c>
    </row>
    <row r="416" spans="1:8" x14ac:dyDescent="0.25">
      <c r="A416" s="117" t="s">
        <v>2654</v>
      </c>
      <c r="B416" cm="1">
        <f t="array" ref="B416">SUMPRODUCT((Sheet1!$C$6:$C$2103=A416)*Sheet1!$I$6:$I$2103)</f>
        <v>45000</v>
      </c>
      <c r="C416">
        <f t="shared" si="26"/>
        <v>45000.000416000003</v>
      </c>
      <c r="D416">
        <f t="shared" si="27"/>
        <v>143</v>
      </c>
      <c r="F416">
        <v>415</v>
      </c>
      <c r="G416" t="str">
        <f t="shared" si="24"/>
        <v>López de Vizu, Alonso</v>
      </c>
      <c r="H416">
        <f t="shared" si="25"/>
        <v>6500</v>
      </c>
    </row>
    <row r="417" spans="1:8" x14ac:dyDescent="0.25">
      <c r="A417" s="42" t="s">
        <v>1594</v>
      </c>
      <c r="B417" cm="1">
        <f t="array" ref="B417">SUMPRODUCT((Sheet1!$C$6:$C$2103=A417)*Sheet1!$I$6:$I$2103)</f>
        <v>21100</v>
      </c>
      <c r="C417">
        <f t="shared" si="26"/>
        <v>21100.000416999999</v>
      </c>
      <c r="D417">
        <f t="shared" si="27"/>
        <v>260</v>
      </c>
      <c r="F417">
        <v>416</v>
      </c>
      <c r="G417" t="str">
        <f t="shared" si="24"/>
        <v>Ferniz de Lavanda, Juan</v>
      </c>
      <c r="H417">
        <f t="shared" si="25"/>
        <v>6480</v>
      </c>
    </row>
    <row r="418" spans="1:8" x14ac:dyDescent="0.25">
      <c r="A418" s="117" t="s">
        <v>1595</v>
      </c>
      <c r="B418" cm="1">
        <f t="array" ref="B418">SUMPRODUCT((Sheet1!$C$6:$C$2103=A418)*Sheet1!$I$6:$I$2103)</f>
        <v>696</v>
      </c>
      <c r="C418">
        <f t="shared" si="26"/>
        <v>696.00041799999997</v>
      </c>
      <c r="D418">
        <f t="shared" si="27"/>
        <v>579</v>
      </c>
      <c r="F418">
        <v>417</v>
      </c>
      <c r="G418" t="str">
        <f t="shared" si="24"/>
        <v>Cavadas, Antonio de</v>
      </c>
      <c r="H418">
        <f t="shared" si="25"/>
        <v>6464</v>
      </c>
    </row>
    <row r="419" spans="1:8" x14ac:dyDescent="0.25">
      <c r="A419" s="100" t="s">
        <v>1599</v>
      </c>
      <c r="B419" cm="1">
        <f t="array" ref="B419">SUMPRODUCT((Sheet1!$C$6:$C$2103=A419)*Sheet1!$I$6:$I$2103)</f>
        <v>52536</v>
      </c>
      <c r="C419">
        <f t="shared" si="26"/>
        <v>52536.000419000004</v>
      </c>
      <c r="D419">
        <f t="shared" si="27"/>
        <v>122</v>
      </c>
      <c r="F419">
        <v>418</v>
      </c>
      <c r="G419" t="str">
        <f t="shared" si="24"/>
        <v>Toledo, Joseph Mateo</v>
      </c>
      <c r="H419">
        <f t="shared" si="25"/>
        <v>6433</v>
      </c>
    </row>
    <row r="420" spans="1:8" x14ac:dyDescent="0.25">
      <c r="A420" s="42" t="s">
        <v>1601</v>
      </c>
      <c r="B420" cm="1">
        <f t="array" ref="B420">SUMPRODUCT((Sheet1!$C$6:$C$2103=A420)*Sheet1!$I$6:$I$2103)</f>
        <v>2199</v>
      </c>
      <c r="C420">
        <f t="shared" si="26"/>
        <v>2199.0004199999998</v>
      </c>
      <c r="D420">
        <f t="shared" si="27"/>
        <v>515</v>
      </c>
      <c r="F420">
        <v>419</v>
      </c>
      <c r="G420" t="str">
        <f t="shared" si="24"/>
        <v>López Morillo, Agustín</v>
      </c>
      <c r="H420">
        <f t="shared" si="25"/>
        <v>6400</v>
      </c>
    </row>
    <row r="421" spans="1:8" x14ac:dyDescent="0.25">
      <c r="A421" s="117" t="s">
        <v>1606</v>
      </c>
      <c r="B421" cm="1">
        <f t="array" ref="B421">SUMPRODUCT((Sheet1!$C$6:$C$2103=A421)*Sheet1!$I$6:$I$2103)</f>
        <v>14000</v>
      </c>
      <c r="C421">
        <f t="shared" si="26"/>
        <v>14000.000421000001</v>
      </c>
      <c r="D421">
        <f t="shared" si="27"/>
        <v>324</v>
      </c>
      <c r="F421">
        <v>420</v>
      </c>
      <c r="G421" t="str">
        <f t="shared" si="24"/>
        <v>Bastida, Juan de la</v>
      </c>
      <c r="H421">
        <f t="shared" si="25"/>
        <v>6400</v>
      </c>
    </row>
    <row r="422" spans="1:8" x14ac:dyDescent="0.25">
      <c r="A422" s="117" t="s">
        <v>1608</v>
      </c>
      <c r="B422" cm="1">
        <f t="array" ref="B422">SUMPRODUCT((Sheet1!$C$6:$C$2103=A422)*Sheet1!$I$6:$I$2103)</f>
        <v>101790</v>
      </c>
      <c r="C422">
        <f t="shared" si="26"/>
        <v>101790.000422</v>
      </c>
      <c r="D422">
        <f t="shared" si="27"/>
        <v>45</v>
      </c>
      <c r="F422">
        <v>421</v>
      </c>
      <c r="G422" t="str">
        <f t="shared" si="24"/>
        <v>Zavala, Luis Antonio de</v>
      </c>
      <c r="H422">
        <f t="shared" si="25"/>
        <v>6377</v>
      </c>
    </row>
    <row r="423" spans="1:8" x14ac:dyDescent="0.25">
      <c r="A423" s="117" t="s">
        <v>1611</v>
      </c>
      <c r="B423" cm="1">
        <f t="array" ref="B423">SUMPRODUCT((Sheet1!$C$6:$C$2103=A423)*Sheet1!$I$6:$I$2103)</f>
        <v>1500</v>
      </c>
      <c r="C423">
        <f t="shared" si="26"/>
        <v>1500.000423</v>
      </c>
      <c r="D423">
        <f t="shared" si="27"/>
        <v>539</v>
      </c>
      <c r="F423">
        <v>422</v>
      </c>
      <c r="G423" t="str">
        <f t="shared" si="24"/>
        <v>Sánchez de Valdivieso, Juan</v>
      </c>
      <c r="H423">
        <f t="shared" si="25"/>
        <v>6375</v>
      </c>
    </row>
    <row r="424" spans="1:8" x14ac:dyDescent="0.25">
      <c r="A424" s="42" t="s">
        <v>2643</v>
      </c>
      <c r="B424" cm="1">
        <f t="array" ref="B424">SUMPRODUCT((Sheet1!$C$6:$C$2103=A424)*Sheet1!$I$6:$I$2103)</f>
        <v>9680</v>
      </c>
      <c r="C424">
        <f t="shared" si="26"/>
        <v>9680.0004239999998</v>
      </c>
      <c r="D424">
        <f t="shared" si="27"/>
        <v>369</v>
      </c>
      <c r="F424">
        <v>423</v>
      </c>
      <c r="G424" t="str">
        <f t="shared" si="24"/>
        <v>Aquerregui, Andrés de</v>
      </c>
      <c r="H424">
        <f t="shared" si="25"/>
        <v>6250</v>
      </c>
    </row>
    <row r="425" spans="1:8" x14ac:dyDescent="0.25">
      <c r="A425" s="42" t="s">
        <v>1614</v>
      </c>
      <c r="B425" cm="1">
        <f t="array" ref="B425">SUMPRODUCT((Sheet1!$C$6:$C$2103=A425)*Sheet1!$I$6:$I$2103)</f>
        <v>23380</v>
      </c>
      <c r="C425">
        <f t="shared" si="26"/>
        <v>23380.000424999998</v>
      </c>
      <c r="D425">
        <f t="shared" si="27"/>
        <v>244</v>
      </c>
      <c r="F425">
        <v>424</v>
      </c>
      <c r="G425" t="str">
        <f t="shared" si="24"/>
        <v>Medrano, Roque</v>
      </c>
      <c r="H425">
        <f t="shared" si="25"/>
        <v>6160</v>
      </c>
    </row>
    <row r="426" spans="1:8" x14ac:dyDescent="0.25">
      <c r="A426" s="99" t="s">
        <v>1618</v>
      </c>
      <c r="B426" cm="1">
        <f t="array" ref="B426">SUMPRODUCT((Sheet1!$C$6:$C$2103=A426)*Sheet1!$I$6:$I$2103)</f>
        <v>124950</v>
      </c>
      <c r="C426">
        <f t="shared" si="26"/>
        <v>124950.000426</v>
      </c>
      <c r="D426">
        <f t="shared" si="27"/>
        <v>33</v>
      </c>
      <c r="F426">
        <v>425</v>
      </c>
      <c r="G426" t="str">
        <f t="shared" si="24"/>
        <v>Arias Ramírez, Bartolomé</v>
      </c>
      <c r="H426">
        <f t="shared" si="25"/>
        <v>6124</v>
      </c>
    </row>
    <row r="427" spans="1:8" x14ac:dyDescent="0.25">
      <c r="A427" s="100" t="s">
        <v>1622</v>
      </c>
      <c r="B427" cm="1">
        <f t="array" ref="B427">SUMPRODUCT((Sheet1!$C$6:$C$2103=A427)*Sheet1!$I$6:$I$2103)</f>
        <v>9000</v>
      </c>
      <c r="C427">
        <f t="shared" si="26"/>
        <v>9000.0004270000009</v>
      </c>
      <c r="D427">
        <f t="shared" si="27"/>
        <v>371</v>
      </c>
      <c r="F427">
        <v>426</v>
      </c>
      <c r="G427" t="str">
        <f t="shared" si="24"/>
        <v>Mena, Pedro de</v>
      </c>
      <c r="H427">
        <f t="shared" si="25"/>
        <v>6024</v>
      </c>
    </row>
    <row r="428" spans="1:8" x14ac:dyDescent="0.25">
      <c r="A428" s="100" t="s">
        <v>1623</v>
      </c>
      <c r="B428" cm="1">
        <f t="array" ref="B428">SUMPRODUCT((Sheet1!$C$6:$C$2103=A428)*Sheet1!$I$6:$I$2103)</f>
        <v>300</v>
      </c>
      <c r="C428">
        <f t="shared" si="26"/>
        <v>300.000428</v>
      </c>
      <c r="D428">
        <f t="shared" si="27"/>
        <v>635</v>
      </c>
      <c r="F428">
        <v>427</v>
      </c>
      <c r="G428" t="str">
        <f t="shared" si="24"/>
        <v>Sosa, Manuel de</v>
      </c>
      <c r="H428">
        <f t="shared" si="25"/>
        <v>6000</v>
      </c>
    </row>
    <row r="429" spans="1:8" x14ac:dyDescent="0.25">
      <c r="A429" s="99" t="s">
        <v>1624</v>
      </c>
      <c r="B429" cm="1">
        <f t="array" ref="B429">SUMPRODUCT((Sheet1!$C$6:$C$2103=A429)*Sheet1!$I$6:$I$2103)</f>
        <v>6880</v>
      </c>
      <c r="C429">
        <f t="shared" si="26"/>
        <v>6880.0004289999997</v>
      </c>
      <c r="D429">
        <f t="shared" si="27"/>
        <v>408</v>
      </c>
      <c r="F429">
        <v>428</v>
      </c>
      <c r="G429" t="str">
        <f t="shared" si="24"/>
        <v>Contreras, Francisco Antonio de</v>
      </c>
      <c r="H429">
        <f t="shared" si="25"/>
        <v>6000</v>
      </c>
    </row>
    <row r="430" spans="1:8" x14ac:dyDescent="0.25">
      <c r="A430" s="42" t="s">
        <v>1630</v>
      </c>
      <c r="B430" cm="1">
        <f t="array" ref="B430">SUMPRODUCT((Sheet1!$C$6:$C$2103=A430)*Sheet1!$I$6:$I$2103)</f>
        <v>68000</v>
      </c>
      <c r="C430">
        <f t="shared" si="26"/>
        <v>68000.00043</v>
      </c>
      <c r="D430">
        <f t="shared" si="27"/>
        <v>84</v>
      </c>
      <c r="F430">
        <v>429</v>
      </c>
      <c r="G430" t="str">
        <f t="shared" si="24"/>
        <v>Urdaniz, Pedro de</v>
      </c>
      <c r="H430">
        <f t="shared" si="25"/>
        <v>6000</v>
      </c>
    </row>
    <row r="431" spans="1:8" x14ac:dyDescent="0.25">
      <c r="A431" s="42" t="s">
        <v>1636</v>
      </c>
      <c r="B431" cm="1">
        <f t="array" ref="B431">SUMPRODUCT((Sheet1!$C$6:$C$2103=A431)*Sheet1!$I$6:$I$2103)</f>
        <v>85748</v>
      </c>
      <c r="C431">
        <f t="shared" si="26"/>
        <v>85748.000430999993</v>
      </c>
      <c r="D431">
        <f t="shared" si="27"/>
        <v>61</v>
      </c>
      <c r="F431">
        <v>430</v>
      </c>
      <c r="G431" t="str">
        <f t="shared" si="24"/>
        <v>Zevallos, Gaspar de</v>
      </c>
      <c r="H431">
        <f t="shared" si="25"/>
        <v>6000</v>
      </c>
    </row>
    <row r="432" spans="1:8" x14ac:dyDescent="0.25">
      <c r="A432" s="115" t="s">
        <v>1641</v>
      </c>
      <c r="B432" cm="1">
        <f t="array" ref="B432">SUMPRODUCT((Sheet1!$C$6:$C$2103=A432)*Sheet1!$I$6:$I$2103)</f>
        <v>4500</v>
      </c>
      <c r="C432">
        <f t="shared" si="26"/>
        <v>4500.0004319999998</v>
      </c>
      <c r="D432">
        <f t="shared" si="27"/>
        <v>449</v>
      </c>
      <c r="F432">
        <v>431</v>
      </c>
      <c r="G432" t="str">
        <f t="shared" si="24"/>
        <v>Garma y Puente, Félix de la</v>
      </c>
      <c r="H432">
        <f t="shared" si="25"/>
        <v>6000</v>
      </c>
    </row>
    <row r="433" spans="1:8" x14ac:dyDescent="0.25">
      <c r="A433" s="93" t="s">
        <v>2651</v>
      </c>
      <c r="B433" cm="1">
        <f t="array" ref="B433">SUMPRODUCT((Sheet1!$C$6:$C$2103=A433)*Sheet1!$I$6:$I$2103)</f>
        <v>57128</v>
      </c>
      <c r="C433">
        <f t="shared" si="26"/>
        <v>57128.000433000001</v>
      </c>
      <c r="D433">
        <f t="shared" si="27"/>
        <v>104</v>
      </c>
      <c r="F433">
        <v>432</v>
      </c>
      <c r="G433" t="str">
        <f t="shared" si="24"/>
        <v>Ríos, Joseph de</v>
      </c>
      <c r="H433">
        <f t="shared" si="25"/>
        <v>6000</v>
      </c>
    </row>
    <row r="434" spans="1:8" x14ac:dyDescent="0.25">
      <c r="A434" s="115" t="s">
        <v>1643</v>
      </c>
      <c r="B434" cm="1">
        <f t="array" ref="B434">SUMPRODUCT((Sheet1!$C$6:$C$2103=A434)*Sheet1!$I$6:$I$2103)</f>
        <v>4000</v>
      </c>
      <c r="C434">
        <f t="shared" si="26"/>
        <v>4000.000434</v>
      </c>
      <c r="D434">
        <f t="shared" si="27"/>
        <v>468</v>
      </c>
      <c r="F434">
        <v>433</v>
      </c>
      <c r="G434" t="str">
        <f t="shared" si="24"/>
        <v>Díaz de Acuña, Joaquín</v>
      </c>
      <c r="H434">
        <f t="shared" si="25"/>
        <v>5966</v>
      </c>
    </row>
    <row r="435" spans="1:8" x14ac:dyDescent="0.25">
      <c r="A435" s="115" t="s">
        <v>1649</v>
      </c>
      <c r="B435" cm="1">
        <f t="array" ref="B435">SUMPRODUCT((Sheet1!$C$6:$C$2103=A435)*Sheet1!$I$6:$I$2103)</f>
        <v>200</v>
      </c>
      <c r="C435">
        <f t="shared" si="26"/>
        <v>200.00043500000001</v>
      </c>
      <c r="D435">
        <f t="shared" si="27"/>
        <v>658</v>
      </c>
      <c r="F435">
        <v>434</v>
      </c>
      <c r="G435" t="str">
        <f t="shared" si="24"/>
        <v>Opinte Franca Llerena, Pedro de</v>
      </c>
      <c r="H435">
        <f t="shared" si="25"/>
        <v>5840</v>
      </c>
    </row>
    <row r="436" spans="1:8" x14ac:dyDescent="0.25">
      <c r="A436" s="42" t="s">
        <v>2644</v>
      </c>
      <c r="B436" cm="1">
        <f t="array" ref="B436">SUMPRODUCT((Sheet1!$C$6:$C$2103=A436)*Sheet1!$I$6:$I$2103)</f>
        <v>44470</v>
      </c>
      <c r="C436">
        <f t="shared" si="26"/>
        <v>44470.000436000002</v>
      </c>
      <c r="D436">
        <f t="shared" si="27"/>
        <v>147</v>
      </c>
      <c r="F436">
        <v>435</v>
      </c>
      <c r="G436" t="str">
        <f t="shared" si="24"/>
        <v>Cabrera, Gerónimo de</v>
      </c>
      <c r="H436">
        <f t="shared" si="25"/>
        <v>5800</v>
      </c>
    </row>
    <row r="437" spans="1:8" x14ac:dyDescent="0.25">
      <c r="A437" s="105" t="s">
        <v>2620</v>
      </c>
      <c r="B437" cm="1">
        <f t="array" ref="B437">SUMPRODUCT((Sheet1!$C$6:$C$2103=A437)*Sheet1!$I$6:$I$2103)</f>
        <v>103164</v>
      </c>
      <c r="C437">
        <f t="shared" si="26"/>
        <v>103164.000437</v>
      </c>
      <c r="D437">
        <f t="shared" si="27"/>
        <v>43</v>
      </c>
      <c r="F437">
        <v>436</v>
      </c>
      <c r="G437" t="str">
        <f t="shared" si="24"/>
        <v>Santiago Concha, Pablo de</v>
      </c>
      <c r="H437">
        <f t="shared" si="25"/>
        <v>5496</v>
      </c>
    </row>
    <row r="438" spans="1:8" x14ac:dyDescent="0.25">
      <c r="A438" s="42" t="s">
        <v>1653</v>
      </c>
      <c r="B438" cm="1">
        <f t="array" ref="B438">SUMPRODUCT((Sheet1!$C$6:$C$2103=A438)*Sheet1!$I$6:$I$2103)</f>
        <v>10164</v>
      </c>
      <c r="C438">
        <f t="shared" si="26"/>
        <v>10164.000437999999</v>
      </c>
      <c r="D438">
        <f t="shared" si="27"/>
        <v>353</v>
      </c>
      <c r="F438">
        <v>437</v>
      </c>
      <c r="G438" t="str">
        <f t="shared" si="24"/>
        <v>Hiha, Juan Antonio de</v>
      </c>
      <c r="H438">
        <f t="shared" si="25"/>
        <v>5110</v>
      </c>
    </row>
    <row r="439" spans="1:8" x14ac:dyDescent="0.25">
      <c r="A439" s="117" t="s">
        <v>1658</v>
      </c>
      <c r="B439" cm="1">
        <f t="array" ref="B439">SUMPRODUCT((Sheet1!$C$6:$C$2103=A439)*Sheet1!$I$6:$I$2103)</f>
        <v>596</v>
      </c>
      <c r="C439">
        <f t="shared" si="26"/>
        <v>596.00043900000003</v>
      </c>
      <c r="D439">
        <f t="shared" si="27"/>
        <v>592</v>
      </c>
      <c r="F439">
        <v>438</v>
      </c>
      <c r="G439" t="str">
        <f t="shared" si="24"/>
        <v>Mendoza, Agustín de</v>
      </c>
      <c r="H439">
        <f t="shared" si="25"/>
        <v>5000</v>
      </c>
    </row>
    <row r="440" spans="1:8" x14ac:dyDescent="0.25">
      <c r="A440" s="42" t="s">
        <v>1663</v>
      </c>
      <c r="B440" cm="1">
        <f t="array" ref="B440">SUMPRODUCT((Sheet1!$C$6:$C$2103=A440)*Sheet1!$I$6:$I$2103)</f>
        <v>32640</v>
      </c>
      <c r="C440">
        <f t="shared" si="26"/>
        <v>32640.00044</v>
      </c>
      <c r="D440">
        <f t="shared" si="27"/>
        <v>191</v>
      </c>
      <c r="F440">
        <v>439</v>
      </c>
      <c r="G440" t="str">
        <f t="shared" si="24"/>
        <v>Laínez, Antonio</v>
      </c>
      <c r="H440">
        <f t="shared" si="25"/>
        <v>5000</v>
      </c>
    </row>
    <row r="441" spans="1:8" x14ac:dyDescent="0.25">
      <c r="A441" s="117" t="s">
        <v>2647</v>
      </c>
      <c r="B441" cm="1">
        <f t="array" ref="B441">SUMPRODUCT((Sheet1!$C$6:$C$2103=A441)*Sheet1!$I$6:$I$2103)</f>
        <v>14336</v>
      </c>
      <c r="C441">
        <f t="shared" si="26"/>
        <v>14336.000441</v>
      </c>
      <c r="D441">
        <f t="shared" si="27"/>
        <v>321</v>
      </c>
      <c r="F441">
        <v>440</v>
      </c>
      <c r="G441" t="str">
        <f t="shared" si="24"/>
        <v>Veinza, Andrés de</v>
      </c>
      <c r="H441">
        <f t="shared" si="25"/>
        <v>4948</v>
      </c>
    </row>
    <row r="442" spans="1:8" x14ac:dyDescent="0.25">
      <c r="A442" s="42" t="s">
        <v>1664</v>
      </c>
      <c r="B442" cm="1">
        <f t="array" ref="B442">SUMPRODUCT((Sheet1!$C$6:$C$2103=A442)*Sheet1!$I$6:$I$2103)</f>
        <v>3342</v>
      </c>
      <c r="C442">
        <f t="shared" si="26"/>
        <v>3342.000442</v>
      </c>
      <c r="D442">
        <f t="shared" si="27"/>
        <v>488</v>
      </c>
      <c r="F442">
        <v>441</v>
      </c>
      <c r="G442" t="str">
        <f t="shared" si="24"/>
        <v>Santisteban, Gabriel de</v>
      </c>
      <c r="H442">
        <f t="shared" si="25"/>
        <v>4900</v>
      </c>
    </row>
    <row r="443" spans="1:8" x14ac:dyDescent="0.25">
      <c r="A443" s="117" t="s">
        <v>1668</v>
      </c>
      <c r="B443" cm="1">
        <f t="array" ref="B443">SUMPRODUCT((Sheet1!$C$6:$C$2103=A443)*Sheet1!$I$6:$I$2103)</f>
        <v>640</v>
      </c>
      <c r="C443">
        <f t="shared" si="26"/>
        <v>640.00044300000002</v>
      </c>
      <c r="D443">
        <f t="shared" si="27"/>
        <v>582</v>
      </c>
      <c r="F443">
        <v>442</v>
      </c>
      <c r="G443" t="str">
        <f t="shared" si="24"/>
        <v>Aya, Diego del</v>
      </c>
      <c r="H443">
        <f t="shared" si="25"/>
        <v>4804</v>
      </c>
    </row>
    <row r="444" spans="1:8" x14ac:dyDescent="0.25">
      <c r="A444" s="117" t="s">
        <v>1672</v>
      </c>
      <c r="B444" cm="1">
        <f t="array" ref="B444">SUMPRODUCT((Sheet1!$C$6:$C$2103=A444)*Sheet1!$I$6:$I$2103)</f>
        <v>4800</v>
      </c>
      <c r="C444">
        <f t="shared" si="26"/>
        <v>4800.0004440000002</v>
      </c>
      <c r="D444">
        <f t="shared" si="27"/>
        <v>443</v>
      </c>
      <c r="F444">
        <v>443</v>
      </c>
      <c r="G444" t="str">
        <f t="shared" si="24"/>
        <v>Rodríguez Pantoja, Francisco</v>
      </c>
      <c r="H444">
        <f t="shared" si="25"/>
        <v>4800</v>
      </c>
    </row>
    <row r="445" spans="1:8" x14ac:dyDescent="0.25">
      <c r="A445" s="99" t="s">
        <v>1675</v>
      </c>
      <c r="B445" cm="1">
        <f t="array" ref="B445">SUMPRODUCT((Sheet1!$C$6:$C$2103=A445)*Sheet1!$I$6:$I$2103)</f>
        <v>65573</v>
      </c>
      <c r="C445">
        <f t="shared" si="26"/>
        <v>65573.000444999998</v>
      </c>
      <c r="D445">
        <f t="shared" si="27"/>
        <v>90</v>
      </c>
      <c r="F445">
        <v>444</v>
      </c>
      <c r="G445" t="str">
        <f t="shared" si="24"/>
        <v>Guerrero Navarro, Juan</v>
      </c>
      <c r="H445">
        <f t="shared" si="25"/>
        <v>4800</v>
      </c>
    </row>
    <row r="446" spans="1:8" x14ac:dyDescent="0.25">
      <c r="A446" s="100" t="s">
        <v>1679</v>
      </c>
      <c r="B446" cm="1">
        <f t="array" ref="B446">SUMPRODUCT((Sheet1!$C$6:$C$2103=A446)*Sheet1!$I$6:$I$2103)</f>
        <v>8240</v>
      </c>
      <c r="C446">
        <f t="shared" si="26"/>
        <v>8240.000446</v>
      </c>
      <c r="D446">
        <f t="shared" si="27"/>
        <v>386</v>
      </c>
      <c r="F446">
        <v>445</v>
      </c>
      <c r="G446" t="str">
        <f t="shared" si="24"/>
        <v>Fernández, Luis</v>
      </c>
      <c r="H446">
        <f t="shared" si="25"/>
        <v>4564</v>
      </c>
    </row>
    <row r="447" spans="1:8" x14ac:dyDescent="0.25">
      <c r="A447" s="42" t="s">
        <v>1680</v>
      </c>
      <c r="B447" cm="1">
        <f t="array" ref="B447">SUMPRODUCT((Sheet1!$C$6:$C$2103=A447)*Sheet1!$I$6:$I$2103)</f>
        <v>67100</v>
      </c>
      <c r="C447">
        <f t="shared" si="26"/>
        <v>67100.000446999999</v>
      </c>
      <c r="D447">
        <f t="shared" si="27"/>
        <v>87</v>
      </c>
      <c r="F447">
        <v>446</v>
      </c>
      <c r="G447" t="str">
        <f t="shared" si="24"/>
        <v>Fernández de Valdés, Antonio</v>
      </c>
      <c r="H447">
        <f t="shared" si="25"/>
        <v>4560</v>
      </c>
    </row>
    <row r="448" spans="1:8" x14ac:dyDescent="0.25">
      <c r="A448" s="117" t="s">
        <v>1691</v>
      </c>
      <c r="B448" cm="1">
        <f t="array" ref="B448">SUMPRODUCT((Sheet1!$C$6:$C$2103=A448)*Sheet1!$I$6:$I$2103)</f>
        <v>67770</v>
      </c>
      <c r="C448">
        <f t="shared" si="26"/>
        <v>67770.000448000006</v>
      </c>
      <c r="D448">
        <f t="shared" si="27"/>
        <v>86</v>
      </c>
      <c r="F448">
        <v>447</v>
      </c>
      <c r="G448" t="str">
        <f t="shared" si="24"/>
        <v>Beltrán, Beatriz</v>
      </c>
      <c r="H448">
        <f t="shared" si="25"/>
        <v>4500</v>
      </c>
    </row>
    <row r="449" spans="1:8" x14ac:dyDescent="0.25">
      <c r="A449" s="42" t="s">
        <v>1693</v>
      </c>
      <c r="B449" cm="1">
        <f t="array" ref="B449">SUMPRODUCT((Sheet1!$C$6:$C$2103=A449)*Sheet1!$I$6:$I$2103)</f>
        <v>30384</v>
      </c>
      <c r="C449">
        <f t="shared" si="26"/>
        <v>30384.000448999999</v>
      </c>
      <c r="D449">
        <f t="shared" si="27"/>
        <v>202</v>
      </c>
      <c r="F449">
        <v>448</v>
      </c>
      <c r="G449" t="str">
        <f t="shared" si="24"/>
        <v>Sánchez Carrasco, Francisco</v>
      </c>
      <c r="H449">
        <f t="shared" si="25"/>
        <v>4500</v>
      </c>
    </row>
    <row r="450" spans="1:8" x14ac:dyDescent="0.25">
      <c r="A450" s="42" t="s">
        <v>1697</v>
      </c>
      <c r="B450" cm="1">
        <f t="array" ref="B450">SUMPRODUCT((Sheet1!$C$6:$C$2103=A450)*Sheet1!$I$6:$I$2103)</f>
        <v>58800</v>
      </c>
      <c r="C450">
        <f t="shared" si="26"/>
        <v>58800.00045</v>
      </c>
      <c r="D450">
        <f t="shared" si="27"/>
        <v>101</v>
      </c>
      <c r="F450">
        <v>449</v>
      </c>
      <c r="G450" t="str">
        <f t="shared" ref="G450:G513" si="28">INDEX($A$2:$A$2099,MATCH(F450,$D$2:$D$2099,0))</f>
        <v>Bolaños, Juan de</v>
      </c>
      <c r="H450">
        <f t="shared" ref="H450:H513" si="29">INDEX($B$2:$B$2099,MATCH(F450,$D$2:$D$2099,0))</f>
        <v>4500</v>
      </c>
    </row>
    <row r="451" spans="1:8" x14ac:dyDescent="0.25">
      <c r="A451" s="42" t="s">
        <v>1701</v>
      </c>
      <c r="B451" cm="1">
        <f t="array" ref="B451">SUMPRODUCT((Sheet1!$C$6:$C$2103=A451)*Sheet1!$I$6:$I$2103)</f>
        <v>27004</v>
      </c>
      <c r="C451">
        <f t="shared" ref="C451:C514" si="30">B451+0.000001*ROW()</f>
        <v>27004.000451</v>
      </c>
      <c r="D451">
        <f t="shared" ref="D451:D514" si="31">_xlfn.RANK.EQ(C451,$C$2:$C$697)</f>
        <v>218</v>
      </c>
      <c r="F451">
        <v>450</v>
      </c>
      <c r="G451" t="str">
        <f t="shared" si="28"/>
        <v>Campos, Antonio de</v>
      </c>
      <c r="H451">
        <f t="shared" si="29"/>
        <v>4500</v>
      </c>
    </row>
    <row r="452" spans="1:8" x14ac:dyDescent="0.25">
      <c r="A452" s="42" t="s">
        <v>1704</v>
      </c>
      <c r="B452" cm="1">
        <f t="array" ref="B452">SUMPRODUCT((Sheet1!$C$6:$C$2103=A452)*Sheet1!$I$6:$I$2103)</f>
        <v>17000</v>
      </c>
      <c r="C452">
        <f t="shared" si="30"/>
        <v>17000.000452</v>
      </c>
      <c r="D452">
        <f t="shared" si="31"/>
        <v>294</v>
      </c>
      <c r="F452">
        <v>451</v>
      </c>
      <c r="G452" t="str">
        <f t="shared" si="28"/>
        <v>Palacios, Martín de</v>
      </c>
      <c r="H452">
        <f t="shared" si="29"/>
        <v>4428</v>
      </c>
    </row>
    <row r="453" spans="1:8" x14ac:dyDescent="0.25">
      <c r="A453" s="100" t="s">
        <v>1705</v>
      </c>
      <c r="B453" cm="1">
        <f t="array" ref="B453">SUMPRODUCT((Sheet1!$C$6:$C$2103=A453)*Sheet1!$I$6:$I$2103)</f>
        <v>482</v>
      </c>
      <c r="C453">
        <f t="shared" si="30"/>
        <v>482.00045299999999</v>
      </c>
      <c r="D453">
        <f t="shared" si="31"/>
        <v>602</v>
      </c>
      <c r="F453">
        <v>452</v>
      </c>
      <c r="G453" t="str">
        <f t="shared" si="28"/>
        <v>Guevara, Juan Antonio de</v>
      </c>
      <c r="H453">
        <f t="shared" si="29"/>
        <v>4400</v>
      </c>
    </row>
    <row r="454" spans="1:8" x14ac:dyDescent="0.25">
      <c r="A454" s="42" t="s">
        <v>1708</v>
      </c>
      <c r="B454" cm="1">
        <f t="array" ref="B454">SUMPRODUCT((Sheet1!$C$6:$C$2103=A454)*Sheet1!$I$6:$I$2103)</f>
        <v>42000</v>
      </c>
      <c r="C454">
        <f t="shared" si="30"/>
        <v>42000.000454000001</v>
      </c>
      <c r="D454">
        <f t="shared" si="31"/>
        <v>160</v>
      </c>
      <c r="F454">
        <v>453</v>
      </c>
      <c r="G454" t="str">
        <f t="shared" si="28"/>
        <v>Martínez Suarez, Sebastián</v>
      </c>
      <c r="H454">
        <f t="shared" si="29"/>
        <v>4400</v>
      </c>
    </row>
    <row r="455" spans="1:8" x14ac:dyDescent="0.25">
      <c r="A455" s="42" t="s">
        <v>1709</v>
      </c>
      <c r="B455" cm="1">
        <f t="array" ref="B455">SUMPRODUCT((Sheet1!$C$6:$C$2103=A455)*Sheet1!$I$6:$I$2103)</f>
        <v>20992</v>
      </c>
      <c r="C455">
        <f t="shared" si="30"/>
        <v>20992.000455000001</v>
      </c>
      <c r="D455">
        <f t="shared" si="31"/>
        <v>263</v>
      </c>
      <c r="F455">
        <v>454</v>
      </c>
      <c r="G455" t="str">
        <f t="shared" si="28"/>
        <v>Pucheta, Antonio de</v>
      </c>
      <c r="H455">
        <f t="shared" si="29"/>
        <v>4312</v>
      </c>
    </row>
    <row r="456" spans="1:8" x14ac:dyDescent="0.25">
      <c r="A456" s="42" t="s">
        <v>1713</v>
      </c>
      <c r="B456" cm="1">
        <f t="array" ref="B456">SUMPRODUCT((Sheet1!$C$6:$C$2103=A456)*Sheet1!$I$6:$I$2103)</f>
        <v>49284</v>
      </c>
      <c r="C456">
        <f t="shared" si="30"/>
        <v>49284.000456000002</v>
      </c>
      <c r="D456">
        <f t="shared" si="31"/>
        <v>134</v>
      </c>
      <c r="F456">
        <v>455</v>
      </c>
      <c r="G456" t="str">
        <f t="shared" si="28"/>
        <v>Estrada, Gaspar de</v>
      </c>
      <c r="H456">
        <f t="shared" si="29"/>
        <v>4300</v>
      </c>
    </row>
    <row r="457" spans="1:8" x14ac:dyDescent="0.25">
      <c r="A457" s="110" t="s">
        <v>1719</v>
      </c>
      <c r="B457" cm="1">
        <f t="array" ref="B457">SUMPRODUCT((Sheet1!$C$6:$C$2103=A457)*Sheet1!$I$6:$I$2103)</f>
        <v>10000</v>
      </c>
      <c r="C457">
        <f t="shared" si="30"/>
        <v>10000.000457</v>
      </c>
      <c r="D457">
        <f t="shared" si="31"/>
        <v>357</v>
      </c>
      <c r="F457">
        <v>456</v>
      </c>
      <c r="G457" t="str">
        <f t="shared" si="28"/>
        <v>Villa, Domingo de la</v>
      </c>
      <c r="H457">
        <f t="shared" si="29"/>
        <v>4300</v>
      </c>
    </row>
    <row r="458" spans="1:8" x14ac:dyDescent="0.25">
      <c r="A458" s="111" t="s">
        <v>1727</v>
      </c>
      <c r="B458" cm="1">
        <f t="array" ref="B458">SUMPRODUCT((Sheet1!$C$6:$C$2103=A458)*Sheet1!$I$6:$I$2103)</f>
        <v>2100</v>
      </c>
      <c r="C458">
        <f t="shared" si="30"/>
        <v>2100.000458</v>
      </c>
      <c r="D458">
        <f t="shared" si="31"/>
        <v>518</v>
      </c>
      <c r="F458">
        <v>457</v>
      </c>
      <c r="G458" t="str">
        <f t="shared" si="28"/>
        <v>Martínez Carrillo, Joseph</v>
      </c>
      <c r="H458">
        <f t="shared" si="29"/>
        <v>4200</v>
      </c>
    </row>
    <row r="459" spans="1:8" x14ac:dyDescent="0.25">
      <c r="A459" s="112" t="s">
        <v>1731</v>
      </c>
      <c r="B459" cm="1">
        <f t="array" ref="B459">SUMPRODUCT((Sheet1!$C$6:$C$2103=A459)*Sheet1!$I$6:$I$2103)</f>
        <v>238</v>
      </c>
      <c r="C459">
        <f t="shared" si="30"/>
        <v>238.00045900000001</v>
      </c>
      <c r="D459">
        <f t="shared" si="31"/>
        <v>648</v>
      </c>
      <c r="F459">
        <v>458</v>
      </c>
      <c r="G459" t="str">
        <f t="shared" si="28"/>
        <v>Lora, Domingo Antonio de</v>
      </c>
      <c r="H459">
        <f t="shared" si="29"/>
        <v>4200</v>
      </c>
    </row>
    <row r="460" spans="1:8" x14ac:dyDescent="0.25">
      <c r="A460" s="112" t="s">
        <v>1732</v>
      </c>
      <c r="B460" cm="1">
        <f t="array" ref="B460">SUMPRODUCT((Sheet1!$C$6:$C$2103=A460)*Sheet1!$I$6:$I$2103)</f>
        <v>14283</v>
      </c>
      <c r="C460">
        <f t="shared" si="30"/>
        <v>14283.000459999999</v>
      </c>
      <c r="D460">
        <f t="shared" si="31"/>
        <v>322</v>
      </c>
      <c r="F460">
        <v>459</v>
      </c>
      <c r="G460" t="str">
        <f t="shared" si="28"/>
        <v>García Serrato, Juan</v>
      </c>
      <c r="H460">
        <f t="shared" si="29"/>
        <v>4100</v>
      </c>
    </row>
    <row r="461" spans="1:8" x14ac:dyDescent="0.25">
      <c r="A461" s="42" t="s">
        <v>1733</v>
      </c>
      <c r="B461" cm="1">
        <f t="array" ref="B461">SUMPRODUCT((Sheet1!$C$6:$C$2103=A461)*Sheet1!$I$6:$I$2103)</f>
        <v>123615</v>
      </c>
      <c r="C461">
        <f t="shared" si="30"/>
        <v>123615.000461</v>
      </c>
      <c r="D461">
        <f t="shared" si="31"/>
        <v>34</v>
      </c>
      <c r="F461">
        <v>460</v>
      </c>
      <c r="G461" t="str">
        <f t="shared" si="28"/>
        <v>Rodas, Gerónimo de</v>
      </c>
      <c r="H461">
        <f t="shared" si="29"/>
        <v>4009</v>
      </c>
    </row>
    <row r="462" spans="1:8" x14ac:dyDescent="0.25">
      <c r="A462" s="42" t="s">
        <v>1739</v>
      </c>
      <c r="B462" cm="1">
        <f t="array" ref="B462">SUMPRODUCT((Sheet1!$C$6:$C$2103=A462)*Sheet1!$I$6:$I$2103)</f>
        <v>219763</v>
      </c>
      <c r="C462">
        <f t="shared" si="30"/>
        <v>219763.000462</v>
      </c>
      <c r="D462">
        <f t="shared" si="31"/>
        <v>17</v>
      </c>
      <c r="F462">
        <v>461</v>
      </c>
      <c r="G462" t="str">
        <f t="shared" si="28"/>
        <v>Castillo, Pedro del</v>
      </c>
      <c r="H462">
        <f t="shared" si="29"/>
        <v>4000</v>
      </c>
    </row>
    <row r="463" spans="1:8" x14ac:dyDescent="0.25">
      <c r="A463" s="42" t="s">
        <v>1751</v>
      </c>
      <c r="B463" cm="1">
        <f t="array" ref="B463">SUMPRODUCT((Sheet1!$C$6:$C$2103=A463)*Sheet1!$I$6:$I$2103)</f>
        <v>45000</v>
      </c>
      <c r="C463">
        <f t="shared" si="30"/>
        <v>45000.000462999997</v>
      </c>
      <c r="D463">
        <f t="shared" si="31"/>
        <v>142</v>
      </c>
      <c r="F463">
        <v>462</v>
      </c>
      <c r="G463" t="str">
        <f t="shared" si="28"/>
        <v>Araujo, Pedro de</v>
      </c>
      <c r="H463">
        <f t="shared" si="29"/>
        <v>4000</v>
      </c>
    </row>
    <row r="464" spans="1:8" x14ac:dyDescent="0.25">
      <c r="A464" s="42" t="s">
        <v>1763</v>
      </c>
      <c r="B464" cm="1">
        <f t="array" ref="B464">SUMPRODUCT((Sheet1!$C$6:$C$2103=A464)*Sheet1!$I$6:$I$2103)</f>
        <v>1888</v>
      </c>
      <c r="C464">
        <f t="shared" si="30"/>
        <v>1888.000464</v>
      </c>
      <c r="D464">
        <f t="shared" si="31"/>
        <v>530</v>
      </c>
      <c r="F464">
        <v>463</v>
      </c>
      <c r="G464" t="str">
        <f t="shared" si="28"/>
        <v>Zuñiga, Francisco de</v>
      </c>
      <c r="H464">
        <f t="shared" si="29"/>
        <v>4000</v>
      </c>
    </row>
    <row r="465" spans="1:8" x14ac:dyDescent="0.25">
      <c r="A465" s="42" t="s">
        <v>1778</v>
      </c>
      <c r="B465" cm="1">
        <f t="array" ref="B465">SUMPRODUCT((Sheet1!$C$6:$C$2103=A465)*Sheet1!$I$6:$I$2103)</f>
        <v>740</v>
      </c>
      <c r="C465">
        <f t="shared" si="30"/>
        <v>740.00046499999996</v>
      </c>
      <c r="D465">
        <f t="shared" si="31"/>
        <v>578</v>
      </c>
      <c r="F465">
        <v>464</v>
      </c>
      <c r="G465" t="str">
        <f t="shared" si="28"/>
        <v>García Bravo, Fernando</v>
      </c>
      <c r="H465">
        <f t="shared" si="29"/>
        <v>4000</v>
      </c>
    </row>
    <row r="466" spans="1:8" x14ac:dyDescent="0.25">
      <c r="A466" s="42" t="s">
        <v>1785</v>
      </c>
      <c r="B466" cm="1">
        <f t="array" ref="B466">SUMPRODUCT((Sheet1!$C$6:$C$2103=A466)*Sheet1!$I$6:$I$2103)</f>
        <v>17300</v>
      </c>
      <c r="C466">
        <f t="shared" si="30"/>
        <v>17300.000466000001</v>
      </c>
      <c r="D466">
        <f t="shared" si="31"/>
        <v>291</v>
      </c>
      <c r="F466">
        <v>465</v>
      </c>
      <c r="G466" t="str">
        <f t="shared" si="28"/>
        <v>Alvarez de la Barena, Manuel</v>
      </c>
      <c r="H466">
        <f t="shared" si="29"/>
        <v>4000</v>
      </c>
    </row>
    <row r="467" spans="1:8" x14ac:dyDescent="0.25">
      <c r="A467" s="42" t="s">
        <v>1791</v>
      </c>
      <c r="B467" cm="1">
        <f t="array" ref="B467">SUMPRODUCT((Sheet1!$C$6:$C$2103=A467)*Sheet1!$I$6:$I$2103)</f>
        <v>39450</v>
      </c>
      <c r="C467">
        <f t="shared" si="30"/>
        <v>39450.000466999998</v>
      </c>
      <c r="D467">
        <f t="shared" si="31"/>
        <v>168</v>
      </c>
      <c r="F467">
        <v>466</v>
      </c>
      <c r="G467" t="str">
        <f t="shared" si="28"/>
        <v>Marmolejo, Fernando</v>
      </c>
      <c r="H467">
        <f t="shared" si="29"/>
        <v>4000</v>
      </c>
    </row>
    <row r="468" spans="1:8" x14ac:dyDescent="0.25">
      <c r="A468" s="117" t="s">
        <v>1796</v>
      </c>
      <c r="B468" cm="1">
        <f t="array" ref="B468">SUMPRODUCT((Sheet1!$C$6:$C$2103=A468)*Sheet1!$I$6:$I$2103)</f>
        <v>2500</v>
      </c>
      <c r="C468">
        <f t="shared" si="30"/>
        <v>2500.0004680000002</v>
      </c>
      <c r="D468">
        <f t="shared" si="31"/>
        <v>505</v>
      </c>
      <c r="F468">
        <v>467</v>
      </c>
      <c r="G468" t="str">
        <f t="shared" si="28"/>
        <v>Fernández, Gregorio</v>
      </c>
      <c r="H468">
        <f t="shared" si="29"/>
        <v>4000</v>
      </c>
    </row>
    <row r="469" spans="1:8" x14ac:dyDescent="0.25">
      <c r="A469" s="99" t="s">
        <v>1800</v>
      </c>
      <c r="B469" cm="1">
        <f t="array" ref="B469">SUMPRODUCT((Sheet1!$C$6:$C$2103=A469)*Sheet1!$I$6:$I$2103)</f>
        <v>390724</v>
      </c>
      <c r="C469">
        <f t="shared" si="30"/>
        <v>390724.00046900002</v>
      </c>
      <c r="D469">
        <f t="shared" si="31"/>
        <v>7</v>
      </c>
      <c r="F469">
        <v>468</v>
      </c>
      <c r="G469" t="str">
        <f t="shared" si="28"/>
        <v>Velorado, Juan de</v>
      </c>
      <c r="H469">
        <f t="shared" si="29"/>
        <v>4000</v>
      </c>
    </row>
    <row r="470" spans="1:8" x14ac:dyDescent="0.25">
      <c r="A470" s="117" t="s">
        <v>1801</v>
      </c>
      <c r="B470" cm="1">
        <f t="array" ref="B470">SUMPRODUCT((Sheet1!$C$6:$C$2103=A470)*Sheet1!$I$6:$I$2103)</f>
        <v>4300</v>
      </c>
      <c r="C470">
        <f t="shared" si="30"/>
        <v>4300.00047</v>
      </c>
      <c r="D470">
        <f t="shared" si="31"/>
        <v>455</v>
      </c>
      <c r="F470">
        <v>469</v>
      </c>
      <c r="G470" t="str">
        <f t="shared" si="28"/>
        <v>Merlo, Francisco</v>
      </c>
      <c r="H470">
        <f t="shared" si="29"/>
        <v>4000</v>
      </c>
    </row>
    <row r="471" spans="1:8" x14ac:dyDescent="0.25">
      <c r="A471" s="118" t="s">
        <v>1807</v>
      </c>
      <c r="B471" cm="1">
        <f t="array" ref="B471">SUMPRODUCT((Sheet1!$C$6:$C$2103=A471)*Sheet1!$I$6:$I$2103)</f>
        <v>800</v>
      </c>
      <c r="C471">
        <f t="shared" si="30"/>
        <v>800.00047099999995</v>
      </c>
      <c r="D471">
        <f t="shared" si="31"/>
        <v>574</v>
      </c>
      <c r="F471">
        <v>470</v>
      </c>
      <c r="G471" t="str">
        <f t="shared" si="28"/>
        <v>Ercilla, Marcos de</v>
      </c>
      <c r="H471">
        <f t="shared" si="29"/>
        <v>4000</v>
      </c>
    </row>
    <row r="472" spans="1:8" x14ac:dyDescent="0.25">
      <c r="A472" s="100" t="s">
        <v>1808</v>
      </c>
      <c r="B472" cm="1">
        <f t="array" ref="B472">SUMPRODUCT((Sheet1!$C$6:$C$2103=A472)*Sheet1!$I$6:$I$2103)</f>
        <v>280</v>
      </c>
      <c r="C472">
        <f t="shared" si="30"/>
        <v>280.000472</v>
      </c>
      <c r="D472">
        <f t="shared" si="31"/>
        <v>643</v>
      </c>
      <c r="F472">
        <v>471</v>
      </c>
      <c r="G472" t="str">
        <f t="shared" si="28"/>
        <v>Díaz Salmon, Juan</v>
      </c>
      <c r="H472">
        <f t="shared" si="29"/>
        <v>4000</v>
      </c>
    </row>
    <row r="473" spans="1:8" x14ac:dyDescent="0.25">
      <c r="A473" s="42" t="s">
        <v>1809</v>
      </c>
      <c r="B473" cm="1">
        <f t="array" ref="B473">SUMPRODUCT((Sheet1!$C$6:$C$2103=A473)*Sheet1!$I$6:$I$2103)</f>
        <v>382</v>
      </c>
      <c r="C473">
        <f t="shared" si="30"/>
        <v>382.000473</v>
      </c>
      <c r="D473">
        <f t="shared" si="31"/>
        <v>618</v>
      </c>
      <c r="F473">
        <v>472</v>
      </c>
      <c r="G473" t="str">
        <f t="shared" si="28"/>
        <v>Orejuela, Julián Patricio de</v>
      </c>
      <c r="H473">
        <f t="shared" si="29"/>
        <v>4000</v>
      </c>
    </row>
    <row r="474" spans="1:8" x14ac:dyDescent="0.25">
      <c r="A474" s="42" t="s">
        <v>1815</v>
      </c>
      <c r="B474" cm="1">
        <f t="array" ref="B474">SUMPRODUCT((Sheet1!$C$6:$C$2103=A474)*Sheet1!$I$6:$I$2103)</f>
        <v>90584</v>
      </c>
      <c r="C474">
        <f t="shared" si="30"/>
        <v>90584.000474</v>
      </c>
      <c r="D474">
        <f t="shared" si="31"/>
        <v>54</v>
      </c>
      <c r="F474">
        <v>473</v>
      </c>
      <c r="G474" t="str">
        <f t="shared" si="28"/>
        <v>Fernández de Celis, Sebastián</v>
      </c>
      <c r="H474">
        <f t="shared" si="29"/>
        <v>4000</v>
      </c>
    </row>
    <row r="475" spans="1:8" x14ac:dyDescent="0.25">
      <c r="A475" s="100" t="s">
        <v>1819</v>
      </c>
      <c r="B475" cm="1">
        <f t="array" ref="B475">SUMPRODUCT((Sheet1!$C$6:$C$2103=A475)*Sheet1!$I$6:$I$2103)</f>
        <v>15973</v>
      </c>
      <c r="C475">
        <f t="shared" si="30"/>
        <v>15973.000475000001</v>
      </c>
      <c r="D475">
        <f t="shared" si="31"/>
        <v>307</v>
      </c>
      <c r="F475">
        <v>474</v>
      </c>
      <c r="G475" t="str">
        <f t="shared" si="28"/>
        <v>Soraluce, Miguel de</v>
      </c>
      <c r="H475">
        <f t="shared" si="29"/>
        <v>4000</v>
      </c>
    </row>
    <row r="476" spans="1:8" x14ac:dyDescent="0.25">
      <c r="A476" s="127" t="s">
        <v>2693</v>
      </c>
      <c r="B476" cm="1">
        <f t="array" ref="B476">SUMPRODUCT((Sheet1!$C$6:$C$2103=A476)*Sheet1!$I$6:$I$2103)</f>
        <v>52557</v>
      </c>
      <c r="C476">
        <f t="shared" si="30"/>
        <v>52557.000476000001</v>
      </c>
      <c r="D476">
        <f t="shared" si="31"/>
        <v>121</v>
      </c>
      <c r="F476">
        <v>475</v>
      </c>
      <c r="G476" t="str">
        <f t="shared" si="28"/>
        <v>Hoz, Francisco de la</v>
      </c>
      <c r="H476">
        <f t="shared" si="29"/>
        <v>4000</v>
      </c>
    </row>
    <row r="477" spans="1:8" x14ac:dyDescent="0.25">
      <c r="A477" s="117" t="s">
        <v>1822</v>
      </c>
      <c r="B477" cm="1">
        <f t="array" ref="B477">SUMPRODUCT((Sheet1!$C$6:$C$2103=A477)*Sheet1!$I$6:$I$2103)</f>
        <v>1260</v>
      </c>
      <c r="C477">
        <f t="shared" si="30"/>
        <v>1260.000477</v>
      </c>
      <c r="D477">
        <f t="shared" si="31"/>
        <v>547</v>
      </c>
      <c r="F477">
        <v>476</v>
      </c>
      <c r="G477" t="str">
        <f t="shared" si="28"/>
        <v>Ferrer de los Prados y Saavedra, Juan</v>
      </c>
      <c r="H477">
        <f t="shared" si="29"/>
        <v>4000</v>
      </c>
    </row>
    <row r="478" spans="1:8" x14ac:dyDescent="0.25">
      <c r="A478" s="42" t="s">
        <v>2676</v>
      </c>
      <c r="B478" cm="1">
        <f t="array" ref="B478">SUMPRODUCT((Sheet1!$C$6:$C$2103=A478)*Sheet1!$I$6:$I$2103)</f>
        <v>6628</v>
      </c>
      <c r="C478">
        <f t="shared" si="30"/>
        <v>6628.0004779999999</v>
      </c>
      <c r="D478">
        <f t="shared" si="31"/>
        <v>410</v>
      </c>
      <c r="F478">
        <v>477</v>
      </c>
      <c r="G478" t="str">
        <f t="shared" si="28"/>
        <v>Sánchez Vivas, Alonso</v>
      </c>
      <c r="H478">
        <f t="shared" si="29"/>
        <v>3800</v>
      </c>
    </row>
    <row r="479" spans="1:8" x14ac:dyDescent="0.25">
      <c r="A479" s="100" t="s">
        <v>1825</v>
      </c>
      <c r="B479" cm="1">
        <f t="array" ref="B479">SUMPRODUCT((Sheet1!$C$6:$C$2103=A479)*Sheet1!$I$6:$I$2103)</f>
        <v>300</v>
      </c>
      <c r="C479">
        <f t="shared" si="30"/>
        <v>300.00047899999998</v>
      </c>
      <c r="D479">
        <f t="shared" si="31"/>
        <v>634</v>
      </c>
      <c r="F479">
        <v>478</v>
      </c>
      <c r="G479" t="str">
        <f t="shared" si="28"/>
        <v>Gonzáles de Villafranca, Manuel</v>
      </c>
      <c r="H479">
        <f t="shared" si="29"/>
        <v>3800</v>
      </c>
    </row>
    <row r="480" spans="1:8" x14ac:dyDescent="0.25">
      <c r="A480" s="100" t="s">
        <v>1828</v>
      </c>
      <c r="B480" cm="1">
        <f t="array" ref="B480">SUMPRODUCT((Sheet1!$C$6:$C$2103=A480)*Sheet1!$I$6:$I$2103)</f>
        <v>24000</v>
      </c>
      <c r="C480">
        <f t="shared" si="30"/>
        <v>24000.000479999999</v>
      </c>
      <c r="D480">
        <f t="shared" si="31"/>
        <v>238</v>
      </c>
      <c r="F480">
        <v>479</v>
      </c>
      <c r="G480" t="str">
        <f t="shared" si="28"/>
        <v>Esquerra, Diego de</v>
      </c>
      <c r="H480">
        <f t="shared" si="29"/>
        <v>3739</v>
      </c>
    </row>
    <row r="481" spans="1:8" x14ac:dyDescent="0.25">
      <c r="A481" s="42" t="s">
        <v>1830</v>
      </c>
      <c r="B481" cm="1">
        <f t="array" ref="B481">SUMPRODUCT((Sheet1!$C$6:$C$2103=A481)*Sheet1!$I$6:$I$2103)</f>
        <v>18402</v>
      </c>
      <c r="C481">
        <f t="shared" si="30"/>
        <v>18402.000480999999</v>
      </c>
      <c r="D481">
        <f t="shared" si="31"/>
        <v>284</v>
      </c>
      <c r="F481">
        <v>480</v>
      </c>
      <c r="G481" t="str">
        <f t="shared" si="28"/>
        <v>Díaz Niño Guarcha, Juan</v>
      </c>
      <c r="H481">
        <f t="shared" si="29"/>
        <v>3734</v>
      </c>
    </row>
    <row r="482" spans="1:8" x14ac:dyDescent="0.25">
      <c r="A482" s="42" t="s">
        <v>1836</v>
      </c>
      <c r="B482" cm="1">
        <f t="array" ref="B482">SUMPRODUCT((Sheet1!$C$6:$C$2103=A482)*Sheet1!$I$6:$I$2103)</f>
        <v>2500</v>
      </c>
      <c r="C482">
        <f t="shared" si="30"/>
        <v>2500.0004819999999</v>
      </c>
      <c r="D482">
        <f t="shared" si="31"/>
        <v>504</v>
      </c>
      <c r="F482">
        <v>481</v>
      </c>
      <c r="G482" t="str">
        <f t="shared" si="28"/>
        <v>Salgado, Francisco</v>
      </c>
      <c r="H482">
        <f t="shared" si="29"/>
        <v>3600</v>
      </c>
    </row>
    <row r="483" spans="1:8" x14ac:dyDescent="0.25">
      <c r="A483" s="99" t="s">
        <v>1840</v>
      </c>
      <c r="B483" cm="1">
        <f t="array" ref="B483">SUMPRODUCT((Sheet1!$C$6:$C$2103=A483)*Sheet1!$I$6:$I$2103)</f>
        <v>25068</v>
      </c>
      <c r="C483">
        <f t="shared" si="30"/>
        <v>25068.000483</v>
      </c>
      <c r="D483">
        <f t="shared" si="31"/>
        <v>234</v>
      </c>
      <c r="F483">
        <v>482</v>
      </c>
      <c r="G483" t="str">
        <f t="shared" si="28"/>
        <v>Parma y Priente, Félix de</v>
      </c>
      <c r="H483">
        <f t="shared" si="29"/>
        <v>3575</v>
      </c>
    </row>
    <row r="484" spans="1:8" x14ac:dyDescent="0.25">
      <c r="A484" s="100" t="s">
        <v>1850</v>
      </c>
      <c r="B484" cm="1">
        <f t="array" ref="B484">SUMPRODUCT((Sheet1!$C$6:$C$2103=A484)*Sheet1!$I$6:$I$2103)</f>
        <v>8000</v>
      </c>
      <c r="C484">
        <f t="shared" si="30"/>
        <v>8000.0004840000001</v>
      </c>
      <c r="D484">
        <f t="shared" si="31"/>
        <v>394</v>
      </c>
      <c r="F484">
        <v>483</v>
      </c>
      <c r="G484" t="str">
        <f t="shared" si="28"/>
        <v>Montalbán, Baltazar de</v>
      </c>
      <c r="H484">
        <f t="shared" si="29"/>
        <v>3525</v>
      </c>
    </row>
    <row r="485" spans="1:8" x14ac:dyDescent="0.25">
      <c r="A485" s="117" t="s">
        <v>1851</v>
      </c>
      <c r="B485" cm="1">
        <f t="array" ref="B485">SUMPRODUCT((Sheet1!$C$6:$C$2103=A485)*Sheet1!$I$6:$I$2103)</f>
        <v>148197</v>
      </c>
      <c r="C485">
        <f t="shared" si="30"/>
        <v>148197.000485</v>
      </c>
      <c r="D485">
        <f t="shared" si="31"/>
        <v>29</v>
      </c>
      <c r="F485">
        <v>484</v>
      </c>
      <c r="G485" t="str">
        <f t="shared" si="28"/>
        <v>Gasa, Francisco</v>
      </c>
      <c r="H485">
        <f t="shared" si="29"/>
        <v>3500</v>
      </c>
    </row>
    <row r="486" spans="1:8" x14ac:dyDescent="0.25">
      <c r="A486" s="117" t="s">
        <v>2621</v>
      </c>
      <c r="B486" cm="1">
        <f t="array" ref="B486">SUMPRODUCT((Sheet1!$C$6:$C$2103=A486)*Sheet1!$I$6:$I$2103)</f>
        <v>120</v>
      </c>
      <c r="C486">
        <f t="shared" si="30"/>
        <v>120.000486</v>
      </c>
      <c r="D486">
        <f t="shared" si="31"/>
        <v>669</v>
      </c>
      <c r="F486">
        <v>485</v>
      </c>
      <c r="G486" t="str">
        <f t="shared" si="28"/>
        <v>López Bejarano, Pedro</v>
      </c>
      <c r="H486">
        <f t="shared" si="29"/>
        <v>3500</v>
      </c>
    </row>
    <row r="487" spans="1:8" x14ac:dyDescent="0.25">
      <c r="A487" s="117" t="s">
        <v>1859</v>
      </c>
      <c r="B487" cm="1">
        <f t="array" ref="B487">SUMPRODUCT((Sheet1!$C$6:$C$2103=A487)*Sheet1!$I$6:$I$2103)</f>
        <v>140800</v>
      </c>
      <c r="C487">
        <f t="shared" si="30"/>
        <v>140800.00048700001</v>
      </c>
      <c r="D487">
        <f t="shared" si="31"/>
        <v>30</v>
      </c>
      <c r="F487">
        <v>486</v>
      </c>
      <c r="G487" t="str">
        <f t="shared" si="28"/>
        <v>Ollaure, Sebastián de</v>
      </c>
      <c r="H487">
        <f t="shared" si="29"/>
        <v>3440</v>
      </c>
    </row>
    <row r="488" spans="1:8" x14ac:dyDescent="0.25">
      <c r="A488" s="100" t="s">
        <v>1863</v>
      </c>
      <c r="B488" cm="1">
        <f t="array" ref="B488">SUMPRODUCT((Sheet1!$C$6:$C$2103=A488)*Sheet1!$I$6:$I$2103)</f>
        <v>8280</v>
      </c>
      <c r="C488">
        <f t="shared" si="30"/>
        <v>8280.0004879999997</v>
      </c>
      <c r="D488">
        <f t="shared" si="31"/>
        <v>384</v>
      </c>
      <c r="F488">
        <v>487</v>
      </c>
      <c r="G488" t="str">
        <f t="shared" si="28"/>
        <v>Laínez, Gregorio</v>
      </c>
      <c r="H488">
        <f t="shared" si="29"/>
        <v>3351</v>
      </c>
    </row>
    <row r="489" spans="1:8" x14ac:dyDescent="0.25">
      <c r="A489" s="117" t="s">
        <v>1865</v>
      </c>
      <c r="B489" cm="1">
        <f t="array" ref="B489">SUMPRODUCT((Sheet1!$C$6:$C$2103=A489)*Sheet1!$I$6:$I$2103)</f>
        <v>32</v>
      </c>
      <c r="C489">
        <f t="shared" si="30"/>
        <v>32.000489000000002</v>
      </c>
      <c r="D489">
        <f t="shared" si="31"/>
        <v>689</v>
      </c>
      <c r="F489">
        <v>488</v>
      </c>
      <c r="G489" t="str">
        <f t="shared" si="28"/>
        <v>Díaz Salmon, Joseph</v>
      </c>
      <c r="H489">
        <f t="shared" si="29"/>
        <v>3342</v>
      </c>
    </row>
    <row r="490" spans="1:8" x14ac:dyDescent="0.25">
      <c r="A490" s="117" t="s">
        <v>1867</v>
      </c>
      <c r="B490" cm="1">
        <f t="array" ref="B490">SUMPRODUCT((Sheet1!$C$6:$C$2103=A490)*Sheet1!$I$6:$I$2103)</f>
        <v>300</v>
      </c>
      <c r="C490">
        <f t="shared" si="30"/>
        <v>300.00049000000001</v>
      </c>
      <c r="D490">
        <f t="shared" si="31"/>
        <v>633</v>
      </c>
      <c r="F490">
        <v>489</v>
      </c>
      <c r="G490" t="str">
        <f t="shared" si="28"/>
        <v>Alua, Juan Antonio de</v>
      </c>
      <c r="H490">
        <f t="shared" si="29"/>
        <v>3340</v>
      </c>
    </row>
    <row r="491" spans="1:8" x14ac:dyDescent="0.25">
      <c r="A491" s="99" t="s">
        <v>2622</v>
      </c>
      <c r="B491" cm="1">
        <f t="array" ref="B491">SUMPRODUCT((Sheet1!$C$6:$C$2103=A491)*Sheet1!$I$6:$I$2103)</f>
        <v>60000</v>
      </c>
      <c r="C491">
        <f t="shared" si="30"/>
        <v>60000.000490999999</v>
      </c>
      <c r="D491">
        <f t="shared" si="31"/>
        <v>99</v>
      </c>
      <c r="F491">
        <v>490</v>
      </c>
      <c r="G491" t="str">
        <f t="shared" si="28"/>
        <v>Muñoz, Pedro</v>
      </c>
      <c r="H491">
        <f t="shared" si="29"/>
        <v>3199</v>
      </c>
    </row>
    <row r="492" spans="1:8" x14ac:dyDescent="0.25">
      <c r="A492" s="117" t="s">
        <v>1874</v>
      </c>
      <c r="B492" cm="1">
        <f t="array" ref="B492">SUMPRODUCT((Sheet1!$C$6:$C$2103=A492)*Sheet1!$I$6:$I$2103)</f>
        <v>28000</v>
      </c>
      <c r="C492">
        <f t="shared" si="30"/>
        <v>28000.000491999999</v>
      </c>
      <c r="D492">
        <f t="shared" si="31"/>
        <v>212</v>
      </c>
      <c r="F492">
        <v>491</v>
      </c>
      <c r="G492" t="str">
        <f t="shared" si="28"/>
        <v>Álvarez de la Alzada, Domingo</v>
      </c>
      <c r="H492">
        <f t="shared" si="29"/>
        <v>3128</v>
      </c>
    </row>
    <row r="493" spans="1:8" x14ac:dyDescent="0.25">
      <c r="A493" s="42" t="s">
        <v>2625</v>
      </c>
      <c r="B493" cm="1">
        <f t="array" ref="B493">SUMPRODUCT((Sheet1!$C$6:$C$2103=A493)*Sheet1!$I$6:$I$2103)</f>
        <v>55768</v>
      </c>
      <c r="C493">
        <f t="shared" si="30"/>
        <v>55768.000493</v>
      </c>
      <c r="D493">
        <f t="shared" si="31"/>
        <v>113</v>
      </c>
      <c r="F493">
        <v>492</v>
      </c>
      <c r="G493" t="str">
        <f t="shared" si="28"/>
        <v>Gómez, Lorenzo</v>
      </c>
      <c r="H493">
        <f t="shared" si="29"/>
        <v>3040</v>
      </c>
    </row>
    <row r="494" spans="1:8" x14ac:dyDescent="0.25">
      <c r="A494" s="42" t="s">
        <v>1878</v>
      </c>
      <c r="B494" cm="1">
        <f t="array" ref="B494">SUMPRODUCT((Sheet1!$C$6:$C$2103=A494)*Sheet1!$I$6:$I$2103)</f>
        <v>4000</v>
      </c>
      <c r="C494">
        <f t="shared" si="30"/>
        <v>4000.0004939999999</v>
      </c>
      <c r="D494">
        <f t="shared" si="31"/>
        <v>467</v>
      </c>
      <c r="F494">
        <v>493</v>
      </c>
      <c r="G494" t="str">
        <f t="shared" si="28"/>
        <v>Guardia, Manuel de</v>
      </c>
      <c r="H494">
        <f t="shared" si="29"/>
        <v>3040</v>
      </c>
    </row>
    <row r="495" spans="1:8" x14ac:dyDescent="0.25">
      <c r="A495" s="42" t="s">
        <v>1879</v>
      </c>
      <c r="B495" cm="1">
        <f t="array" ref="B495">SUMPRODUCT((Sheet1!$C$6:$C$2103=A495)*Sheet1!$I$6:$I$2103)</f>
        <v>2380</v>
      </c>
      <c r="C495">
        <f t="shared" si="30"/>
        <v>2380.0004949999998</v>
      </c>
      <c r="D495">
        <f t="shared" si="31"/>
        <v>509</v>
      </c>
      <c r="F495">
        <v>494</v>
      </c>
      <c r="G495" t="str">
        <f t="shared" si="28"/>
        <v>Rivas, Claudio de</v>
      </c>
      <c r="H495">
        <f t="shared" si="29"/>
        <v>2996</v>
      </c>
    </row>
    <row r="496" spans="1:8" x14ac:dyDescent="0.25">
      <c r="A496" s="117" t="s">
        <v>1881</v>
      </c>
      <c r="B496" cm="1">
        <f t="array" ref="B496">SUMPRODUCT((Sheet1!$C$6:$C$2103=A496)*Sheet1!$I$6:$I$2103)</f>
        <v>100</v>
      </c>
      <c r="C496">
        <f t="shared" si="30"/>
        <v>100.000496</v>
      </c>
      <c r="D496">
        <f t="shared" si="31"/>
        <v>677</v>
      </c>
      <c r="F496">
        <v>495</v>
      </c>
      <c r="G496" t="str">
        <f t="shared" si="28"/>
        <v>Solís, Antonio</v>
      </c>
      <c r="H496">
        <f t="shared" si="29"/>
        <v>2900</v>
      </c>
    </row>
    <row r="497" spans="1:8" x14ac:dyDescent="0.25">
      <c r="A497" s="100" t="s">
        <v>1883</v>
      </c>
      <c r="B497" cm="1">
        <f t="array" ref="B497">SUMPRODUCT((Sheet1!$C$6:$C$2103=A497)*Sheet1!$I$6:$I$2103)</f>
        <v>1100</v>
      </c>
      <c r="C497">
        <f t="shared" si="30"/>
        <v>1100.000497</v>
      </c>
      <c r="D497">
        <f t="shared" si="31"/>
        <v>555</v>
      </c>
      <c r="F497">
        <v>496</v>
      </c>
      <c r="G497" t="str">
        <f t="shared" si="28"/>
        <v>Chamorro, Antonio</v>
      </c>
      <c r="H497">
        <f t="shared" si="29"/>
        <v>2860</v>
      </c>
    </row>
    <row r="498" spans="1:8" x14ac:dyDescent="0.25">
      <c r="A498" s="100" t="s">
        <v>1887</v>
      </c>
      <c r="B498" cm="1">
        <f t="array" ref="B498">SUMPRODUCT((Sheet1!$C$6:$C$2103=A498)*Sheet1!$I$6:$I$2103)</f>
        <v>450</v>
      </c>
      <c r="C498">
        <f t="shared" si="30"/>
        <v>450.00049799999999</v>
      </c>
      <c r="D498">
        <f t="shared" si="31"/>
        <v>604</v>
      </c>
      <c r="F498">
        <v>497</v>
      </c>
      <c r="G498" t="str">
        <f t="shared" si="28"/>
        <v>Bustillos Zevallos, Vicente de</v>
      </c>
      <c r="H498">
        <f t="shared" si="29"/>
        <v>2840</v>
      </c>
    </row>
    <row r="499" spans="1:8" x14ac:dyDescent="0.25">
      <c r="A499" s="100" t="s">
        <v>1891</v>
      </c>
      <c r="B499" cm="1">
        <f t="array" ref="B499">SUMPRODUCT((Sheet1!$C$6:$C$2103=A499)*Sheet1!$I$6:$I$2103)</f>
        <v>87992</v>
      </c>
      <c r="C499">
        <f t="shared" si="30"/>
        <v>87992.000499000002</v>
      </c>
      <c r="D499">
        <f t="shared" si="31"/>
        <v>60</v>
      </c>
      <c r="F499">
        <v>498</v>
      </c>
      <c r="G499" t="str">
        <f t="shared" si="28"/>
        <v>Marques, Sebastián</v>
      </c>
      <c r="H499">
        <f t="shared" si="29"/>
        <v>2821</v>
      </c>
    </row>
    <row r="500" spans="1:8" x14ac:dyDescent="0.25">
      <c r="A500" s="117" t="s">
        <v>1892</v>
      </c>
      <c r="B500" cm="1">
        <f t="array" ref="B500">SUMPRODUCT((Sheet1!$C$6:$C$2103=A500)*Sheet1!$I$6:$I$2103)</f>
        <v>3734</v>
      </c>
      <c r="C500">
        <f t="shared" si="30"/>
        <v>3734.0005000000001</v>
      </c>
      <c r="D500">
        <f t="shared" si="31"/>
        <v>480</v>
      </c>
      <c r="F500">
        <v>499</v>
      </c>
      <c r="G500" t="str">
        <f t="shared" si="28"/>
        <v>Rodríguez, Salvador</v>
      </c>
      <c r="H500">
        <f t="shared" si="29"/>
        <v>2775</v>
      </c>
    </row>
    <row r="501" spans="1:8" x14ac:dyDescent="0.25">
      <c r="A501" s="117" t="s">
        <v>1895</v>
      </c>
      <c r="B501" cm="1">
        <f t="array" ref="B501">SUMPRODUCT((Sheet1!$C$6:$C$2103=A501)*Sheet1!$I$6:$I$2103)</f>
        <v>8540</v>
      </c>
      <c r="C501">
        <f t="shared" si="30"/>
        <v>8540.0005010000004</v>
      </c>
      <c r="D501">
        <f t="shared" si="31"/>
        <v>375</v>
      </c>
      <c r="F501">
        <v>500</v>
      </c>
      <c r="G501" t="str">
        <f t="shared" si="28"/>
        <v>Mei, Gabriel de</v>
      </c>
      <c r="H501">
        <f t="shared" si="29"/>
        <v>2770</v>
      </c>
    </row>
    <row r="502" spans="1:8" x14ac:dyDescent="0.25">
      <c r="A502" s="42" t="s">
        <v>1897</v>
      </c>
      <c r="B502" cm="1">
        <f t="array" ref="B502">SUMPRODUCT((Sheet1!$C$6:$C$2103=A502)*Sheet1!$I$6:$I$2103)</f>
        <v>2821</v>
      </c>
      <c r="C502">
        <f t="shared" si="30"/>
        <v>2821.0005019999999</v>
      </c>
      <c r="D502">
        <f t="shared" si="31"/>
        <v>498</v>
      </c>
      <c r="F502">
        <v>501</v>
      </c>
      <c r="G502" t="str">
        <f t="shared" si="28"/>
        <v>Chavarri, Matías Justiniano</v>
      </c>
      <c r="H502">
        <f t="shared" si="29"/>
        <v>2740</v>
      </c>
    </row>
    <row r="503" spans="1:8" x14ac:dyDescent="0.25">
      <c r="A503" s="42" t="s">
        <v>1903</v>
      </c>
      <c r="B503" cm="1">
        <f t="array" ref="B503">SUMPRODUCT((Sheet1!$C$6:$C$2103=A503)*Sheet1!$I$6:$I$2103)</f>
        <v>0</v>
      </c>
      <c r="C503">
        <f t="shared" si="30"/>
        <v>5.0299999999999997E-4</v>
      </c>
      <c r="D503">
        <f t="shared" si="31"/>
        <v>694</v>
      </c>
      <c r="F503">
        <v>502</v>
      </c>
      <c r="G503" t="str">
        <f t="shared" si="28"/>
        <v>Abarrisqueta, Santiago de</v>
      </c>
      <c r="H503">
        <f t="shared" si="29"/>
        <v>2708</v>
      </c>
    </row>
    <row r="504" spans="1:8" x14ac:dyDescent="0.25">
      <c r="A504" s="117" t="s">
        <v>1906</v>
      </c>
      <c r="B504" cm="1">
        <f t="array" ref="B504">SUMPRODUCT((Sheet1!$C$6:$C$2103=A504)*Sheet1!$I$6:$I$2103)</f>
        <v>2100</v>
      </c>
      <c r="C504">
        <f t="shared" si="30"/>
        <v>2100.0005040000001</v>
      </c>
      <c r="D504">
        <f t="shared" si="31"/>
        <v>517</v>
      </c>
      <c r="F504">
        <v>503</v>
      </c>
      <c r="G504" t="str">
        <f t="shared" si="28"/>
        <v>Urriola, Gabriel de</v>
      </c>
      <c r="H504">
        <f t="shared" si="29"/>
        <v>2503</v>
      </c>
    </row>
    <row r="505" spans="1:8" x14ac:dyDescent="0.25">
      <c r="A505" s="117" t="s">
        <v>1909</v>
      </c>
      <c r="B505" cm="1">
        <f t="array" ref="B505">SUMPRODUCT((Sheet1!$C$6:$C$2103=A505)*Sheet1!$I$6:$I$2103)</f>
        <v>616</v>
      </c>
      <c r="C505">
        <f t="shared" si="30"/>
        <v>616.00050499999998</v>
      </c>
      <c r="D505">
        <f t="shared" si="31"/>
        <v>584</v>
      </c>
      <c r="F505">
        <v>504</v>
      </c>
      <c r="G505" t="str">
        <f t="shared" si="28"/>
        <v>Villanueva, Francisco de Santo Tomás</v>
      </c>
      <c r="H505">
        <f t="shared" si="29"/>
        <v>2500</v>
      </c>
    </row>
    <row r="506" spans="1:8" x14ac:dyDescent="0.25">
      <c r="A506" s="42" t="s">
        <v>1913</v>
      </c>
      <c r="B506" cm="1">
        <f t="array" ref="B506">SUMPRODUCT((Sheet1!$C$6:$C$2103=A506)*Sheet1!$I$6:$I$2103)</f>
        <v>92800</v>
      </c>
      <c r="C506">
        <f t="shared" si="30"/>
        <v>92800.000505999997</v>
      </c>
      <c r="D506">
        <f t="shared" si="31"/>
        <v>51</v>
      </c>
      <c r="F506">
        <v>505</v>
      </c>
      <c r="G506" t="str">
        <f t="shared" si="28"/>
        <v>Cobreces, Francisco de</v>
      </c>
      <c r="H506">
        <f t="shared" si="29"/>
        <v>2500</v>
      </c>
    </row>
    <row r="507" spans="1:8" x14ac:dyDescent="0.25">
      <c r="A507" s="42" t="s">
        <v>1920</v>
      </c>
      <c r="B507" cm="1">
        <f t="array" ref="B507">SUMPRODUCT((Sheet1!$C$6:$C$2103=A507)*Sheet1!$I$6:$I$2103)</f>
        <v>8177</v>
      </c>
      <c r="C507">
        <f t="shared" si="30"/>
        <v>8177.0005069999997</v>
      </c>
      <c r="D507">
        <f t="shared" si="31"/>
        <v>388</v>
      </c>
      <c r="F507">
        <v>506</v>
      </c>
      <c r="G507" t="str">
        <f t="shared" si="28"/>
        <v>Fray Esteban</v>
      </c>
      <c r="H507">
        <f t="shared" si="29"/>
        <v>2500</v>
      </c>
    </row>
    <row r="508" spans="1:8" x14ac:dyDescent="0.25">
      <c r="A508" s="108" t="s">
        <v>2626</v>
      </c>
      <c r="B508" cm="1">
        <f t="array" ref="B508">SUMPRODUCT((Sheet1!$C$6:$C$2103=A508)*Sheet1!$I$6:$I$2103)</f>
        <v>8024</v>
      </c>
      <c r="C508">
        <f t="shared" si="30"/>
        <v>8024.0005080000001</v>
      </c>
      <c r="D508">
        <f t="shared" si="31"/>
        <v>393</v>
      </c>
      <c r="F508">
        <v>507</v>
      </c>
      <c r="G508" t="str">
        <f t="shared" si="28"/>
        <v>Azcarsa, Joseph de</v>
      </c>
      <c r="H508">
        <f t="shared" si="29"/>
        <v>2500</v>
      </c>
    </row>
    <row r="509" spans="1:8" x14ac:dyDescent="0.25">
      <c r="A509" s="100" t="s">
        <v>1927</v>
      </c>
      <c r="B509" cm="1">
        <f t="array" ref="B509">SUMPRODUCT((Sheet1!$C$6:$C$2103=A509)*Sheet1!$I$6:$I$2103)</f>
        <v>200</v>
      </c>
      <c r="C509">
        <f t="shared" si="30"/>
        <v>200.00050899999999</v>
      </c>
      <c r="D509">
        <f t="shared" si="31"/>
        <v>657</v>
      </c>
      <c r="F509">
        <v>508</v>
      </c>
      <c r="G509" t="str">
        <f t="shared" si="28"/>
        <v>Gonzáles de Miñano, Esteban</v>
      </c>
      <c r="H509">
        <f t="shared" si="29"/>
        <v>2432</v>
      </c>
    </row>
    <row r="510" spans="1:8" x14ac:dyDescent="0.25">
      <c r="A510" s="100" t="s">
        <v>1929</v>
      </c>
      <c r="B510" cm="1">
        <f t="array" ref="B510">SUMPRODUCT((Sheet1!$C$6:$C$2103=A510)*Sheet1!$I$6:$I$2103)</f>
        <v>200</v>
      </c>
      <c r="C510">
        <f t="shared" si="30"/>
        <v>200.00050999999999</v>
      </c>
      <c r="D510">
        <f t="shared" si="31"/>
        <v>656</v>
      </c>
      <c r="F510">
        <v>509</v>
      </c>
      <c r="G510" t="str">
        <f t="shared" si="28"/>
        <v>Estévez, Salvador</v>
      </c>
      <c r="H510">
        <f t="shared" si="29"/>
        <v>2380</v>
      </c>
    </row>
    <row r="511" spans="1:8" x14ac:dyDescent="0.25">
      <c r="A511" s="100" t="s">
        <v>1932</v>
      </c>
      <c r="B511" cm="1">
        <f t="array" ref="B511">SUMPRODUCT((Sheet1!$C$6:$C$2103=A511)*Sheet1!$I$6:$I$2103)</f>
        <v>600</v>
      </c>
      <c r="C511">
        <f t="shared" si="30"/>
        <v>600.00051099999996</v>
      </c>
      <c r="D511">
        <f t="shared" si="31"/>
        <v>589</v>
      </c>
      <c r="F511">
        <v>510</v>
      </c>
      <c r="G511" t="str">
        <f t="shared" si="28"/>
        <v>Tejeda, Roque</v>
      </c>
      <c r="H511">
        <f t="shared" si="29"/>
        <v>2240</v>
      </c>
    </row>
    <row r="512" spans="1:8" x14ac:dyDescent="0.25">
      <c r="A512" s="99" t="s">
        <v>1933</v>
      </c>
      <c r="B512" cm="1">
        <f t="array" ref="B512">SUMPRODUCT((Sheet1!$C$6:$C$2103=A512)*Sheet1!$I$6:$I$2103)</f>
        <v>1020</v>
      </c>
      <c r="C512">
        <f t="shared" si="30"/>
        <v>1020.000512</v>
      </c>
      <c r="D512">
        <f t="shared" si="31"/>
        <v>562</v>
      </c>
      <c r="F512">
        <v>511</v>
      </c>
      <c r="G512" t="str">
        <f t="shared" si="28"/>
        <v>Martínez de Ochoa, Juan</v>
      </c>
      <c r="H512">
        <f t="shared" si="29"/>
        <v>2200</v>
      </c>
    </row>
    <row r="513" spans="1:8" x14ac:dyDescent="0.25">
      <c r="A513" s="110" t="s">
        <v>1939</v>
      </c>
      <c r="B513" cm="1">
        <f t="array" ref="B513">SUMPRODUCT((Sheet1!$C$6:$C$2103=A513)*Sheet1!$I$6:$I$2103)</f>
        <v>10000</v>
      </c>
      <c r="C513">
        <f t="shared" si="30"/>
        <v>10000.000513000001</v>
      </c>
      <c r="D513">
        <f t="shared" si="31"/>
        <v>356</v>
      </c>
      <c r="F513">
        <v>512</v>
      </c>
      <c r="G513" t="str">
        <f t="shared" si="28"/>
        <v>Marticorena, Juan de</v>
      </c>
      <c r="H513">
        <f t="shared" si="29"/>
        <v>2200</v>
      </c>
    </row>
    <row r="514" spans="1:8" x14ac:dyDescent="0.25">
      <c r="A514" s="133" t="s">
        <v>2697</v>
      </c>
      <c r="B514" cm="1">
        <f t="array" ref="B514">SUMPRODUCT((Sheet1!$C$6:$C$2103=A514)*Sheet1!$I$6:$I$2103)</f>
        <v>16000</v>
      </c>
      <c r="C514">
        <f t="shared" si="30"/>
        <v>16000.000513999999</v>
      </c>
      <c r="D514">
        <f t="shared" si="31"/>
        <v>300</v>
      </c>
      <c r="F514">
        <v>513</v>
      </c>
      <c r="G514" t="str">
        <f t="shared" ref="G514:G577" si="32">INDEX($A$2:$A$2099,MATCH(F514,$D$2:$D$2099,0))</f>
        <v>Leal, Francisco</v>
      </c>
      <c r="H514">
        <f t="shared" ref="H514:H577" si="33">INDEX($B$2:$B$2099,MATCH(F514,$D$2:$D$2099,0))</f>
        <v>2200</v>
      </c>
    </row>
    <row r="515" spans="1:8" x14ac:dyDescent="0.25">
      <c r="A515" s="100" t="s">
        <v>1956</v>
      </c>
      <c r="B515" cm="1">
        <f t="array" ref="B515">SUMPRODUCT((Sheet1!$C$6:$C$2103=A515)*Sheet1!$I$6:$I$2103)</f>
        <v>2000</v>
      </c>
      <c r="C515">
        <f t="shared" ref="C515:C578" si="34">B515+0.000001*ROW()</f>
        <v>2000.000515</v>
      </c>
      <c r="D515">
        <f t="shared" ref="D515:D578" si="35">_xlfn.RANK.EQ(C515,$C$2:$C$697)</f>
        <v>524</v>
      </c>
      <c r="F515">
        <v>514</v>
      </c>
      <c r="G515" t="str">
        <f t="shared" si="32"/>
        <v>Escandón, Nicolás de</v>
      </c>
      <c r="H515">
        <f t="shared" si="33"/>
        <v>2200</v>
      </c>
    </row>
    <row r="516" spans="1:8" x14ac:dyDescent="0.25">
      <c r="A516" s="99" t="s">
        <v>1961</v>
      </c>
      <c r="B516" cm="1">
        <f t="array" ref="B516">SUMPRODUCT((Sheet1!$C$6:$C$2103=A516)*Sheet1!$I$6:$I$2103)</f>
        <v>14436</v>
      </c>
      <c r="C516">
        <f t="shared" si="34"/>
        <v>14436.000516</v>
      </c>
      <c r="D516">
        <f t="shared" si="35"/>
        <v>319</v>
      </c>
      <c r="F516">
        <v>515</v>
      </c>
      <c r="G516" t="str">
        <f t="shared" si="32"/>
        <v>Ruiz Sánchez, Francisco</v>
      </c>
      <c r="H516">
        <f t="shared" si="33"/>
        <v>2199</v>
      </c>
    </row>
    <row r="517" spans="1:8" x14ac:dyDescent="0.25">
      <c r="A517" s="100" t="s">
        <v>1963</v>
      </c>
      <c r="B517" cm="1">
        <f t="array" ref="B517">SUMPRODUCT((Sheet1!$C$6:$C$2103=A517)*Sheet1!$I$6:$I$2103)</f>
        <v>6000</v>
      </c>
      <c r="C517">
        <f t="shared" si="34"/>
        <v>6000.0005170000004</v>
      </c>
      <c r="D517">
        <f t="shared" si="35"/>
        <v>428</v>
      </c>
      <c r="F517">
        <v>516</v>
      </c>
      <c r="G517" t="str">
        <f t="shared" si="32"/>
        <v>Quintana, Marcelo de la</v>
      </c>
      <c r="H517">
        <f t="shared" si="33"/>
        <v>2185</v>
      </c>
    </row>
    <row r="518" spans="1:8" x14ac:dyDescent="0.25">
      <c r="A518" s="107" t="s">
        <v>2656</v>
      </c>
      <c r="B518" cm="1">
        <f t="array" ref="B518">SUMPRODUCT((Sheet1!$C$6:$C$2103=A518)*Sheet1!$I$6:$I$2103)</f>
        <v>6433</v>
      </c>
      <c r="C518">
        <f t="shared" si="34"/>
        <v>6433.0005179999998</v>
      </c>
      <c r="D518">
        <f t="shared" si="35"/>
        <v>418</v>
      </c>
      <c r="F518">
        <v>517</v>
      </c>
      <c r="G518" t="str">
        <f t="shared" si="32"/>
        <v>García de Samames, Lorenzo</v>
      </c>
      <c r="H518">
        <f t="shared" si="33"/>
        <v>2100</v>
      </c>
    </row>
    <row r="519" spans="1:8" x14ac:dyDescent="0.25">
      <c r="A519" s="42" t="s">
        <v>1966</v>
      </c>
      <c r="B519" cm="1">
        <f t="array" ref="B519">SUMPRODUCT((Sheet1!$C$6:$C$2103=A519)*Sheet1!$I$6:$I$2103)</f>
        <v>30960</v>
      </c>
      <c r="C519">
        <f t="shared" si="34"/>
        <v>30960.000519000001</v>
      </c>
      <c r="D519">
        <f t="shared" si="35"/>
        <v>196</v>
      </c>
      <c r="F519">
        <v>518</v>
      </c>
      <c r="G519" t="str">
        <f t="shared" si="32"/>
        <v>Morales, Alonso</v>
      </c>
      <c r="H519">
        <f t="shared" si="33"/>
        <v>2100</v>
      </c>
    </row>
    <row r="520" spans="1:8" x14ac:dyDescent="0.25">
      <c r="A520" s="42" t="s">
        <v>1974</v>
      </c>
      <c r="B520" cm="1">
        <f t="array" ref="B520">SUMPRODUCT((Sheet1!$C$6:$C$2103=A520)*Sheet1!$I$6:$I$2103)</f>
        <v>7498</v>
      </c>
      <c r="C520">
        <f t="shared" si="34"/>
        <v>7498.0005199999996</v>
      </c>
      <c r="D520">
        <f t="shared" si="35"/>
        <v>406</v>
      </c>
      <c r="F520">
        <v>519</v>
      </c>
      <c r="G520" t="str">
        <f t="shared" si="32"/>
        <v>Panes, Jonás</v>
      </c>
      <c r="H520">
        <f t="shared" si="33"/>
        <v>2045</v>
      </c>
    </row>
    <row r="521" spans="1:8" x14ac:dyDescent="0.25">
      <c r="A521" s="42" t="s">
        <v>1986</v>
      </c>
      <c r="B521" cm="1">
        <f t="array" ref="B521">SUMPRODUCT((Sheet1!$C$6:$C$2103=A521)*Sheet1!$I$6:$I$2103)</f>
        <v>9648</v>
      </c>
      <c r="C521">
        <f t="shared" si="34"/>
        <v>9648.0005209999999</v>
      </c>
      <c r="D521">
        <f t="shared" si="35"/>
        <v>370</v>
      </c>
      <c r="F521">
        <v>520</v>
      </c>
      <c r="G521" t="str">
        <f t="shared" si="32"/>
        <v>Blanco, Juan Bautista</v>
      </c>
      <c r="H521">
        <f t="shared" si="33"/>
        <v>2000</v>
      </c>
    </row>
    <row r="522" spans="1:8" x14ac:dyDescent="0.25">
      <c r="A522" s="100" t="s">
        <v>1989</v>
      </c>
      <c r="B522" cm="1">
        <f t="array" ref="B522">SUMPRODUCT((Sheet1!$C$6:$C$2103=A522)*Sheet1!$I$6:$I$2103)</f>
        <v>2200</v>
      </c>
      <c r="C522">
        <f t="shared" si="34"/>
        <v>2200.0005219999998</v>
      </c>
      <c r="D522">
        <f t="shared" si="35"/>
        <v>512</v>
      </c>
      <c r="F522">
        <v>521</v>
      </c>
      <c r="G522" t="str">
        <f t="shared" si="32"/>
        <v>Meza y Valenzuela, Cristóbal</v>
      </c>
      <c r="H522">
        <f t="shared" si="33"/>
        <v>2000</v>
      </c>
    </row>
    <row r="523" spans="1:8" x14ac:dyDescent="0.25">
      <c r="A523" s="99" t="s">
        <v>1996</v>
      </c>
      <c r="B523" cm="1">
        <f t="array" ref="B523">SUMPRODUCT((Sheet1!$C$6:$C$2103=A523)*Sheet1!$I$6:$I$2103)</f>
        <v>8428</v>
      </c>
      <c r="C523">
        <f t="shared" si="34"/>
        <v>8428.0005230000006</v>
      </c>
      <c r="D523">
        <f t="shared" si="35"/>
        <v>379</v>
      </c>
      <c r="F523">
        <v>522</v>
      </c>
      <c r="G523" t="str">
        <f t="shared" si="32"/>
        <v>Facundo, Alejandro Alfonso</v>
      </c>
      <c r="H523">
        <f t="shared" si="33"/>
        <v>2000</v>
      </c>
    </row>
    <row r="524" spans="1:8" x14ac:dyDescent="0.25">
      <c r="A524" s="99" t="s">
        <v>2001</v>
      </c>
      <c r="B524" cm="1">
        <f t="array" ref="B524">SUMPRODUCT((Sheet1!$C$6:$C$2103=A524)*Sheet1!$I$6:$I$2103)</f>
        <v>3739</v>
      </c>
      <c r="C524">
        <f t="shared" si="34"/>
        <v>3739.000524</v>
      </c>
      <c r="D524">
        <f t="shared" si="35"/>
        <v>479</v>
      </c>
      <c r="F524">
        <v>523</v>
      </c>
      <c r="G524" t="str">
        <f t="shared" si="32"/>
        <v>Santo, Juan de</v>
      </c>
      <c r="H524">
        <f t="shared" si="33"/>
        <v>2000</v>
      </c>
    </row>
    <row r="525" spans="1:8" x14ac:dyDescent="0.25">
      <c r="A525" s="100" t="s">
        <v>2004</v>
      </c>
      <c r="B525" cm="1">
        <f t="array" ref="B525">SUMPRODUCT((Sheet1!$C$6:$C$2103=A525)*Sheet1!$I$6:$I$2103)</f>
        <v>193158</v>
      </c>
      <c r="C525">
        <f t="shared" si="34"/>
        <v>193158.00052500001</v>
      </c>
      <c r="D525">
        <f t="shared" si="35"/>
        <v>24</v>
      </c>
      <c r="F525">
        <v>524</v>
      </c>
      <c r="G525" t="str">
        <f t="shared" si="32"/>
        <v>Sarmiento, Juan Nicolás</v>
      </c>
      <c r="H525">
        <f t="shared" si="33"/>
        <v>2000</v>
      </c>
    </row>
    <row r="526" spans="1:8" x14ac:dyDescent="0.25">
      <c r="A526" s="42" t="s">
        <v>2006</v>
      </c>
      <c r="B526" cm="1">
        <f t="array" ref="B526">SUMPRODUCT((Sheet1!$C$6:$C$2103=A526)*Sheet1!$I$6:$I$2103)</f>
        <v>35952</v>
      </c>
      <c r="C526">
        <f t="shared" si="34"/>
        <v>35952.000526000003</v>
      </c>
      <c r="D526">
        <f t="shared" si="35"/>
        <v>182</v>
      </c>
      <c r="F526">
        <v>525</v>
      </c>
      <c r="G526" t="str">
        <f t="shared" si="32"/>
        <v>Escalera, Antonio de la</v>
      </c>
      <c r="H526">
        <f t="shared" si="33"/>
        <v>2000</v>
      </c>
    </row>
    <row r="527" spans="1:8" x14ac:dyDescent="0.25">
      <c r="A527" s="117" t="s">
        <v>2011</v>
      </c>
      <c r="B527" cm="1">
        <f t="array" ref="B527">SUMPRODUCT((Sheet1!$C$6:$C$2103=A527)*Sheet1!$I$6:$I$2103)</f>
        <v>400</v>
      </c>
      <c r="C527">
        <f t="shared" si="34"/>
        <v>400.00052699999998</v>
      </c>
      <c r="D527">
        <f t="shared" si="35"/>
        <v>615</v>
      </c>
      <c r="F527">
        <v>526</v>
      </c>
      <c r="G527" t="str">
        <f t="shared" si="32"/>
        <v>S/N</v>
      </c>
      <c r="H527">
        <f t="shared" si="33"/>
        <v>2000</v>
      </c>
    </row>
    <row r="528" spans="1:8" x14ac:dyDescent="0.25">
      <c r="A528" s="117" t="s">
        <v>2018</v>
      </c>
      <c r="B528" cm="1">
        <f t="array" ref="B528">SUMPRODUCT((Sheet1!$C$6:$C$2103=A528)*Sheet1!$I$6:$I$2103)</f>
        <v>800</v>
      </c>
      <c r="C528">
        <f t="shared" si="34"/>
        <v>800.00052800000003</v>
      </c>
      <c r="D528">
        <f t="shared" si="35"/>
        <v>573</v>
      </c>
      <c r="F528">
        <v>527</v>
      </c>
      <c r="G528" t="str">
        <f t="shared" si="32"/>
        <v>Barraza, Manuel</v>
      </c>
      <c r="H528">
        <f t="shared" si="33"/>
        <v>2000</v>
      </c>
    </row>
    <row r="529" spans="1:8" x14ac:dyDescent="0.25">
      <c r="A529" s="124" t="s">
        <v>2023</v>
      </c>
      <c r="B529" cm="1">
        <f t="array" ref="B529">SUMPRODUCT((Sheet1!$C$6:$C$2103=A529)*Sheet1!$I$6:$I$2103)</f>
        <v>130245</v>
      </c>
      <c r="C529">
        <f t="shared" si="34"/>
        <v>130245.000529</v>
      </c>
      <c r="D529">
        <f t="shared" si="35"/>
        <v>32</v>
      </c>
      <c r="F529">
        <v>528</v>
      </c>
      <c r="G529" t="str">
        <f t="shared" si="32"/>
        <v>Payua, Manuel de</v>
      </c>
      <c r="H529">
        <f t="shared" si="33"/>
        <v>1980</v>
      </c>
    </row>
    <row r="530" spans="1:8" x14ac:dyDescent="0.25">
      <c r="A530" s="100" t="s">
        <v>2034</v>
      </c>
      <c r="B530" cm="1">
        <f t="array" ref="B530">SUMPRODUCT((Sheet1!$C$6:$C$2103=A530)*Sheet1!$I$6:$I$2103)</f>
        <v>1200</v>
      </c>
      <c r="C530">
        <f t="shared" si="34"/>
        <v>1200.00053</v>
      </c>
      <c r="D530">
        <f t="shared" si="35"/>
        <v>552</v>
      </c>
      <c r="F530">
        <v>529</v>
      </c>
      <c r="G530" t="str">
        <f t="shared" si="32"/>
        <v>Enríquez, Francisco Joseph</v>
      </c>
      <c r="H530">
        <f t="shared" si="33"/>
        <v>1900</v>
      </c>
    </row>
    <row r="531" spans="1:8" x14ac:dyDescent="0.25">
      <c r="A531" s="42" t="s">
        <v>2046</v>
      </c>
      <c r="B531" cm="1">
        <f t="array" ref="B531">SUMPRODUCT((Sheet1!$C$6:$C$2103=A531)*Sheet1!$I$6:$I$2103)</f>
        <v>15760</v>
      </c>
      <c r="C531">
        <f t="shared" si="34"/>
        <v>15760.000531</v>
      </c>
      <c r="D531">
        <f t="shared" si="35"/>
        <v>309</v>
      </c>
      <c r="F531">
        <v>530</v>
      </c>
      <c r="G531" t="str">
        <f t="shared" si="32"/>
        <v>Cueva, Cristóbal de la</v>
      </c>
      <c r="H531">
        <f t="shared" si="33"/>
        <v>1888</v>
      </c>
    </row>
    <row r="532" spans="1:8" x14ac:dyDescent="0.25">
      <c r="A532" s="42" t="s">
        <v>2048</v>
      </c>
      <c r="B532" cm="1">
        <f t="array" ref="B532">SUMPRODUCT((Sheet1!$C$6:$C$2103=A532)*Sheet1!$I$6:$I$2103)</f>
        <v>5840</v>
      </c>
      <c r="C532">
        <f t="shared" si="34"/>
        <v>5840.000532</v>
      </c>
      <c r="D532">
        <f t="shared" si="35"/>
        <v>434</v>
      </c>
      <c r="F532">
        <v>531</v>
      </c>
      <c r="G532" t="str">
        <f t="shared" si="32"/>
        <v>Bazán, Joseph</v>
      </c>
      <c r="H532">
        <f t="shared" si="33"/>
        <v>1800</v>
      </c>
    </row>
    <row r="533" spans="1:8" x14ac:dyDescent="0.25">
      <c r="A533" s="110" t="s">
        <v>2666</v>
      </c>
      <c r="B533" cm="1">
        <f t="array" ref="B533">SUMPRODUCT((Sheet1!$C$6:$C$2103=A533)*Sheet1!$I$6:$I$2103)</f>
        <v>84498</v>
      </c>
      <c r="C533">
        <f t="shared" si="34"/>
        <v>84498.000532999999</v>
      </c>
      <c r="D533">
        <f t="shared" si="35"/>
        <v>63</v>
      </c>
      <c r="F533">
        <v>532</v>
      </c>
      <c r="G533" t="str">
        <f t="shared" si="32"/>
        <v>Ortega, Juan Francisco de</v>
      </c>
      <c r="H533">
        <f t="shared" si="33"/>
        <v>1800</v>
      </c>
    </row>
    <row r="534" spans="1:8" x14ac:dyDescent="0.25">
      <c r="A534" s="117" t="s">
        <v>2056</v>
      </c>
      <c r="B534" cm="1">
        <f t="array" ref="B534">SUMPRODUCT((Sheet1!$C$6:$C$2103=A534)*Sheet1!$I$6:$I$2103)</f>
        <v>8560</v>
      </c>
      <c r="C534">
        <f t="shared" si="34"/>
        <v>8560.0005340000007</v>
      </c>
      <c r="D534">
        <f t="shared" si="35"/>
        <v>374</v>
      </c>
      <c r="F534">
        <v>533</v>
      </c>
      <c r="G534" t="str">
        <f t="shared" si="32"/>
        <v>Fernández, Juan Gregorio</v>
      </c>
      <c r="H534">
        <f t="shared" si="33"/>
        <v>1800</v>
      </c>
    </row>
    <row r="535" spans="1:8" x14ac:dyDescent="0.25">
      <c r="A535" s="42" t="s">
        <v>2061</v>
      </c>
      <c r="B535" cm="1">
        <f t="array" ref="B535">SUMPRODUCT((Sheet1!$C$6:$C$2103=A535)*Sheet1!$I$6:$I$2103)</f>
        <v>2708</v>
      </c>
      <c r="C535">
        <f t="shared" si="34"/>
        <v>2708.0005350000001</v>
      </c>
      <c r="D535">
        <f t="shared" si="35"/>
        <v>502</v>
      </c>
      <c r="F535">
        <v>534</v>
      </c>
      <c r="G535" t="str">
        <f t="shared" si="32"/>
        <v>Román, Francisco</v>
      </c>
      <c r="H535">
        <f t="shared" si="33"/>
        <v>1750</v>
      </c>
    </row>
    <row r="536" spans="1:8" x14ac:dyDescent="0.25">
      <c r="A536" s="99" t="s">
        <v>2062</v>
      </c>
      <c r="B536" cm="1">
        <f t="array" ref="B536">SUMPRODUCT((Sheet1!$C$6:$C$2103=A536)*Sheet1!$I$6:$I$2103)</f>
        <v>11000</v>
      </c>
      <c r="C536">
        <f t="shared" si="34"/>
        <v>11000.000536</v>
      </c>
      <c r="D536">
        <f t="shared" si="35"/>
        <v>346</v>
      </c>
      <c r="F536">
        <v>535</v>
      </c>
      <c r="G536" t="str">
        <f t="shared" si="32"/>
        <v>Gonzáles de Apodaca, Francisco</v>
      </c>
      <c r="H536">
        <f t="shared" si="33"/>
        <v>1740</v>
      </c>
    </row>
    <row r="537" spans="1:8" x14ac:dyDescent="0.25">
      <c r="A537" s="110" t="s">
        <v>2067</v>
      </c>
      <c r="B537" cm="1">
        <f t="array" ref="B537">SUMPRODUCT((Sheet1!$C$6:$C$2103=A537)*Sheet1!$I$6:$I$2103)</f>
        <v>14560</v>
      </c>
      <c r="C537">
        <f t="shared" si="34"/>
        <v>14560.000537</v>
      </c>
      <c r="D537">
        <f t="shared" si="35"/>
        <v>318</v>
      </c>
      <c r="F537">
        <v>536</v>
      </c>
      <c r="G537" t="str">
        <f t="shared" si="32"/>
        <v>Ruiz de Aranda, Martín</v>
      </c>
      <c r="H537">
        <f t="shared" si="33"/>
        <v>1664</v>
      </c>
    </row>
    <row r="538" spans="1:8" x14ac:dyDescent="0.25">
      <c r="A538" s="117" t="s">
        <v>2069</v>
      </c>
      <c r="B538" cm="1">
        <f t="array" ref="B538">SUMPRODUCT((Sheet1!$C$6:$C$2103=A538)*Sheet1!$I$6:$I$2103)</f>
        <v>1740</v>
      </c>
      <c r="C538">
        <f t="shared" si="34"/>
        <v>1740.000538</v>
      </c>
      <c r="D538">
        <f t="shared" si="35"/>
        <v>535</v>
      </c>
      <c r="F538">
        <v>537</v>
      </c>
      <c r="G538" t="str">
        <f t="shared" si="32"/>
        <v>Rivera y Castro, Manuel de</v>
      </c>
      <c r="H538">
        <f t="shared" si="33"/>
        <v>1592</v>
      </c>
    </row>
    <row r="539" spans="1:8" x14ac:dyDescent="0.25">
      <c r="A539" s="99" t="s">
        <v>2081</v>
      </c>
      <c r="B539" cm="1">
        <f t="array" ref="B539">SUMPRODUCT((Sheet1!$C$6:$C$2103=A539)*Sheet1!$I$6:$I$2103)</f>
        <v>89456</v>
      </c>
      <c r="C539">
        <f t="shared" si="34"/>
        <v>89456.000539000001</v>
      </c>
      <c r="D539">
        <f t="shared" si="35"/>
        <v>56</v>
      </c>
      <c r="F539">
        <v>538</v>
      </c>
      <c r="G539" t="str">
        <f t="shared" si="32"/>
        <v>Cáceres, Francisco de</v>
      </c>
      <c r="H539">
        <f t="shared" si="33"/>
        <v>1554</v>
      </c>
    </row>
    <row r="540" spans="1:8" x14ac:dyDescent="0.25">
      <c r="A540" s="117" t="s">
        <v>2082</v>
      </c>
      <c r="B540" cm="1">
        <f t="array" ref="B540">SUMPRODUCT((Sheet1!$C$6:$C$2103=A540)*Sheet1!$I$6:$I$2103)</f>
        <v>6377</v>
      </c>
      <c r="C540">
        <f t="shared" si="34"/>
        <v>6377.00054</v>
      </c>
      <c r="D540">
        <f t="shared" si="35"/>
        <v>421</v>
      </c>
      <c r="F540">
        <v>539</v>
      </c>
      <c r="G540" t="str">
        <f t="shared" si="32"/>
        <v>Zelada, Juan de</v>
      </c>
      <c r="H540">
        <f t="shared" si="33"/>
        <v>1500</v>
      </c>
    </row>
    <row r="541" spans="1:8" x14ac:dyDescent="0.25">
      <c r="A541" s="117" t="s">
        <v>2085</v>
      </c>
      <c r="B541" cm="1">
        <f t="array" ref="B541">SUMPRODUCT((Sheet1!$C$6:$C$2103=A541)*Sheet1!$I$6:$I$2103)</f>
        <v>900</v>
      </c>
      <c r="C541">
        <f t="shared" si="34"/>
        <v>900.000541</v>
      </c>
      <c r="D541">
        <f t="shared" si="35"/>
        <v>569</v>
      </c>
      <c r="F541">
        <v>540</v>
      </c>
      <c r="G541" t="str">
        <f t="shared" si="32"/>
        <v>Arcos, Marcos de</v>
      </c>
      <c r="H541">
        <f t="shared" si="33"/>
        <v>1500</v>
      </c>
    </row>
    <row r="542" spans="1:8" x14ac:dyDescent="0.25">
      <c r="A542" s="117" t="s">
        <v>2090</v>
      </c>
      <c r="B542" cm="1">
        <f t="array" ref="B542">SUMPRODUCT((Sheet1!$C$6:$C$2103=A542)*Sheet1!$I$6:$I$2103)</f>
        <v>4000</v>
      </c>
      <c r="C542">
        <f t="shared" si="34"/>
        <v>4000.0005420000002</v>
      </c>
      <c r="D542">
        <f t="shared" si="35"/>
        <v>466</v>
      </c>
      <c r="F542">
        <v>541</v>
      </c>
      <c r="G542" t="str">
        <f t="shared" si="32"/>
        <v>Gómez, Juan</v>
      </c>
      <c r="H542">
        <f t="shared" si="33"/>
        <v>1488</v>
      </c>
    </row>
    <row r="543" spans="1:8" x14ac:dyDescent="0.25">
      <c r="A543" s="117" t="s">
        <v>2091</v>
      </c>
      <c r="B543" cm="1">
        <f t="array" ref="B543">SUMPRODUCT((Sheet1!$C$6:$C$2103=A543)*Sheet1!$I$6:$I$2103)</f>
        <v>274</v>
      </c>
      <c r="C543">
        <f t="shared" si="34"/>
        <v>274.00054299999999</v>
      </c>
      <c r="D543">
        <f t="shared" si="35"/>
        <v>644</v>
      </c>
      <c r="F543">
        <v>542</v>
      </c>
      <c r="G543" t="str">
        <f t="shared" si="32"/>
        <v>Bolivar, Juan de</v>
      </c>
      <c r="H543">
        <f t="shared" si="33"/>
        <v>1465</v>
      </c>
    </row>
    <row r="544" spans="1:8" x14ac:dyDescent="0.25">
      <c r="A544" s="117" t="s">
        <v>2094</v>
      </c>
      <c r="B544" cm="1">
        <f t="array" ref="B544">SUMPRODUCT((Sheet1!$C$6:$C$2103=A544)*Sheet1!$I$6:$I$2103)</f>
        <v>72</v>
      </c>
      <c r="C544">
        <f t="shared" si="34"/>
        <v>72.000544000000005</v>
      </c>
      <c r="D544">
        <f t="shared" si="35"/>
        <v>681</v>
      </c>
      <c r="F544">
        <v>543</v>
      </c>
      <c r="G544" t="str">
        <f t="shared" si="32"/>
        <v>Pérez Méndez, Sebastián</v>
      </c>
      <c r="H544">
        <f t="shared" si="33"/>
        <v>1420</v>
      </c>
    </row>
    <row r="545" spans="1:8" x14ac:dyDescent="0.25">
      <c r="A545" s="42" t="s">
        <v>2096</v>
      </c>
      <c r="B545" cm="1">
        <f t="array" ref="B545">SUMPRODUCT((Sheet1!$C$6:$C$2103=A545)*Sheet1!$I$6:$I$2103)</f>
        <v>97000</v>
      </c>
      <c r="C545">
        <f t="shared" si="34"/>
        <v>97000.000545000003</v>
      </c>
      <c r="D545">
        <f t="shared" si="35"/>
        <v>48</v>
      </c>
      <c r="F545">
        <v>544</v>
      </c>
      <c r="G545" t="str">
        <f t="shared" si="32"/>
        <v>Juan Antonio</v>
      </c>
      <c r="H545">
        <f t="shared" si="33"/>
        <v>1400</v>
      </c>
    </row>
    <row r="546" spans="1:8" x14ac:dyDescent="0.25">
      <c r="A546" s="42" t="s">
        <v>2099</v>
      </c>
      <c r="B546" cm="1">
        <f t="array" ref="B546">SUMPRODUCT((Sheet1!$C$6:$C$2103=A546)*Sheet1!$I$6:$I$2103)</f>
        <v>18132</v>
      </c>
      <c r="C546">
        <f t="shared" si="34"/>
        <v>18132.000545999999</v>
      </c>
      <c r="D546">
        <f t="shared" si="35"/>
        <v>286</v>
      </c>
      <c r="F546">
        <v>545</v>
      </c>
      <c r="G546" t="str">
        <f t="shared" si="32"/>
        <v>Cruz (Cariz), Adrián</v>
      </c>
      <c r="H546">
        <f t="shared" si="33"/>
        <v>1400</v>
      </c>
    </row>
    <row r="547" spans="1:8" x14ac:dyDescent="0.25">
      <c r="A547" s="100" t="s">
        <v>2108</v>
      </c>
      <c r="B547" cm="1">
        <f t="array" ref="B547">SUMPRODUCT((Sheet1!$C$6:$C$2103=A547)*Sheet1!$I$6:$I$2103)</f>
        <v>320</v>
      </c>
      <c r="C547">
        <f t="shared" si="34"/>
        <v>320.00054699999998</v>
      </c>
      <c r="D547">
        <f t="shared" si="35"/>
        <v>623</v>
      </c>
      <c r="F547">
        <v>546</v>
      </c>
      <c r="G547" t="str">
        <f t="shared" si="32"/>
        <v>Baquerizo, Joseph</v>
      </c>
      <c r="H547">
        <f t="shared" si="33"/>
        <v>1350</v>
      </c>
    </row>
    <row r="548" spans="1:8" x14ac:dyDescent="0.25">
      <c r="A548" s="117" t="s">
        <v>2111</v>
      </c>
      <c r="B548" cm="1">
        <f t="array" ref="B548">SUMPRODUCT((Sheet1!$C$6:$C$2103=A548)*Sheet1!$I$6:$I$2103)</f>
        <v>231750</v>
      </c>
      <c r="C548">
        <f t="shared" si="34"/>
        <v>231750.00054800001</v>
      </c>
      <c r="D548">
        <f t="shared" si="35"/>
        <v>14</v>
      </c>
      <c r="F548">
        <v>547</v>
      </c>
      <c r="G548" t="str">
        <f t="shared" si="32"/>
        <v>Fontecha, Pedro de</v>
      </c>
      <c r="H548">
        <f t="shared" si="33"/>
        <v>1260</v>
      </c>
    </row>
    <row r="549" spans="1:8" x14ac:dyDescent="0.25">
      <c r="A549" s="117" t="s">
        <v>2113</v>
      </c>
      <c r="B549" cm="1">
        <f t="array" ref="B549">SUMPRODUCT((Sheet1!$C$6:$C$2103=A549)*Sheet1!$I$6:$I$2103)</f>
        <v>10000</v>
      </c>
      <c r="C549">
        <f t="shared" si="34"/>
        <v>10000.000549</v>
      </c>
      <c r="D549">
        <f t="shared" si="35"/>
        <v>355</v>
      </c>
      <c r="F549">
        <v>548</v>
      </c>
      <c r="G549" t="str">
        <f t="shared" si="32"/>
        <v>Romero Parrilla, Lucas</v>
      </c>
      <c r="H549">
        <f t="shared" si="33"/>
        <v>1244</v>
      </c>
    </row>
    <row r="550" spans="1:8" x14ac:dyDescent="0.25">
      <c r="A550" s="117" t="s">
        <v>2120</v>
      </c>
      <c r="B550" cm="1">
        <f t="array" ref="B550">SUMPRODUCT((Sheet1!$C$6:$C$2103=A550)*Sheet1!$I$6:$I$2103)</f>
        <v>2000</v>
      </c>
      <c r="C550">
        <f t="shared" si="34"/>
        <v>2000.00055</v>
      </c>
      <c r="D550">
        <f t="shared" si="35"/>
        <v>523</v>
      </c>
      <c r="F550">
        <v>549</v>
      </c>
      <c r="G550" t="str">
        <f t="shared" si="32"/>
        <v>Pando, Agustín de</v>
      </c>
      <c r="H550">
        <f t="shared" si="33"/>
        <v>1224</v>
      </c>
    </row>
    <row r="551" spans="1:8" x14ac:dyDescent="0.25">
      <c r="A551" s="117" t="s">
        <v>2122</v>
      </c>
      <c r="B551" cm="1">
        <f t="array" ref="B551">SUMPRODUCT((Sheet1!$C$6:$C$2103=A551)*Sheet1!$I$6:$I$2103)</f>
        <v>4000</v>
      </c>
      <c r="C551">
        <f t="shared" si="34"/>
        <v>4000.0005510000001</v>
      </c>
      <c r="D551">
        <f t="shared" si="35"/>
        <v>465</v>
      </c>
      <c r="F551">
        <v>550</v>
      </c>
      <c r="G551" t="str">
        <f t="shared" si="32"/>
        <v>Faraón, Pedro Juan</v>
      </c>
      <c r="H551">
        <f t="shared" si="33"/>
        <v>1210</v>
      </c>
    </row>
    <row r="552" spans="1:8" x14ac:dyDescent="0.25">
      <c r="A552" s="99" t="s">
        <v>2139</v>
      </c>
      <c r="B552" cm="1">
        <f t="array" ref="B552">SUMPRODUCT((Sheet1!$C$6:$C$2103=A552)*Sheet1!$I$6:$I$2103)</f>
        <v>6480</v>
      </c>
      <c r="C552">
        <f t="shared" si="34"/>
        <v>6480.0005520000004</v>
      </c>
      <c r="D552">
        <f t="shared" si="35"/>
        <v>416</v>
      </c>
      <c r="F552">
        <v>551</v>
      </c>
      <c r="G552" t="str">
        <f t="shared" si="32"/>
        <v>Abarca, Pedro de</v>
      </c>
      <c r="H552">
        <f t="shared" si="33"/>
        <v>1200</v>
      </c>
    </row>
    <row r="553" spans="1:8" x14ac:dyDescent="0.25">
      <c r="A553" s="42" t="s">
        <v>2141</v>
      </c>
      <c r="B553" cm="1">
        <f t="array" ref="B553">SUMPRODUCT((Sheet1!$C$6:$C$2103=A553)*Sheet1!$I$6:$I$2103)</f>
        <v>0</v>
      </c>
      <c r="C553">
        <f t="shared" si="34"/>
        <v>5.53E-4</v>
      </c>
      <c r="D553">
        <f t="shared" si="35"/>
        <v>693</v>
      </c>
      <c r="F553">
        <v>552</v>
      </c>
      <c r="G553" t="str">
        <f t="shared" si="32"/>
        <v>Vega, Fausto Antonio de</v>
      </c>
      <c r="H553">
        <f t="shared" si="33"/>
        <v>1200</v>
      </c>
    </row>
    <row r="554" spans="1:8" x14ac:dyDescent="0.25">
      <c r="A554" s="42" t="s">
        <v>2148</v>
      </c>
      <c r="B554" cm="1">
        <f t="array" ref="B554">SUMPRODUCT((Sheet1!$C$6:$C$2103=A554)*Sheet1!$I$6:$I$2103)</f>
        <v>3500</v>
      </c>
      <c r="C554">
        <f t="shared" si="34"/>
        <v>3500.0005540000002</v>
      </c>
      <c r="D554">
        <f t="shared" si="35"/>
        <v>485</v>
      </c>
      <c r="F554">
        <v>553</v>
      </c>
      <c r="G554" t="str">
        <f t="shared" si="32"/>
        <v>Juárez, Benito</v>
      </c>
      <c r="H554">
        <f t="shared" si="33"/>
        <v>1200</v>
      </c>
    </row>
    <row r="555" spans="1:8" x14ac:dyDescent="0.25">
      <c r="A555" s="100" t="s">
        <v>2149</v>
      </c>
      <c r="B555" cm="1">
        <f t="array" ref="B555">SUMPRODUCT((Sheet1!$C$6:$C$2103=A555)*Sheet1!$I$6:$I$2103)</f>
        <v>352</v>
      </c>
      <c r="C555">
        <f t="shared" si="34"/>
        <v>352.00055500000002</v>
      </c>
      <c r="D555">
        <f t="shared" si="35"/>
        <v>621</v>
      </c>
      <c r="F555">
        <v>554</v>
      </c>
      <c r="G555" t="str">
        <f t="shared" si="32"/>
        <v>Gonzáles Salmón, Fernando</v>
      </c>
      <c r="H555">
        <f t="shared" si="33"/>
        <v>1184</v>
      </c>
    </row>
    <row r="556" spans="1:8" x14ac:dyDescent="0.25">
      <c r="A556" s="117" t="s">
        <v>2151</v>
      </c>
      <c r="B556" cm="1">
        <f t="array" ref="B556">SUMPRODUCT((Sheet1!$C$6:$C$2103=A556)*Sheet1!$I$6:$I$2103)</f>
        <v>4100</v>
      </c>
      <c r="C556">
        <f t="shared" si="34"/>
        <v>4100.000556</v>
      </c>
      <c r="D556">
        <f t="shared" si="35"/>
        <v>459</v>
      </c>
      <c r="F556">
        <v>555</v>
      </c>
      <c r="G556" t="str">
        <f t="shared" si="32"/>
        <v>Carrillo, Bernardo</v>
      </c>
      <c r="H556">
        <f t="shared" si="33"/>
        <v>1100</v>
      </c>
    </row>
    <row r="557" spans="1:8" x14ac:dyDescent="0.25">
      <c r="A557" s="117" t="s">
        <v>2153</v>
      </c>
      <c r="B557" cm="1">
        <f t="array" ref="B557">SUMPRODUCT((Sheet1!$C$6:$C$2103=A557)*Sheet1!$I$6:$I$2103)</f>
        <v>8274</v>
      </c>
      <c r="C557">
        <f t="shared" si="34"/>
        <v>8274.0005569999994</v>
      </c>
      <c r="D557">
        <f t="shared" si="35"/>
        <v>385</v>
      </c>
      <c r="F557">
        <v>556</v>
      </c>
      <c r="G557" t="str">
        <f t="shared" si="32"/>
        <v>Pérez de Mira, Benito</v>
      </c>
      <c r="H557">
        <f t="shared" si="33"/>
        <v>1100</v>
      </c>
    </row>
    <row r="558" spans="1:8" x14ac:dyDescent="0.25">
      <c r="A558" s="117" t="s">
        <v>2160</v>
      </c>
      <c r="B558" cm="1">
        <f t="array" ref="B558">SUMPRODUCT((Sheet1!$C$6:$C$2103=A558)*Sheet1!$I$6:$I$2103)</f>
        <v>14340</v>
      </c>
      <c r="C558">
        <f t="shared" si="34"/>
        <v>14340.000558</v>
      </c>
      <c r="D558">
        <f t="shared" si="35"/>
        <v>320</v>
      </c>
      <c r="F558">
        <v>557</v>
      </c>
      <c r="G558" t="str">
        <f t="shared" si="32"/>
        <v>Marín, Marcos</v>
      </c>
      <c r="H558">
        <f t="shared" si="33"/>
        <v>1100</v>
      </c>
    </row>
    <row r="559" spans="1:8" x14ac:dyDescent="0.25">
      <c r="A559" s="110" t="s">
        <v>2162</v>
      </c>
      <c r="B559" cm="1">
        <f t="array" ref="B559">SUMPRODUCT((Sheet1!$C$6:$C$2103=A559)*Sheet1!$I$6:$I$2103)</f>
        <v>27200</v>
      </c>
      <c r="C559">
        <f t="shared" si="34"/>
        <v>27200.000559</v>
      </c>
      <c r="D559">
        <f t="shared" si="35"/>
        <v>216</v>
      </c>
      <c r="F559">
        <v>558</v>
      </c>
      <c r="G559" t="str">
        <f t="shared" si="32"/>
        <v>Alvarado, Juan de</v>
      </c>
      <c r="H559">
        <f t="shared" si="33"/>
        <v>1098</v>
      </c>
    </row>
    <row r="560" spans="1:8" x14ac:dyDescent="0.25">
      <c r="A560" s="117" t="s">
        <v>2163</v>
      </c>
      <c r="B560" cm="1">
        <f t="array" ref="B560">SUMPRODUCT((Sheet1!$C$6:$C$2103=A560)*Sheet1!$I$6:$I$2103)</f>
        <v>300</v>
      </c>
      <c r="C560">
        <f t="shared" si="34"/>
        <v>300.00056000000001</v>
      </c>
      <c r="D560">
        <f t="shared" si="35"/>
        <v>632</v>
      </c>
      <c r="F560">
        <v>559</v>
      </c>
      <c r="G560" t="str">
        <f t="shared" si="32"/>
        <v>Arroyo Alonso, Joseph de</v>
      </c>
      <c r="H560">
        <f t="shared" si="33"/>
        <v>1080</v>
      </c>
    </row>
    <row r="561" spans="1:8" x14ac:dyDescent="0.25">
      <c r="A561" s="117" t="s">
        <v>2658</v>
      </c>
      <c r="B561" cm="1">
        <f t="array" ref="B561">SUMPRODUCT((Sheet1!$C$6:$C$2103=A561)*Sheet1!$I$6:$I$2103)</f>
        <v>288</v>
      </c>
      <c r="C561">
        <f t="shared" si="34"/>
        <v>288.000561</v>
      </c>
      <c r="D561">
        <f t="shared" si="35"/>
        <v>639</v>
      </c>
      <c r="F561">
        <v>560</v>
      </c>
      <c r="G561" t="str">
        <f t="shared" si="32"/>
        <v>Santillana, Alonso de</v>
      </c>
      <c r="H561">
        <f t="shared" si="33"/>
        <v>1050</v>
      </c>
    </row>
    <row r="562" spans="1:8" x14ac:dyDescent="0.25">
      <c r="A562" s="99" t="s">
        <v>2166</v>
      </c>
      <c r="B562" cm="1">
        <f t="array" ref="B562">SUMPRODUCT((Sheet1!$C$6:$C$2103=A562)*Sheet1!$I$6:$I$2103)</f>
        <v>14268</v>
      </c>
      <c r="C562">
        <f t="shared" si="34"/>
        <v>14268.000561999999</v>
      </c>
      <c r="D562">
        <f t="shared" si="35"/>
        <v>323</v>
      </c>
      <c r="F562">
        <v>561</v>
      </c>
      <c r="G562" t="str">
        <f t="shared" si="32"/>
        <v>Rueda, Matías de</v>
      </c>
      <c r="H562">
        <f t="shared" si="33"/>
        <v>1024</v>
      </c>
    </row>
    <row r="563" spans="1:8" x14ac:dyDescent="0.25">
      <c r="A563" s="100" t="s">
        <v>2174</v>
      </c>
      <c r="B563" cm="1">
        <f t="array" ref="B563">SUMPRODUCT((Sheet1!$C$6:$C$2103=A563)*Sheet1!$I$6:$I$2103)</f>
        <v>51480</v>
      </c>
      <c r="C563">
        <f t="shared" si="34"/>
        <v>51480.000563000001</v>
      </c>
      <c r="D563">
        <f t="shared" si="35"/>
        <v>126</v>
      </c>
      <c r="F563">
        <v>562</v>
      </c>
      <c r="G563" t="str">
        <f t="shared" si="32"/>
        <v>Izquierdo, Manuel</v>
      </c>
      <c r="H563">
        <f t="shared" si="33"/>
        <v>1020</v>
      </c>
    </row>
    <row r="564" spans="1:8" x14ac:dyDescent="0.25">
      <c r="A564" s="99" t="s">
        <v>2456</v>
      </c>
      <c r="B564" cm="1">
        <f t="array" ref="B564">SUMPRODUCT((Sheet1!$C$6:$C$2103=A564)*Sheet1!$I$6:$I$2103)</f>
        <v>11640</v>
      </c>
      <c r="C564">
        <f t="shared" si="34"/>
        <v>11640.000564</v>
      </c>
      <c r="D564">
        <f t="shared" si="35"/>
        <v>339</v>
      </c>
      <c r="F564">
        <v>563</v>
      </c>
      <c r="G564" t="str">
        <f t="shared" si="32"/>
        <v>Sagredo, Cristóbal</v>
      </c>
      <c r="H564">
        <f t="shared" si="33"/>
        <v>1000</v>
      </c>
    </row>
    <row r="565" spans="1:8" x14ac:dyDescent="0.25">
      <c r="A565" s="42" t="s">
        <v>2193</v>
      </c>
      <c r="B565" cm="1">
        <f t="array" ref="B565">SUMPRODUCT((Sheet1!$C$6:$C$2103=A565)*Sheet1!$I$6:$I$2103)</f>
        <v>54552</v>
      </c>
      <c r="C565">
        <f t="shared" si="34"/>
        <v>54552.000565000002</v>
      </c>
      <c r="D565">
        <f t="shared" si="35"/>
        <v>116</v>
      </c>
      <c r="F565">
        <v>564</v>
      </c>
      <c r="G565" t="str">
        <f t="shared" si="32"/>
        <v>Ponce de León, Melchor</v>
      </c>
      <c r="H565">
        <f t="shared" si="33"/>
        <v>1000</v>
      </c>
    </row>
    <row r="566" spans="1:8" x14ac:dyDescent="0.25">
      <c r="A566" s="117" t="s">
        <v>2195</v>
      </c>
      <c r="B566" cm="1">
        <f t="array" ref="B566">SUMPRODUCT((Sheet1!$C$6:$C$2103=A566)*Sheet1!$I$6:$I$2103)</f>
        <v>1800</v>
      </c>
      <c r="C566">
        <f t="shared" si="34"/>
        <v>1800.0005659999999</v>
      </c>
      <c r="D566">
        <f t="shared" si="35"/>
        <v>531</v>
      </c>
      <c r="F566">
        <v>565</v>
      </c>
      <c r="G566" t="str">
        <f t="shared" si="32"/>
        <v>Herrera, Tomás Ignacio de</v>
      </c>
      <c r="H566">
        <f t="shared" si="33"/>
        <v>1000</v>
      </c>
    </row>
    <row r="567" spans="1:8" x14ac:dyDescent="0.25">
      <c r="A567" s="42" t="s">
        <v>2196</v>
      </c>
      <c r="B567" cm="1">
        <f t="array" ref="B567">SUMPRODUCT((Sheet1!$C$6:$C$2103=A567)*Sheet1!$I$6:$I$2103)</f>
        <v>3800</v>
      </c>
      <c r="C567">
        <f t="shared" si="34"/>
        <v>3800.000567</v>
      </c>
      <c r="D567">
        <f t="shared" si="35"/>
        <v>478</v>
      </c>
      <c r="F567">
        <v>566</v>
      </c>
      <c r="G567" t="str">
        <f t="shared" si="32"/>
        <v>Puerto Marino, Domingo del</v>
      </c>
      <c r="H567">
        <f t="shared" si="33"/>
        <v>1000</v>
      </c>
    </row>
    <row r="568" spans="1:8" x14ac:dyDescent="0.25">
      <c r="A568" s="99" t="s">
        <v>2201</v>
      </c>
      <c r="B568" cm="1">
        <f t="array" ref="B568">SUMPRODUCT((Sheet1!$C$6:$C$2103=A568)*Sheet1!$I$6:$I$2103)</f>
        <v>1098</v>
      </c>
      <c r="C568">
        <f t="shared" si="34"/>
        <v>1098.0005679999999</v>
      </c>
      <c r="D568">
        <f t="shared" si="35"/>
        <v>558</v>
      </c>
      <c r="F568">
        <v>567</v>
      </c>
      <c r="G568" t="str">
        <f t="shared" si="32"/>
        <v>Sánchez Hidalgo, Juan</v>
      </c>
      <c r="H568">
        <f t="shared" si="33"/>
        <v>1000</v>
      </c>
    </row>
    <row r="569" spans="1:8" x14ac:dyDescent="0.25">
      <c r="A569" s="42" t="s">
        <v>2205</v>
      </c>
      <c r="B569" cm="1">
        <f t="array" ref="B569">SUMPRODUCT((Sheet1!$C$6:$C$2103=A569)*Sheet1!$I$6:$I$2103)</f>
        <v>8728</v>
      </c>
      <c r="C569">
        <f t="shared" si="34"/>
        <v>8728.0005689999998</v>
      </c>
      <c r="D569">
        <f t="shared" si="35"/>
        <v>372</v>
      </c>
      <c r="F569">
        <v>568</v>
      </c>
      <c r="G569" t="str">
        <f t="shared" si="32"/>
        <v>Ugarte, Martín de</v>
      </c>
      <c r="H569">
        <f t="shared" si="33"/>
        <v>1000</v>
      </c>
    </row>
    <row r="570" spans="1:8" x14ac:dyDescent="0.25">
      <c r="A570" s="100" t="s">
        <v>2208</v>
      </c>
      <c r="B570" cm="1">
        <f t="array" ref="B570">SUMPRODUCT((Sheet1!$C$6:$C$2103=A570)*Sheet1!$I$6:$I$2103)</f>
        <v>200</v>
      </c>
      <c r="C570">
        <f t="shared" si="34"/>
        <v>200.00057000000001</v>
      </c>
      <c r="D570">
        <f t="shared" si="35"/>
        <v>655</v>
      </c>
      <c r="F570">
        <v>569</v>
      </c>
      <c r="G570" t="str">
        <f t="shared" si="32"/>
        <v>Bedoya del Castillo y Campusano, Pedro de</v>
      </c>
      <c r="H570">
        <f t="shared" si="33"/>
        <v>900</v>
      </c>
    </row>
    <row r="571" spans="1:8" x14ac:dyDescent="0.25">
      <c r="A571" s="99" t="s">
        <v>2209</v>
      </c>
      <c r="B571" cm="1">
        <f t="array" ref="B571">SUMPRODUCT((Sheet1!$C$6:$C$2103=A571)*Sheet1!$I$6:$I$2103)</f>
        <v>15310</v>
      </c>
      <c r="C571">
        <f t="shared" si="34"/>
        <v>15310.000571</v>
      </c>
      <c r="D571">
        <f t="shared" si="35"/>
        <v>312</v>
      </c>
      <c r="F571">
        <v>570</v>
      </c>
      <c r="G571" t="str">
        <f t="shared" si="32"/>
        <v>Ponce de León, Basilio</v>
      </c>
      <c r="H571">
        <f t="shared" si="33"/>
        <v>900</v>
      </c>
    </row>
    <row r="572" spans="1:8" x14ac:dyDescent="0.25">
      <c r="A572" s="100" t="s">
        <v>2213</v>
      </c>
      <c r="B572" cm="1">
        <f t="array" ref="B572">SUMPRODUCT((Sheet1!$C$6:$C$2103=A572)*Sheet1!$I$6:$I$2103)</f>
        <v>0</v>
      </c>
      <c r="C572">
        <f t="shared" si="34"/>
        <v>5.7200000000000003E-4</v>
      </c>
      <c r="D572">
        <f t="shared" si="35"/>
        <v>692</v>
      </c>
      <c r="F572">
        <v>571</v>
      </c>
      <c r="G572" t="str">
        <f t="shared" si="32"/>
        <v>Vásquez Lozano, Alonso</v>
      </c>
      <c r="H572">
        <f t="shared" si="33"/>
        <v>880</v>
      </c>
    </row>
    <row r="573" spans="1:8" x14ac:dyDescent="0.25">
      <c r="A573" s="99" t="s">
        <v>2216</v>
      </c>
      <c r="B573" cm="1">
        <f t="array" ref="B573">SUMPRODUCT((Sheet1!$C$6:$C$2103=A573)*Sheet1!$I$6:$I$2103)</f>
        <v>49889</v>
      </c>
      <c r="C573">
        <f t="shared" si="34"/>
        <v>49889.000572999998</v>
      </c>
      <c r="D573">
        <f t="shared" si="35"/>
        <v>132</v>
      </c>
      <c r="F573">
        <v>572</v>
      </c>
      <c r="G573" t="str">
        <f t="shared" si="32"/>
        <v>Garibaldi, Domingo</v>
      </c>
      <c r="H573">
        <f t="shared" si="33"/>
        <v>800</v>
      </c>
    </row>
    <row r="574" spans="1:8" x14ac:dyDescent="0.25">
      <c r="A574" s="42" t="s">
        <v>2220</v>
      </c>
      <c r="B574" cm="1">
        <f t="array" ref="B574">SUMPRODUCT((Sheet1!$C$6:$C$2103=A574)*Sheet1!$I$6:$I$2103)</f>
        <v>80</v>
      </c>
      <c r="C574">
        <f t="shared" si="34"/>
        <v>80.000574</v>
      </c>
      <c r="D574">
        <f t="shared" si="35"/>
        <v>680</v>
      </c>
      <c r="F574">
        <v>573</v>
      </c>
      <c r="G574" t="str">
        <f t="shared" si="32"/>
        <v>Yanisi, Blas</v>
      </c>
      <c r="H574">
        <f t="shared" si="33"/>
        <v>800</v>
      </c>
    </row>
    <row r="575" spans="1:8" x14ac:dyDescent="0.25">
      <c r="A575" s="42" t="s">
        <v>2223</v>
      </c>
      <c r="B575" cm="1">
        <f t="array" ref="B575">SUMPRODUCT((Sheet1!$C$6:$C$2103=A575)*Sheet1!$I$6:$I$2103)</f>
        <v>150</v>
      </c>
      <c r="C575">
        <f t="shared" si="34"/>
        <v>150.000575</v>
      </c>
      <c r="D575">
        <f t="shared" si="35"/>
        <v>665</v>
      </c>
      <c r="F575">
        <v>574</v>
      </c>
      <c r="G575" t="str">
        <f t="shared" si="32"/>
        <v>Medina, Francisco de</v>
      </c>
      <c r="H575">
        <f t="shared" si="33"/>
        <v>800</v>
      </c>
    </row>
    <row r="576" spans="1:8" x14ac:dyDescent="0.25">
      <c r="A576" s="117" t="s">
        <v>2228</v>
      </c>
      <c r="B576" cm="1">
        <f t="array" ref="B576">SUMPRODUCT((Sheet1!$C$6:$C$2103=A576)*Sheet1!$I$6:$I$2103)</f>
        <v>3600</v>
      </c>
      <c r="C576">
        <f t="shared" si="34"/>
        <v>3600.0005759999999</v>
      </c>
      <c r="D576">
        <f t="shared" si="35"/>
        <v>481</v>
      </c>
      <c r="F576">
        <v>575</v>
      </c>
      <c r="G576" t="str">
        <f t="shared" si="32"/>
        <v>Diez de Guzmán, Antonio</v>
      </c>
      <c r="H576">
        <f t="shared" si="33"/>
        <v>800</v>
      </c>
    </row>
    <row r="577" spans="1:8" x14ac:dyDescent="0.25">
      <c r="A577" s="111" t="s">
        <v>2623</v>
      </c>
      <c r="B577" cm="1">
        <f t="array" ref="B577">SUMPRODUCT((Sheet1!$C$6:$C$2103=A577)*Sheet1!$I$6:$I$2103)</f>
        <v>232</v>
      </c>
      <c r="C577">
        <f t="shared" si="34"/>
        <v>232.00057699999999</v>
      </c>
      <c r="D577">
        <f t="shared" si="35"/>
        <v>649</v>
      </c>
      <c r="F577">
        <v>576</v>
      </c>
      <c r="G577" t="str">
        <f t="shared" si="32"/>
        <v>Meza, Joseph de</v>
      </c>
      <c r="H577">
        <f t="shared" si="33"/>
        <v>800</v>
      </c>
    </row>
    <row r="578" spans="1:8" x14ac:dyDescent="0.25">
      <c r="A578" s="112" t="s">
        <v>2231</v>
      </c>
      <c r="B578" cm="1">
        <f t="array" ref="B578">SUMPRODUCT((Sheet1!$C$6:$C$2103=A578)*Sheet1!$I$6:$I$2103)</f>
        <v>6400</v>
      </c>
      <c r="C578">
        <f t="shared" si="34"/>
        <v>6400.0005780000001</v>
      </c>
      <c r="D578">
        <f t="shared" si="35"/>
        <v>419</v>
      </c>
      <c r="F578">
        <v>577</v>
      </c>
      <c r="G578" t="str">
        <f t="shared" ref="G578:G641" si="36">INDEX($A$2:$A$2099,MATCH(F578,$D$2:$D$2099,0))</f>
        <v>Saga, Ambrosio de la</v>
      </c>
      <c r="H578">
        <f t="shared" ref="H578:H641" si="37">INDEX($B$2:$B$2099,MATCH(F578,$D$2:$D$2099,0))</f>
        <v>750</v>
      </c>
    </row>
    <row r="579" spans="1:8" x14ac:dyDescent="0.25">
      <c r="A579" s="111" t="s">
        <v>2235</v>
      </c>
      <c r="B579" cm="1">
        <f t="array" ref="B579">SUMPRODUCT((Sheet1!$C$6:$C$2103=A579)*Sheet1!$I$6:$I$2103)</f>
        <v>4200</v>
      </c>
      <c r="C579">
        <f t="shared" ref="C579:C642" si="38">B579+0.000001*ROW()</f>
        <v>4200.0005789999996</v>
      </c>
      <c r="D579">
        <f t="shared" ref="D579:D642" si="39">_xlfn.RANK.EQ(C579,$C$2:$C$697)</f>
        <v>457</v>
      </c>
      <c r="F579">
        <v>578</v>
      </c>
      <c r="G579" t="str">
        <f t="shared" si="36"/>
        <v>Luna Buitrón y Mojica, Pedro de</v>
      </c>
      <c r="H579">
        <f t="shared" si="37"/>
        <v>740</v>
      </c>
    </row>
    <row r="580" spans="1:8" x14ac:dyDescent="0.25">
      <c r="A580" s="117" t="s">
        <v>2655</v>
      </c>
      <c r="B580" cm="1">
        <f t="array" ref="B580">SUMPRODUCT((Sheet1!$C$6:$C$2103=A580)*Sheet1!$I$6:$I$2103)</f>
        <v>52</v>
      </c>
      <c r="C580">
        <f t="shared" si="38"/>
        <v>52.000579999999999</v>
      </c>
      <c r="D580">
        <f t="shared" si="39"/>
        <v>684</v>
      </c>
      <c r="F580">
        <v>579</v>
      </c>
      <c r="G580" t="str">
        <f t="shared" si="36"/>
        <v>Cordero, Juan</v>
      </c>
      <c r="H580">
        <f t="shared" si="37"/>
        <v>696</v>
      </c>
    </row>
    <row r="581" spans="1:8" x14ac:dyDescent="0.25">
      <c r="A581" s="117" t="s">
        <v>2244</v>
      </c>
      <c r="B581" cm="1">
        <f t="array" ref="B581">SUMPRODUCT((Sheet1!$C$6:$C$2103=A581)*Sheet1!$I$6:$I$2103)</f>
        <v>5800</v>
      </c>
      <c r="C581">
        <f t="shared" si="38"/>
        <v>5800.0005810000002</v>
      </c>
      <c r="D581">
        <f t="shared" si="39"/>
        <v>435</v>
      </c>
      <c r="F581">
        <v>580</v>
      </c>
      <c r="G581" t="str">
        <f t="shared" si="36"/>
        <v>Marmolejo, Francisco</v>
      </c>
      <c r="H581">
        <f t="shared" si="37"/>
        <v>646</v>
      </c>
    </row>
    <row r="582" spans="1:8" x14ac:dyDescent="0.25">
      <c r="A582" s="117" t="s">
        <v>2249</v>
      </c>
      <c r="B582" cm="1">
        <f t="array" ref="B582">SUMPRODUCT((Sheet1!$C$6:$C$2103=A582)*Sheet1!$I$6:$I$2103)</f>
        <v>1000</v>
      </c>
      <c r="C582">
        <f t="shared" si="38"/>
        <v>1000.000582</v>
      </c>
      <c r="D582">
        <f t="shared" si="39"/>
        <v>566</v>
      </c>
      <c r="F582">
        <v>581</v>
      </c>
      <c r="G582" t="str">
        <f t="shared" si="36"/>
        <v>León, Joseph Bernardo de</v>
      </c>
      <c r="H582">
        <f t="shared" si="37"/>
        <v>640</v>
      </c>
    </row>
    <row r="583" spans="1:8" x14ac:dyDescent="0.25">
      <c r="A583" s="42" t="s">
        <v>2251</v>
      </c>
      <c r="B583" cm="1">
        <f t="array" ref="B583">SUMPRODUCT((Sheet1!$C$6:$C$2103=A583)*Sheet1!$I$6:$I$2103)</f>
        <v>11647</v>
      </c>
      <c r="C583">
        <f t="shared" si="38"/>
        <v>11647.000582999999</v>
      </c>
      <c r="D583">
        <f t="shared" si="39"/>
        <v>338</v>
      </c>
      <c r="F583">
        <v>582</v>
      </c>
      <c r="G583" t="str">
        <f t="shared" si="36"/>
        <v>Meier, Simón</v>
      </c>
      <c r="H583">
        <f t="shared" si="37"/>
        <v>640</v>
      </c>
    </row>
    <row r="584" spans="1:8" x14ac:dyDescent="0.25">
      <c r="A584" s="100" t="s">
        <v>2256</v>
      </c>
      <c r="B584" cm="1">
        <f t="array" ref="B584">SUMPRODUCT((Sheet1!$C$6:$C$2103=A584)*Sheet1!$I$6:$I$2103)</f>
        <v>376</v>
      </c>
      <c r="C584">
        <f t="shared" si="38"/>
        <v>376.000584</v>
      </c>
      <c r="D584">
        <f t="shared" si="39"/>
        <v>619</v>
      </c>
      <c r="F584">
        <v>583</v>
      </c>
      <c r="G584" t="str">
        <f t="shared" si="36"/>
        <v>Barnuevo, Manuel de</v>
      </c>
      <c r="H584">
        <f t="shared" si="37"/>
        <v>640</v>
      </c>
    </row>
    <row r="585" spans="1:8" x14ac:dyDescent="0.25">
      <c r="A585" s="99" t="s">
        <v>2258</v>
      </c>
      <c r="B585" cm="1">
        <f t="array" ref="B585">SUMPRODUCT((Sheet1!$C$6:$C$2103=A585)*Sheet1!$I$6:$I$2103)</f>
        <v>24048</v>
      </c>
      <c r="C585">
        <f t="shared" si="38"/>
        <v>24048.000585000002</v>
      </c>
      <c r="D585">
        <f t="shared" si="39"/>
        <v>237</v>
      </c>
      <c r="F585">
        <v>584</v>
      </c>
      <c r="G585" t="str">
        <f t="shared" si="36"/>
        <v>Oquendo, Baltazar de</v>
      </c>
      <c r="H585">
        <f t="shared" si="37"/>
        <v>616</v>
      </c>
    </row>
    <row r="586" spans="1:8" x14ac:dyDescent="0.25">
      <c r="A586" s="99" t="s">
        <v>2261</v>
      </c>
      <c r="B586" cm="1">
        <f t="array" ref="B586">SUMPRODUCT((Sheet1!$C$6:$C$2103=A586)*Sheet1!$I$6:$I$2103)</f>
        <v>8100</v>
      </c>
      <c r="C586">
        <f t="shared" si="38"/>
        <v>8100.0005860000001</v>
      </c>
      <c r="D586">
        <f t="shared" si="39"/>
        <v>392</v>
      </c>
      <c r="F586">
        <v>585</v>
      </c>
      <c r="G586" t="str">
        <f t="shared" si="36"/>
        <v>Miguel de Gerónimo</v>
      </c>
      <c r="H586">
        <f t="shared" si="37"/>
        <v>600</v>
      </c>
    </row>
    <row r="587" spans="1:8" x14ac:dyDescent="0.25">
      <c r="A587" s="42" t="s">
        <v>2265</v>
      </c>
      <c r="B587" cm="1">
        <f t="array" ref="B587">SUMPRODUCT((Sheet1!$C$6:$C$2103=A587)*Sheet1!$I$6:$I$2103)</f>
        <v>30432</v>
      </c>
      <c r="C587">
        <f t="shared" si="38"/>
        <v>30432.000586999999</v>
      </c>
      <c r="D587">
        <f t="shared" si="39"/>
        <v>200</v>
      </c>
      <c r="F587">
        <v>586</v>
      </c>
      <c r="G587" t="str">
        <f t="shared" si="36"/>
        <v>Navarro, Juan</v>
      </c>
      <c r="H587">
        <f t="shared" si="37"/>
        <v>600</v>
      </c>
    </row>
    <row r="588" spans="1:8" x14ac:dyDescent="0.25">
      <c r="A588" s="126" t="s">
        <v>2661</v>
      </c>
      <c r="B588" cm="1">
        <f t="array" ref="B588">SUMPRODUCT((Sheet1!$C$6:$C$2103=A588)*Sheet1!$I$6:$I$2103)</f>
        <v>6124</v>
      </c>
      <c r="C588">
        <f t="shared" si="38"/>
        <v>6124.0005879999999</v>
      </c>
      <c r="D588">
        <f t="shared" si="39"/>
        <v>425</v>
      </c>
      <c r="F588">
        <v>587</v>
      </c>
      <c r="G588" t="str">
        <f t="shared" si="36"/>
        <v>Pérez Meléndez, Sebastián</v>
      </c>
      <c r="H588">
        <f t="shared" si="37"/>
        <v>600</v>
      </c>
    </row>
    <row r="589" spans="1:8" x14ac:dyDescent="0.25">
      <c r="A589" s="42" t="s">
        <v>2272</v>
      </c>
      <c r="B589" cm="1">
        <f t="array" ref="B589">SUMPRODUCT((Sheet1!$C$6:$C$2103=A589)*Sheet1!$I$6:$I$2103)</f>
        <v>2740</v>
      </c>
      <c r="C589">
        <f t="shared" si="38"/>
        <v>2740.0005890000002</v>
      </c>
      <c r="D589">
        <f t="shared" si="39"/>
        <v>501</v>
      </c>
      <c r="F589">
        <v>588</v>
      </c>
      <c r="G589" t="str">
        <f t="shared" si="36"/>
        <v>Zorrobraga, Francisco de</v>
      </c>
      <c r="H589">
        <f t="shared" si="37"/>
        <v>600</v>
      </c>
    </row>
    <row r="590" spans="1:8" x14ac:dyDescent="0.25">
      <c r="A590" s="100" t="s">
        <v>2277</v>
      </c>
      <c r="B590" cm="1">
        <f t="array" ref="B590">SUMPRODUCT((Sheet1!$C$6:$C$2103=A590)*Sheet1!$I$6:$I$2103)</f>
        <v>300</v>
      </c>
      <c r="C590">
        <f t="shared" si="38"/>
        <v>300.00058999999999</v>
      </c>
      <c r="D590">
        <f t="shared" si="39"/>
        <v>631</v>
      </c>
      <c r="F590">
        <v>589</v>
      </c>
      <c r="G590" t="str">
        <f t="shared" si="36"/>
        <v>Sáenz de la Vega, Nicolás</v>
      </c>
      <c r="H590">
        <f t="shared" si="37"/>
        <v>600</v>
      </c>
    </row>
    <row r="591" spans="1:8" x14ac:dyDescent="0.25">
      <c r="A591" s="42" t="s">
        <v>2278</v>
      </c>
      <c r="B591" cm="1">
        <f t="array" ref="B591">SUMPRODUCT((Sheet1!$C$6:$C$2103=A591)*Sheet1!$I$6:$I$2103)</f>
        <v>21750</v>
      </c>
      <c r="C591">
        <f t="shared" si="38"/>
        <v>21750.000591</v>
      </c>
      <c r="D591">
        <f t="shared" si="39"/>
        <v>257</v>
      </c>
      <c r="F591">
        <v>590</v>
      </c>
      <c r="G591" t="str">
        <f t="shared" si="36"/>
        <v>Gregorio</v>
      </c>
      <c r="H591">
        <f t="shared" si="37"/>
        <v>600</v>
      </c>
    </row>
    <row r="592" spans="1:8" x14ac:dyDescent="0.25">
      <c r="A592" t="s">
        <v>2682</v>
      </c>
      <c r="B592" cm="1">
        <f t="array" ref="B592">SUMPRODUCT((Sheet1!$C$6:$C$2103=A592)*Sheet1!$I$6:$I$2103)</f>
        <v>6250</v>
      </c>
      <c r="C592">
        <f t="shared" si="38"/>
        <v>6250.0005920000003</v>
      </c>
      <c r="D592">
        <f t="shared" si="39"/>
        <v>423</v>
      </c>
      <c r="F592">
        <v>591</v>
      </c>
      <c r="G592" t="str">
        <f t="shared" si="36"/>
        <v>López, Francisco</v>
      </c>
      <c r="H592">
        <f t="shared" si="37"/>
        <v>600</v>
      </c>
    </row>
    <row r="593" spans="1:8" x14ac:dyDescent="0.25">
      <c r="A593" s="42" t="s">
        <v>2283</v>
      </c>
      <c r="B593" cm="1">
        <f t="array" ref="B593">SUMPRODUCT((Sheet1!$C$6:$C$2103=A593)*Sheet1!$I$6:$I$2103)</f>
        <v>7000</v>
      </c>
      <c r="C593">
        <f t="shared" si="38"/>
        <v>7000.0005929999998</v>
      </c>
      <c r="D593">
        <f t="shared" si="39"/>
        <v>407</v>
      </c>
      <c r="F593">
        <v>592</v>
      </c>
      <c r="G593" t="str">
        <f t="shared" si="36"/>
        <v>Navarro, Fernando Esteban</v>
      </c>
      <c r="H593">
        <f t="shared" si="37"/>
        <v>596</v>
      </c>
    </row>
    <row r="594" spans="1:8" x14ac:dyDescent="0.25">
      <c r="A594" s="117" t="s">
        <v>2285</v>
      </c>
      <c r="B594" cm="1">
        <f t="array" ref="B594">SUMPRODUCT((Sheet1!$C$6:$C$2103=A594)*Sheet1!$I$6:$I$2103)</f>
        <v>2000</v>
      </c>
      <c r="C594">
        <f t="shared" si="38"/>
        <v>2000.0005940000001</v>
      </c>
      <c r="D594">
        <f t="shared" si="39"/>
        <v>522</v>
      </c>
      <c r="F594">
        <v>593</v>
      </c>
      <c r="G594" t="str">
        <f t="shared" si="36"/>
        <v>Pinto, Alonso</v>
      </c>
      <c r="H594">
        <f t="shared" si="37"/>
        <v>558</v>
      </c>
    </row>
    <row r="595" spans="1:8" x14ac:dyDescent="0.25">
      <c r="A595" s="42" t="s">
        <v>2286</v>
      </c>
      <c r="B595" cm="1">
        <f t="array" ref="B595">SUMPRODUCT((Sheet1!$C$6:$C$2103=A595)*Sheet1!$I$6:$I$2103)</f>
        <v>1592</v>
      </c>
      <c r="C595">
        <f t="shared" si="38"/>
        <v>1592.000595</v>
      </c>
      <c r="D595">
        <f t="shared" si="39"/>
        <v>537</v>
      </c>
      <c r="F595">
        <v>594</v>
      </c>
      <c r="G595" t="str">
        <f t="shared" si="36"/>
        <v>Guerrero, Diego</v>
      </c>
      <c r="H595">
        <f t="shared" si="37"/>
        <v>550</v>
      </c>
    </row>
    <row r="596" spans="1:8" x14ac:dyDescent="0.25">
      <c r="A596" s="117" t="s">
        <v>2291</v>
      </c>
      <c r="B596" cm="1">
        <f t="array" ref="B596">SUMPRODUCT((Sheet1!$C$6:$C$2103=A596)*Sheet1!$I$6:$I$2103)</f>
        <v>800</v>
      </c>
      <c r="C596">
        <f t="shared" si="38"/>
        <v>800.00059599999997</v>
      </c>
      <c r="D596">
        <f t="shared" si="39"/>
        <v>572</v>
      </c>
      <c r="F596">
        <v>595</v>
      </c>
      <c r="G596" t="str">
        <f t="shared" si="36"/>
        <v>Sánchez de Quiroga y Ganoza, Antonio</v>
      </c>
      <c r="H596">
        <f t="shared" si="37"/>
        <v>525</v>
      </c>
    </row>
    <row r="597" spans="1:8" x14ac:dyDescent="0.25">
      <c r="A597" s="117" t="s">
        <v>2671</v>
      </c>
      <c r="B597" cm="1">
        <f t="array" ref="B597">SUMPRODUCT((Sheet1!$C$6:$C$2103=A597)*Sheet1!$I$6:$I$2103)</f>
        <v>2000</v>
      </c>
      <c r="C597">
        <f t="shared" si="38"/>
        <v>2000.000597</v>
      </c>
      <c r="D597">
        <f t="shared" si="39"/>
        <v>521</v>
      </c>
      <c r="F597">
        <v>596</v>
      </c>
      <c r="G597" t="str">
        <f t="shared" si="36"/>
        <v>Domínguez, Antonio</v>
      </c>
      <c r="H597">
        <f t="shared" si="37"/>
        <v>500</v>
      </c>
    </row>
    <row r="598" spans="1:8" x14ac:dyDescent="0.25">
      <c r="A598" s="117" t="s">
        <v>2295</v>
      </c>
      <c r="B598" cm="1">
        <f t="array" ref="B598">SUMPRODUCT((Sheet1!$C$6:$C$2103=A598)*Sheet1!$I$6:$I$2103)</f>
        <v>4312</v>
      </c>
      <c r="C598">
        <f t="shared" si="38"/>
        <v>4312.0005979999996</v>
      </c>
      <c r="D598">
        <f t="shared" si="39"/>
        <v>454</v>
      </c>
      <c r="F598">
        <v>597</v>
      </c>
      <c r="G598" t="str">
        <f t="shared" si="36"/>
        <v>Vera, Diego de</v>
      </c>
      <c r="H598">
        <f t="shared" si="37"/>
        <v>500</v>
      </c>
    </row>
    <row r="599" spans="1:8" x14ac:dyDescent="0.25">
      <c r="A599" s="100" t="s">
        <v>2304</v>
      </c>
      <c r="B599" cm="1">
        <f t="array" ref="B599">SUMPRODUCT((Sheet1!$C$6:$C$2103=A599)*Sheet1!$I$6:$I$2103)</f>
        <v>400</v>
      </c>
      <c r="C599">
        <f t="shared" si="38"/>
        <v>400.00059900000002</v>
      </c>
      <c r="D599">
        <f t="shared" si="39"/>
        <v>614</v>
      </c>
      <c r="F599">
        <v>598</v>
      </c>
      <c r="G599" t="str">
        <f t="shared" si="36"/>
        <v>Uria, Juan Francisco de</v>
      </c>
      <c r="H599">
        <f t="shared" si="37"/>
        <v>500</v>
      </c>
    </row>
    <row r="600" spans="1:8" x14ac:dyDescent="0.25">
      <c r="A600" s="124" t="s">
        <v>2306</v>
      </c>
      <c r="B600" cm="1">
        <f t="array" ref="B600">SUMPRODUCT((Sheet1!$C$6:$C$2103=A600)*Sheet1!$I$6:$I$2103)</f>
        <v>46448</v>
      </c>
      <c r="C600">
        <f t="shared" si="38"/>
        <v>46448.000599999999</v>
      </c>
      <c r="D600">
        <f t="shared" si="39"/>
        <v>139</v>
      </c>
      <c r="F600">
        <v>599</v>
      </c>
      <c r="G600" t="str">
        <f t="shared" si="36"/>
        <v>Martínez del (quemado), Juan Antonio</v>
      </c>
      <c r="H600">
        <f t="shared" si="37"/>
        <v>500</v>
      </c>
    </row>
    <row r="601" spans="1:8" x14ac:dyDescent="0.25">
      <c r="A601" s="112" t="s">
        <v>2310</v>
      </c>
      <c r="B601" cm="1">
        <f t="array" ref="B601">SUMPRODUCT((Sheet1!$C$6:$C$2103=A601)*Sheet1!$I$6:$I$2103)</f>
        <v>300</v>
      </c>
      <c r="C601">
        <f t="shared" si="38"/>
        <v>300.00060100000002</v>
      </c>
      <c r="D601">
        <f t="shared" si="39"/>
        <v>630</v>
      </c>
      <c r="F601">
        <v>600</v>
      </c>
      <c r="G601" t="str">
        <f t="shared" si="36"/>
        <v>Sánchez de Bustamante, Joseph</v>
      </c>
      <c r="H601">
        <f t="shared" si="37"/>
        <v>500</v>
      </c>
    </row>
    <row r="602" spans="1:8" x14ac:dyDescent="0.25">
      <c r="A602" s="111" t="s">
        <v>2313</v>
      </c>
      <c r="B602" cm="1">
        <f t="array" ref="B602">SUMPRODUCT((Sheet1!$C$6:$C$2103=A602)*Sheet1!$I$6:$I$2103)</f>
        <v>300</v>
      </c>
      <c r="C602">
        <f t="shared" si="38"/>
        <v>300.00060200000001</v>
      </c>
      <c r="D602">
        <f t="shared" si="39"/>
        <v>629</v>
      </c>
      <c r="F602">
        <v>601</v>
      </c>
      <c r="G602" t="str">
        <f t="shared" si="36"/>
        <v>Orozco, Joseph de</v>
      </c>
      <c r="H602">
        <f t="shared" si="37"/>
        <v>500</v>
      </c>
    </row>
    <row r="603" spans="1:8" x14ac:dyDescent="0.25">
      <c r="A603" s="116" t="s">
        <v>2624</v>
      </c>
      <c r="B603" cm="1">
        <f t="array" ref="B603">SUMPRODUCT((Sheet1!$C$6:$C$2103=A603)*Sheet1!$I$6:$I$2103)</f>
        <v>1000</v>
      </c>
      <c r="C603">
        <f t="shared" si="38"/>
        <v>1000.000603</v>
      </c>
      <c r="D603">
        <f t="shared" si="39"/>
        <v>565</v>
      </c>
      <c r="F603">
        <v>602</v>
      </c>
      <c r="G603" t="str">
        <f t="shared" si="36"/>
        <v>Sanz, Isidro</v>
      </c>
      <c r="H603">
        <f t="shared" si="37"/>
        <v>482</v>
      </c>
    </row>
    <row r="604" spans="1:8" x14ac:dyDescent="0.25">
      <c r="A604" s="116" t="s">
        <v>2316</v>
      </c>
      <c r="B604" cm="1">
        <f t="array" ref="B604">SUMPRODUCT((Sheet1!$C$6:$C$2103=A604)*Sheet1!$I$6:$I$2103)</f>
        <v>4000</v>
      </c>
      <c r="C604">
        <f t="shared" si="38"/>
        <v>4000.0006039999998</v>
      </c>
      <c r="D604">
        <f t="shared" si="39"/>
        <v>464</v>
      </c>
      <c r="F604">
        <v>603</v>
      </c>
      <c r="G604" t="str">
        <f t="shared" si="36"/>
        <v>Bea, Antonio de</v>
      </c>
      <c r="H604">
        <f t="shared" si="37"/>
        <v>463</v>
      </c>
    </row>
    <row r="605" spans="1:8" x14ac:dyDescent="0.25">
      <c r="A605" s="91" t="s">
        <v>2318</v>
      </c>
      <c r="B605" cm="1">
        <f t="array" ref="B605">SUMPRODUCT((Sheet1!$C$6:$C$2103=A605)*Sheet1!$I$6:$I$2103)</f>
        <v>1980</v>
      </c>
      <c r="C605">
        <f t="shared" si="38"/>
        <v>1980.000605</v>
      </c>
      <c r="D605">
        <f t="shared" si="39"/>
        <v>528</v>
      </c>
      <c r="F605">
        <v>604</v>
      </c>
      <c r="G605" t="str">
        <f t="shared" si="36"/>
        <v>Méndez de Zúñiga, Gerónimo</v>
      </c>
      <c r="H605">
        <f t="shared" si="37"/>
        <v>450</v>
      </c>
    </row>
    <row r="606" spans="1:8" x14ac:dyDescent="0.25">
      <c r="A606" s="91" t="s">
        <v>2321</v>
      </c>
      <c r="B606" cm="1">
        <f t="array" ref="B606">SUMPRODUCT((Sheet1!$C$6:$C$2103=A606)*Sheet1!$I$6:$I$2103)</f>
        <v>55874</v>
      </c>
      <c r="C606">
        <f t="shared" si="38"/>
        <v>55874.000606000001</v>
      </c>
      <c r="D606">
        <f t="shared" si="39"/>
        <v>111</v>
      </c>
      <c r="F606">
        <v>605</v>
      </c>
      <c r="G606" t="str">
        <f t="shared" si="36"/>
        <v>Pérez, Francisco</v>
      </c>
      <c r="H606">
        <f t="shared" si="37"/>
        <v>444</v>
      </c>
    </row>
    <row r="607" spans="1:8" x14ac:dyDescent="0.25">
      <c r="A607" s="116" t="s">
        <v>2332</v>
      </c>
      <c r="B607" cm="1">
        <f t="array" ref="B607">SUMPRODUCT((Sheet1!$C$6:$C$2103=A607)*Sheet1!$I$6:$I$2103)</f>
        <v>558</v>
      </c>
      <c r="C607">
        <f t="shared" si="38"/>
        <v>558.00060699999995</v>
      </c>
      <c r="D607">
        <f t="shared" si="39"/>
        <v>593</v>
      </c>
      <c r="F607">
        <v>606</v>
      </c>
      <c r="G607" t="str">
        <f t="shared" si="36"/>
        <v>Arismendi, Francisco de</v>
      </c>
      <c r="H607">
        <f t="shared" si="37"/>
        <v>440</v>
      </c>
    </row>
    <row r="608" spans="1:8" x14ac:dyDescent="0.25">
      <c r="A608" s="91" t="s">
        <v>2335</v>
      </c>
      <c r="B608" cm="1">
        <f t="array" ref="B608">SUMPRODUCT((Sheet1!$C$6:$C$2103=A608)*Sheet1!$I$6:$I$2103)</f>
        <v>6624</v>
      </c>
      <c r="C608">
        <f t="shared" si="38"/>
        <v>6624.0006080000003</v>
      </c>
      <c r="D608">
        <f t="shared" si="39"/>
        <v>411</v>
      </c>
      <c r="F608">
        <v>607</v>
      </c>
      <c r="G608" t="str">
        <f t="shared" si="36"/>
        <v>Buruaga, Juan de</v>
      </c>
      <c r="H608">
        <f t="shared" si="37"/>
        <v>432</v>
      </c>
    </row>
    <row r="609" spans="1:8" x14ac:dyDescent="0.25">
      <c r="A609" s="117" t="s">
        <v>2339</v>
      </c>
      <c r="B609" cm="1">
        <f t="array" ref="B609">SUMPRODUCT((Sheet1!$C$6:$C$2103=A609)*Sheet1!$I$6:$I$2103)</f>
        <v>200</v>
      </c>
      <c r="C609">
        <f t="shared" si="38"/>
        <v>200.000609</v>
      </c>
      <c r="D609">
        <f t="shared" si="39"/>
        <v>654</v>
      </c>
      <c r="F609">
        <v>608</v>
      </c>
      <c r="G609" t="str">
        <f t="shared" si="36"/>
        <v>Vásquez Meléndez, Mateo</v>
      </c>
      <c r="H609">
        <f t="shared" si="37"/>
        <v>400</v>
      </c>
    </row>
    <row r="610" spans="1:8" x14ac:dyDescent="0.25">
      <c r="A610" s="117" t="s">
        <v>2340</v>
      </c>
      <c r="B610" cm="1">
        <f t="array" ref="B610">SUMPRODUCT((Sheet1!$C$6:$C$2103=A610)*Sheet1!$I$6:$I$2103)</f>
        <v>48</v>
      </c>
      <c r="C610">
        <f t="shared" si="38"/>
        <v>48.000610000000002</v>
      </c>
      <c r="D610">
        <f t="shared" si="39"/>
        <v>687</v>
      </c>
      <c r="F610">
        <v>609</v>
      </c>
      <c r="G610" t="str">
        <f t="shared" si="36"/>
        <v>Bermudez Velasquez, Felipe</v>
      </c>
      <c r="H610">
        <f t="shared" si="37"/>
        <v>400</v>
      </c>
    </row>
    <row r="611" spans="1:8" x14ac:dyDescent="0.25">
      <c r="A611" s="117" t="s">
        <v>2342</v>
      </c>
      <c r="B611" cm="1">
        <f t="array" ref="B611">SUMPRODUCT((Sheet1!$C$6:$C$2103=A611)*Sheet1!$I$6:$I$2103)</f>
        <v>4500</v>
      </c>
      <c r="C611">
        <f t="shared" si="38"/>
        <v>4500.0006110000004</v>
      </c>
      <c r="D611">
        <f t="shared" si="39"/>
        <v>448</v>
      </c>
      <c r="F611">
        <v>610</v>
      </c>
      <c r="G611" t="str">
        <f t="shared" si="36"/>
        <v>Doponte, Nicolás</v>
      </c>
      <c r="H611">
        <f t="shared" si="37"/>
        <v>400</v>
      </c>
    </row>
    <row r="612" spans="1:8" x14ac:dyDescent="0.25">
      <c r="A612" s="116" t="s">
        <v>2345</v>
      </c>
      <c r="B612" cm="1">
        <f t="array" ref="B612">SUMPRODUCT((Sheet1!$C$6:$C$2103=A612)*Sheet1!$I$6:$I$2103)</f>
        <v>400</v>
      </c>
      <c r="C612">
        <f t="shared" si="38"/>
        <v>400.00061199999999</v>
      </c>
      <c r="D612">
        <f t="shared" si="39"/>
        <v>613</v>
      </c>
      <c r="F612">
        <v>611</v>
      </c>
      <c r="G612" t="str">
        <f t="shared" si="36"/>
        <v>Ribera, Pedro de</v>
      </c>
      <c r="H612">
        <f t="shared" si="37"/>
        <v>400</v>
      </c>
    </row>
    <row r="613" spans="1:8" x14ac:dyDescent="0.25">
      <c r="A613" s="91" t="s">
        <v>2346</v>
      </c>
      <c r="B613" cm="1">
        <f t="array" ref="B613">SUMPRODUCT((Sheet1!$C$6:$C$2103=A613)*Sheet1!$I$6:$I$2103)</f>
        <v>11314</v>
      </c>
      <c r="C613">
        <f t="shared" si="38"/>
        <v>11314.000613</v>
      </c>
      <c r="D613">
        <f t="shared" si="39"/>
        <v>342</v>
      </c>
      <c r="F613">
        <v>612</v>
      </c>
      <c r="G613" t="str">
        <f t="shared" si="36"/>
        <v>Fernández de Valdés, Juan</v>
      </c>
      <c r="H613">
        <f t="shared" si="37"/>
        <v>400</v>
      </c>
    </row>
    <row r="614" spans="1:8" x14ac:dyDescent="0.25">
      <c r="A614" s="115" t="s">
        <v>2349</v>
      </c>
      <c r="B614" cm="1">
        <f t="array" ref="B614">SUMPRODUCT((Sheet1!$C$6:$C$2103=A614)*Sheet1!$I$6:$I$2103)</f>
        <v>500</v>
      </c>
      <c r="C614">
        <f t="shared" si="38"/>
        <v>500.00061399999998</v>
      </c>
      <c r="D614">
        <f t="shared" si="39"/>
        <v>599</v>
      </c>
      <c r="F614">
        <v>613</v>
      </c>
      <c r="G614" t="str">
        <f t="shared" si="36"/>
        <v>Molino y Saldivar, Francisco del</v>
      </c>
      <c r="H614">
        <f t="shared" si="37"/>
        <v>400</v>
      </c>
    </row>
    <row r="615" spans="1:8" x14ac:dyDescent="0.25">
      <c r="A615" s="115" t="s">
        <v>2352</v>
      </c>
      <c r="B615" cm="1">
        <f t="array" ref="B615">SUMPRODUCT((Sheet1!$C$6:$C$2103=A615)*Sheet1!$I$6:$I$2103)</f>
        <v>3500</v>
      </c>
      <c r="C615">
        <f t="shared" si="38"/>
        <v>3500.0006149999999</v>
      </c>
      <c r="D615">
        <f t="shared" si="39"/>
        <v>484</v>
      </c>
      <c r="F615">
        <v>614</v>
      </c>
      <c r="G615" t="str">
        <f t="shared" si="36"/>
        <v>Melgarejo, Joseph</v>
      </c>
      <c r="H615">
        <f t="shared" si="37"/>
        <v>400</v>
      </c>
    </row>
    <row r="616" spans="1:8" x14ac:dyDescent="0.25">
      <c r="A616" s="91" t="s">
        <v>2353</v>
      </c>
      <c r="B616" cm="1">
        <f t="array" ref="B616">SUMPRODUCT((Sheet1!$C$6:$C$2103=A616)*Sheet1!$I$6:$I$2103)</f>
        <v>4500</v>
      </c>
      <c r="C616">
        <f t="shared" si="38"/>
        <v>4500.0006160000003</v>
      </c>
      <c r="D616">
        <f t="shared" si="39"/>
        <v>447</v>
      </c>
      <c r="F616">
        <v>615</v>
      </c>
      <c r="G616" t="str">
        <f t="shared" si="36"/>
        <v>Arroyo, Juan Francisco de</v>
      </c>
      <c r="H616">
        <f t="shared" si="37"/>
        <v>400</v>
      </c>
    </row>
    <row r="617" spans="1:8" x14ac:dyDescent="0.25">
      <c r="A617" s="116" t="s">
        <v>2355</v>
      </c>
      <c r="B617" cm="1">
        <f t="array" ref="B617">SUMPRODUCT((Sheet1!$C$6:$C$2103=A617)*Sheet1!$I$6:$I$2103)</f>
        <v>320</v>
      </c>
      <c r="C617">
        <f t="shared" si="38"/>
        <v>320.00061699999998</v>
      </c>
      <c r="D617">
        <f t="shared" si="39"/>
        <v>622</v>
      </c>
      <c r="F617">
        <v>616</v>
      </c>
      <c r="G617" t="str">
        <f t="shared" si="36"/>
        <v>Cartas, Bernardo de</v>
      </c>
      <c r="H617">
        <f t="shared" si="37"/>
        <v>390</v>
      </c>
    </row>
    <row r="618" spans="1:8" x14ac:dyDescent="0.25">
      <c r="A618" s="116" t="s">
        <v>2357</v>
      </c>
      <c r="B618" cm="1">
        <f t="array" ref="B618">SUMPRODUCT((Sheet1!$C$6:$C$2103=A618)*Sheet1!$I$6:$I$2103)</f>
        <v>150</v>
      </c>
      <c r="C618">
        <f t="shared" si="38"/>
        <v>150.000618</v>
      </c>
      <c r="D618">
        <f t="shared" si="39"/>
        <v>664</v>
      </c>
      <c r="F618">
        <v>617</v>
      </c>
      <c r="G618" t="str">
        <f t="shared" si="36"/>
        <v>Cepeda, Juan Francisco de</v>
      </c>
      <c r="H618">
        <f t="shared" si="37"/>
        <v>386</v>
      </c>
    </row>
    <row r="619" spans="1:8" x14ac:dyDescent="0.25">
      <c r="A619" s="116" t="s">
        <v>2364</v>
      </c>
      <c r="B619" cm="1">
        <f t="array" ref="B619">SUMPRODUCT((Sheet1!$C$6:$C$2103=A619)*Sheet1!$I$6:$I$2103)</f>
        <v>525</v>
      </c>
      <c r="C619">
        <f t="shared" si="38"/>
        <v>525.00061900000003</v>
      </c>
      <c r="D619">
        <f t="shared" si="39"/>
        <v>595</v>
      </c>
      <c r="F619">
        <v>618</v>
      </c>
      <c r="G619" t="str">
        <f t="shared" si="36"/>
        <v>Cueto, Lope de</v>
      </c>
      <c r="H619">
        <f t="shared" si="37"/>
        <v>382</v>
      </c>
    </row>
    <row r="620" spans="1:8" x14ac:dyDescent="0.25">
      <c r="A620" s="116" t="s">
        <v>2366</v>
      </c>
      <c r="B620" cm="1">
        <f t="array" ref="B620">SUMPRODUCT((Sheet1!$C$6:$C$2103=A620)*Sheet1!$I$6:$I$2103)</f>
        <v>300</v>
      </c>
      <c r="C620">
        <f t="shared" si="38"/>
        <v>300.00062000000003</v>
      </c>
      <c r="D620">
        <f t="shared" si="39"/>
        <v>628</v>
      </c>
      <c r="F620">
        <v>619</v>
      </c>
      <c r="G620" t="str">
        <f t="shared" si="36"/>
        <v>Heredia, Luis de</v>
      </c>
      <c r="H620">
        <f t="shared" si="37"/>
        <v>376</v>
      </c>
    </row>
    <row r="621" spans="1:8" x14ac:dyDescent="0.25">
      <c r="A621" s="115" t="s">
        <v>2369</v>
      </c>
      <c r="B621" cm="1">
        <f t="array" ref="B621">SUMPRODUCT((Sheet1!$C$6:$C$2103=A621)*Sheet1!$I$6:$I$2103)</f>
        <v>400</v>
      </c>
      <c r="C621">
        <f t="shared" si="38"/>
        <v>400.00062100000002</v>
      </c>
      <c r="D621">
        <f t="shared" si="39"/>
        <v>612</v>
      </c>
      <c r="F621">
        <v>620</v>
      </c>
      <c r="G621" t="str">
        <f t="shared" si="36"/>
        <v>Monedas, Felipe de</v>
      </c>
      <c r="H621">
        <f t="shared" si="37"/>
        <v>360</v>
      </c>
    </row>
    <row r="622" spans="1:8" x14ac:dyDescent="0.25">
      <c r="A622" s="93" t="s">
        <v>2370</v>
      </c>
      <c r="B622" cm="1">
        <f t="array" ref="B622">SUMPRODUCT((Sheet1!$C$6:$C$2103=A622)*Sheet1!$I$6:$I$2103)</f>
        <v>16258</v>
      </c>
      <c r="C622">
        <f t="shared" si="38"/>
        <v>16258.000622</v>
      </c>
      <c r="D622">
        <f t="shared" si="39"/>
        <v>299</v>
      </c>
      <c r="F622">
        <v>621</v>
      </c>
      <c r="G622" t="str">
        <f t="shared" si="36"/>
        <v>Gómez de la Torre, Santiago</v>
      </c>
      <c r="H622">
        <f t="shared" si="37"/>
        <v>352</v>
      </c>
    </row>
    <row r="623" spans="1:8" x14ac:dyDescent="0.25">
      <c r="A623" s="115" t="s">
        <v>2373</v>
      </c>
      <c r="B623" cm="1">
        <f t="array" ref="B623">SUMPRODUCT((Sheet1!$C$6:$C$2103=A623)*Sheet1!$I$6:$I$2103)</f>
        <v>0</v>
      </c>
      <c r="C623">
        <f t="shared" si="38"/>
        <v>6.2299999999999996E-4</v>
      </c>
      <c r="D623">
        <f t="shared" si="39"/>
        <v>691</v>
      </c>
      <c r="F623">
        <v>622</v>
      </c>
      <c r="G623" t="str">
        <f t="shared" si="36"/>
        <v>Panes, Esteban de</v>
      </c>
      <c r="H623">
        <f t="shared" si="37"/>
        <v>320</v>
      </c>
    </row>
    <row r="624" spans="1:8" x14ac:dyDescent="0.25">
      <c r="A624" s="116" t="s">
        <v>2382</v>
      </c>
      <c r="B624" cm="1">
        <f t="array" ref="B624">SUMPRODUCT((Sheet1!$C$6:$C$2103=A624)*Sheet1!$I$6:$I$2103)</f>
        <v>6600</v>
      </c>
      <c r="C624">
        <f t="shared" si="38"/>
        <v>6600.0006240000002</v>
      </c>
      <c r="D624">
        <f t="shared" si="39"/>
        <v>412</v>
      </c>
      <c r="F624">
        <v>623</v>
      </c>
      <c r="G624" t="str">
        <f t="shared" si="36"/>
        <v>Paramo, Juan Francisco de</v>
      </c>
      <c r="H624">
        <f t="shared" si="37"/>
        <v>320</v>
      </c>
    </row>
    <row r="625" spans="1:8" x14ac:dyDescent="0.25">
      <c r="A625" s="116" t="s">
        <v>2384</v>
      </c>
      <c r="B625" cm="1">
        <f t="array" ref="B625">SUMPRODUCT((Sheet1!$C$6:$C$2103=A625)*Sheet1!$I$6:$I$2103)</f>
        <v>1200</v>
      </c>
      <c r="C625">
        <f t="shared" si="38"/>
        <v>1200.0006249999999</v>
      </c>
      <c r="D625">
        <f t="shared" si="39"/>
        <v>551</v>
      </c>
      <c r="F625">
        <v>624</v>
      </c>
      <c r="G625" t="str">
        <f t="shared" si="36"/>
        <v>Frías, Juan Manuel de</v>
      </c>
      <c r="H625">
        <f t="shared" si="37"/>
        <v>320</v>
      </c>
    </row>
    <row r="626" spans="1:8" x14ac:dyDescent="0.25">
      <c r="A626" s="91" t="s">
        <v>2386</v>
      </c>
      <c r="B626" cm="1">
        <f t="array" ref="B626">SUMPRODUCT((Sheet1!$C$6:$C$2103=A626)*Sheet1!$I$6:$I$2103)</f>
        <v>6500</v>
      </c>
      <c r="C626">
        <f t="shared" si="38"/>
        <v>6500.000626</v>
      </c>
      <c r="D626">
        <f t="shared" si="39"/>
        <v>415</v>
      </c>
      <c r="F626">
        <v>625</v>
      </c>
      <c r="G626" t="str">
        <f t="shared" si="36"/>
        <v>Jiménez, Joseph</v>
      </c>
      <c r="H626">
        <f t="shared" si="37"/>
        <v>320</v>
      </c>
    </row>
    <row r="627" spans="1:8" x14ac:dyDescent="0.25">
      <c r="A627" s="124" t="s">
        <v>2393</v>
      </c>
      <c r="B627" cm="1">
        <f t="array" ref="B627">SUMPRODUCT((Sheet1!$C$6:$C$2103=A627)*Sheet1!$I$6:$I$2103)</f>
        <v>16610</v>
      </c>
      <c r="C627">
        <f t="shared" si="38"/>
        <v>16610.000627000001</v>
      </c>
      <c r="D627">
        <f t="shared" si="39"/>
        <v>295</v>
      </c>
      <c r="F627">
        <v>626</v>
      </c>
      <c r="G627" t="str">
        <f t="shared" si="36"/>
        <v>Enríquez, Álvaro</v>
      </c>
      <c r="H627">
        <f t="shared" si="37"/>
        <v>317</v>
      </c>
    </row>
    <row r="628" spans="1:8" x14ac:dyDescent="0.25">
      <c r="A628" s="125" t="s">
        <v>2673</v>
      </c>
      <c r="B628" cm="1">
        <f t="array" ref="B628">SUMPRODUCT((Sheet1!$C$6:$C$2103=A628)*Sheet1!$I$6:$I$2103)</f>
        <v>1000</v>
      </c>
      <c r="C628">
        <f t="shared" si="38"/>
        <v>1000.000628</v>
      </c>
      <c r="D628">
        <f t="shared" si="39"/>
        <v>564</v>
      </c>
      <c r="F628">
        <v>627</v>
      </c>
      <c r="G628" t="str">
        <f t="shared" si="36"/>
        <v>Palomino Matrero, Diego</v>
      </c>
      <c r="H628">
        <f t="shared" si="37"/>
        <v>300</v>
      </c>
    </row>
    <row r="629" spans="1:8" x14ac:dyDescent="0.25">
      <c r="A629" s="124" t="s">
        <v>2397</v>
      </c>
      <c r="B629" cm="1">
        <f t="array" ref="B629">SUMPRODUCT((Sheet1!$C$6:$C$2103=A629)*Sheet1!$I$6:$I$2103)</f>
        <v>123270</v>
      </c>
      <c r="C629">
        <f t="shared" si="38"/>
        <v>123270.000629</v>
      </c>
      <c r="D629">
        <f t="shared" si="39"/>
        <v>35</v>
      </c>
      <c r="F629">
        <v>628</v>
      </c>
      <c r="G629" t="str">
        <f t="shared" si="36"/>
        <v>Fernández, Juan</v>
      </c>
      <c r="H629">
        <f t="shared" si="37"/>
        <v>300</v>
      </c>
    </row>
    <row r="630" spans="1:8" x14ac:dyDescent="0.25">
      <c r="A630" s="115" t="s">
        <v>2400</v>
      </c>
      <c r="B630" cm="1">
        <f t="array" ref="B630">SUMPRODUCT((Sheet1!$C$6:$C$2103=A630)*Sheet1!$I$6:$I$2103)</f>
        <v>3800</v>
      </c>
      <c r="C630">
        <f t="shared" si="38"/>
        <v>3800.00063</v>
      </c>
      <c r="D630">
        <f t="shared" si="39"/>
        <v>477</v>
      </c>
      <c r="F630">
        <v>629</v>
      </c>
      <c r="G630" t="str">
        <f t="shared" si="36"/>
        <v>Valdelomar, Antonio de</v>
      </c>
      <c r="H630">
        <f t="shared" si="37"/>
        <v>300</v>
      </c>
    </row>
    <row r="631" spans="1:8" x14ac:dyDescent="0.25">
      <c r="A631" s="91" t="s">
        <v>2402</v>
      </c>
      <c r="B631" cm="1">
        <f t="array" ref="B631">SUMPRODUCT((Sheet1!$C$6:$C$2103=A631)*Sheet1!$I$6:$I$2103)</f>
        <v>9900</v>
      </c>
      <c r="C631">
        <f t="shared" si="38"/>
        <v>9900.0006310000008</v>
      </c>
      <c r="D631">
        <f t="shared" si="39"/>
        <v>366</v>
      </c>
      <c r="F631">
        <v>630</v>
      </c>
      <c r="G631" t="str">
        <f t="shared" si="36"/>
        <v>Andrade, Diego de</v>
      </c>
      <c r="H631">
        <f t="shared" si="37"/>
        <v>300</v>
      </c>
    </row>
    <row r="632" spans="1:8" x14ac:dyDescent="0.25">
      <c r="A632" s="116" t="s">
        <v>2408</v>
      </c>
      <c r="B632" cm="1">
        <f t="array" ref="B632">SUMPRODUCT((Sheet1!$C$6:$C$2103=A632)*Sheet1!$I$6:$I$2103)</f>
        <v>8400</v>
      </c>
      <c r="C632">
        <f t="shared" si="38"/>
        <v>8400.0006319999993</v>
      </c>
      <c r="D632">
        <f t="shared" si="39"/>
        <v>380</v>
      </c>
      <c r="F632">
        <v>631</v>
      </c>
      <c r="G632" t="str">
        <f t="shared" si="36"/>
        <v>Vásquez Rubio, Bartolomé</v>
      </c>
      <c r="H632">
        <f t="shared" si="37"/>
        <v>300</v>
      </c>
    </row>
    <row r="633" spans="1:8" x14ac:dyDescent="0.25">
      <c r="A633" s="116" t="s">
        <v>2410</v>
      </c>
      <c r="B633" cm="1">
        <f t="array" ref="B633">SUMPRODUCT((Sheet1!$C$6:$C$2103=A633)*Sheet1!$I$6:$I$2103)</f>
        <v>2503</v>
      </c>
      <c r="C633">
        <f t="shared" si="38"/>
        <v>2503.0006330000001</v>
      </c>
      <c r="D633">
        <f t="shared" si="39"/>
        <v>503</v>
      </c>
      <c r="F633">
        <v>632</v>
      </c>
      <c r="G633" t="str">
        <f t="shared" si="36"/>
        <v>Mateos, Gregorio</v>
      </c>
      <c r="H633">
        <f t="shared" si="37"/>
        <v>300</v>
      </c>
    </row>
    <row r="634" spans="1:8" x14ac:dyDescent="0.25">
      <c r="A634" s="91" t="s">
        <v>2414</v>
      </c>
      <c r="B634" cm="1">
        <f t="array" ref="B634">SUMPRODUCT((Sheet1!$C$6:$C$2103=A634)*Sheet1!$I$6:$I$2103)</f>
        <v>22410</v>
      </c>
      <c r="C634">
        <f t="shared" si="38"/>
        <v>22410.000634</v>
      </c>
      <c r="D634">
        <f t="shared" si="39"/>
        <v>249</v>
      </c>
      <c r="F634">
        <v>633</v>
      </c>
      <c r="G634" t="str">
        <f t="shared" si="36"/>
        <v>Nolasco, Pedro</v>
      </c>
      <c r="H634">
        <f t="shared" si="37"/>
        <v>300</v>
      </c>
    </row>
    <row r="635" spans="1:8" x14ac:dyDescent="0.25">
      <c r="A635" s="125" t="s">
        <v>2418</v>
      </c>
      <c r="B635" cm="1">
        <f t="array" ref="B635">SUMPRODUCT((Sheet1!$C$6:$C$2103=A635)*Sheet1!$I$6:$I$2103)</f>
        <v>4564</v>
      </c>
      <c r="C635">
        <f t="shared" si="38"/>
        <v>4564.0006350000003</v>
      </c>
      <c r="D635">
        <f t="shared" si="39"/>
        <v>445</v>
      </c>
      <c r="F635">
        <v>634</v>
      </c>
      <c r="G635" t="str">
        <f t="shared" si="36"/>
        <v>Fernández Campanon, Juan</v>
      </c>
      <c r="H635">
        <f t="shared" si="37"/>
        <v>300</v>
      </c>
    </row>
    <row r="636" spans="1:8" x14ac:dyDescent="0.25">
      <c r="A636" s="115" t="s">
        <v>2694</v>
      </c>
      <c r="B636" cm="1">
        <f t="array" ref="B636">SUMPRODUCT((Sheet1!$C$6:$C$2103=A636)*Sheet1!$I$6:$I$2103)</f>
        <v>14600</v>
      </c>
      <c r="C636">
        <f t="shared" si="38"/>
        <v>14600.000636000001</v>
      </c>
      <c r="D636">
        <f t="shared" si="39"/>
        <v>317</v>
      </c>
      <c r="F636">
        <v>635</v>
      </c>
      <c r="G636" t="str">
        <f t="shared" si="36"/>
        <v>Chacón, Mateo</v>
      </c>
      <c r="H636">
        <f t="shared" si="37"/>
        <v>300</v>
      </c>
    </row>
    <row r="637" spans="1:8" x14ac:dyDescent="0.25">
      <c r="A637" s="116" t="s">
        <v>2428</v>
      </c>
      <c r="B637" cm="1">
        <f t="array" ref="B637">SUMPRODUCT((Sheet1!$C$6:$C$2103=A637)*Sheet1!$I$6:$I$2103)</f>
        <v>64</v>
      </c>
      <c r="C637">
        <f t="shared" si="38"/>
        <v>64.000636999999998</v>
      </c>
      <c r="D637">
        <f t="shared" si="39"/>
        <v>683</v>
      </c>
      <c r="F637">
        <v>636</v>
      </c>
      <c r="G637" t="str">
        <f t="shared" si="36"/>
        <v>Ortega, Andrés de</v>
      </c>
      <c r="H637">
        <f t="shared" si="37"/>
        <v>300</v>
      </c>
    </row>
    <row r="638" spans="1:8" x14ac:dyDescent="0.25">
      <c r="A638" s="116" t="s">
        <v>2429</v>
      </c>
      <c r="B638" cm="1">
        <f t="array" ref="B638">SUMPRODUCT((Sheet1!$C$6:$C$2103=A638)*Sheet1!$I$6:$I$2103)</f>
        <v>124</v>
      </c>
      <c r="C638">
        <f t="shared" si="38"/>
        <v>124.000638</v>
      </c>
      <c r="D638">
        <f t="shared" si="39"/>
        <v>668</v>
      </c>
      <c r="F638">
        <v>637</v>
      </c>
      <c r="G638" t="str">
        <f t="shared" si="36"/>
        <v>Moral, Domingo</v>
      </c>
      <c r="H638">
        <f t="shared" si="37"/>
        <v>300</v>
      </c>
    </row>
    <row r="639" spans="1:8" x14ac:dyDescent="0.25">
      <c r="A639" s="117" t="s">
        <v>2431</v>
      </c>
      <c r="B639" cm="1">
        <f t="array" ref="B639">SUMPRODUCT((Sheet1!$C$6:$C$2103=A639)*Sheet1!$I$6:$I$2103)</f>
        <v>4400</v>
      </c>
      <c r="C639">
        <f t="shared" si="38"/>
        <v>4400.0006389999999</v>
      </c>
      <c r="D639">
        <f t="shared" si="39"/>
        <v>452</v>
      </c>
      <c r="F639">
        <v>638</v>
      </c>
      <c r="G639" t="str">
        <f t="shared" si="36"/>
        <v>Góngora Rico, Miguel de</v>
      </c>
      <c r="H639">
        <f t="shared" si="37"/>
        <v>292</v>
      </c>
    </row>
    <row r="640" spans="1:8" x14ac:dyDescent="0.25">
      <c r="A640" s="91" t="s">
        <v>2435</v>
      </c>
      <c r="B640" cm="1">
        <f t="array" ref="B640">SUMPRODUCT((Sheet1!$C$6:$C$2103=A640)*Sheet1!$I$6:$I$2103)</f>
        <v>27790</v>
      </c>
      <c r="C640">
        <f t="shared" si="38"/>
        <v>27790.000639999998</v>
      </c>
      <c r="D640">
        <f t="shared" si="39"/>
        <v>214</v>
      </c>
      <c r="F640">
        <v>639</v>
      </c>
      <c r="G640" t="str">
        <f t="shared" si="36"/>
        <v>Zavala, Juan de</v>
      </c>
      <c r="H640">
        <f t="shared" si="37"/>
        <v>288</v>
      </c>
    </row>
    <row r="641" spans="1:8" x14ac:dyDescent="0.25">
      <c r="A641" s="91" t="s">
        <v>2437</v>
      </c>
      <c r="B641" cm="1">
        <f t="array" ref="B641">SUMPRODUCT((Sheet1!$C$6:$C$2103=A641)*Sheet1!$I$6:$I$2103)</f>
        <v>42657</v>
      </c>
      <c r="C641">
        <f t="shared" si="38"/>
        <v>42657.000640999999</v>
      </c>
      <c r="D641">
        <f t="shared" si="39"/>
        <v>157</v>
      </c>
      <c r="F641">
        <v>640</v>
      </c>
      <c r="G641" t="str">
        <f t="shared" si="36"/>
        <v>Valverde y Mercado, Bernandino de</v>
      </c>
      <c r="H641">
        <f t="shared" si="37"/>
        <v>288</v>
      </c>
    </row>
    <row r="642" spans="1:8" x14ac:dyDescent="0.25">
      <c r="A642" s="116" t="s">
        <v>2441</v>
      </c>
      <c r="B642" cm="1">
        <f t="array" ref="B642">SUMPRODUCT((Sheet1!$C$6:$C$2103=A642)*Sheet1!$I$6:$I$2103)</f>
        <v>4000</v>
      </c>
      <c r="C642">
        <f t="shared" si="38"/>
        <v>4000.000642</v>
      </c>
      <c r="D642">
        <f t="shared" si="39"/>
        <v>463</v>
      </c>
      <c r="F642">
        <v>641</v>
      </c>
      <c r="G642" t="str">
        <f t="shared" ref="G642:G696" si="40">INDEX($A$2:$A$2099,MATCH(F642,$D$2:$D$2099,0))</f>
        <v>Sevilla Balderrama, Diego de</v>
      </c>
      <c r="H642">
        <f t="shared" ref="H642:H696" si="41">INDEX($B$2:$B$2099,MATCH(F642,$D$2:$D$2099,0))</f>
        <v>288</v>
      </c>
    </row>
    <row r="643" spans="1:8" x14ac:dyDescent="0.25">
      <c r="A643" s="93" t="s">
        <v>2443</v>
      </c>
      <c r="B643" cm="1">
        <f t="array" ref="B643">SUMPRODUCT((Sheet1!$C$6:$C$2103=A643)*Sheet1!$I$6:$I$2103)</f>
        <v>17760</v>
      </c>
      <c r="C643">
        <f t="shared" ref="C643:C697" si="42">B643+0.000001*ROW()</f>
        <v>17760.000642999999</v>
      </c>
      <c r="D643">
        <f t="shared" ref="D643:D697" si="43">_xlfn.RANK.EQ(C643,$C$2:$C$697)</f>
        <v>289</v>
      </c>
      <c r="F643">
        <v>642</v>
      </c>
      <c r="G643" t="str">
        <f t="shared" si="40"/>
        <v>Zerralde, Juan Antonio</v>
      </c>
      <c r="H643">
        <f t="shared" si="41"/>
        <v>280</v>
      </c>
    </row>
    <row r="644" spans="1:8" x14ac:dyDescent="0.25">
      <c r="A644" s="116" t="s">
        <v>2450</v>
      </c>
      <c r="B644" cm="1">
        <f t="array" ref="B644">SUMPRODUCT((Sheet1!$C$6:$C$2103=A644)*Sheet1!$I$6:$I$2103)</f>
        <v>100</v>
      </c>
      <c r="C644">
        <f t="shared" si="42"/>
        <v>100.00064399999999</v>
      </c>
      <c r="D644">
        <f t="shared" si="43"/>
        <v>676</v>
      </c>
      <c r="F644">
        <v>643</v>
      </c>
      <c r="G644" t="str">
        <f t="shared" si="40"/>
        <v>García Guerrero, Juan</v>
      </c>
      <c r="H644">
        <f t="shared" si="41"/>
        <v>280</v>
      </c>
    </row>
    <row r="645" spans="1:8" x14ac:dyDescent="0.25">
      <c r="A645" s="91" t="s">
        <v>2657</v>
      </c>
      <c r="B645" cm="1">
        <f t="array" ref="B645">SUMPRODUCT((Sheet1!$C$6:$C$2103=A645)*Sheet1!$I$6:$I$2103)</f>
        <v>11003</v>
      </c>
      <c r="C645">
        <f t="shared" si="42"/>
        <v>11003.000645</v>
      </c>
      <c r="D645">
        <f t="shared" si="43"/>
        <v>345</v>
      </c>
      <c r="F645">
        <v>644</v>
      </c>
      <c r="G645" t="str">
        <f t="shared" si="40"/>
        <v>Apodaca Jiménez, Benito de</v>
      </c>
      <c r="H645">
        <f t="shared" si="41"/>
        <v>274</v>
      </c>
    </row>
    <row r="646" spans="1:8" x14ac:dyDescent="0.25">
      <c r="A646" s="109" t="s">
        <v>2664</v>
      </c>
      <c r="B646" cm="1">
        <f t="array" ref="B646">SUMPRODUCT((Sheet1!$C$6:$C$2103=A646)*Sheet1!$I$6:$I$2103)</f>
        <v>1554</v>
      </c>
      <c r="C646">
        <f t="shared" si="42"/>
        <v>1554.000646</v>
      </c>
      <c r="D646">
        <f t="shared" si="43"/>
        <v>538</v>
      </c>
      <c r="F646">
        <v>645</v>
      </c>
      <c r="G646" t="str">
        <f t="shared" si="40"/>
        <v>Lagarma, Feliz de</v>
      </c>
      <c r="H646">
        <f t="shared" si="41"/>
        <v>262</v>
      </c>
    </row>
    <row r="647" spans="1:8" x14ac:dyDescent="0.25">
      <c r="A647" s="115" t="s">
        <v>2464</v>
      </c>
      <c r="B647" cm="1">
        <f t="array" ref="B647">SUMPRODUCT((Sheet1!$C$6:$C$2103=A647)*Sheet1!$I$6:$I$2103)</f>
        <v>400</v>
      </c>
      <c r="C647">
        <f t="shared" si="42"/>
        <v>400.00064700000001</v>
      </c>
      <c r="D647">
        <f t="shared" si="43"/>
        <v>611</v>
      </c>
      <c r="F647">
        <v>646</v>
      </c>
      <c r="G647" t="str">
        <f t="shared" si="40"/>
        <v>Cuestas, Juan de</v>
      </c>
      <c r="H647">
        <f t="shared" si="41"/>
        <v>250</v>
      </c>
    </row>
    <row r="648" spans="1:8" x14ac:dyDescent="0.25">
      <c r="A648" s="111" t="s">
        <v>2466</v>
      </c>
      <c r="B648" cm="1">
        <f t="array" ref="B648">SUMPRODUCT((Sheet1!$C$6:$C$2103=A648)*Sheet1!$I$6:$I$2103)</f>
        <v>500</v>
      </c>
      <c r="C648">
        <f t="shared" si="42"/>
        <v>500.00064800000001</v>
      </c>
      <c r="D648">
        <f t="shared" si="43"/>
        <v>598</v>
      </c>
      <c r="F648">
        <v>647</v>
      </c>
      <c r="G648" t="str">
        <f t="shared" si="40"/>
        <v>Escolano, Pedro</v>
      </c>
      <c r="H648">
        <f t="shared" si="41"/>
        <v>240</v>
      </c>
    </row>
    <row r="649" spans="1:8" x14ac:dyDescent="0.25">
      <c r="A649" s="112" t="s">
        <v>2469</v>
      </c>
      <c r="B649" cm="1">
        <f t="array" ref="B649">SUMPRODUCT((Sheet1!$C$6:$C$2103=A649)*Sheet1!$I$6:$I$2103)</f>
        <v>400</v>
      </c>
      <c r="C649">
        <f t="shared" si="42"/>
        <v>400.00064900000001</v>
      </c>
      <c r="D649">
        <f t="shared" si="43"/>
        <v>610</v>
      </c>
      <c r="F649">
        <v>648</v>
      </c>
      <c r="G649" t="str">
        <f t="shared" si="40"/>
        <v>Rodríguez, Santiago</v>
      </c>
      <c r="H649">
        <f t="shared" si="41"/>
        <v>238</v>
      </c>
    </row>
    <row r="650" spans="1:8" x14ac:dyDescent="0.25">
      <c r="A650" s="111" t="s">
        <v>2660</v>
      </c>
      <c r="B650" cm="1">
        <f t="array" ref="B650">SUMPRODUCT((Sheet1!$C$6:$C$2103=A650)*Sheet1!$I$6:$I$2103)</f>
        <v>108</v>
      </c>
      <c r="C650">
        <f t="shared" si="42"/>
        <v>108.00064999999999</v>
      </c>
      <c r="D650">
        <f t="shared" si="43"/>
        <v>670</v>
      </c>
      <c r="F650">
        <v>649</v>
      </c>
      <c r="G650" t="str">
        <f t="shared" si="40"/>
        <v>Ríos Gorzua, Tomás</v>
      </c>
      <c r="H650">
        <f t="shared" si="41"/>
        <v>232</v>
      </c>
    </row>
    <row r="651" spans="1:8" x14ac:dyDescent="0.25">
      <c r="A651" s="111" t="s">
        <v>2473</v>
      </c>
      <c r="B651" cm="1">
        <f t="array" ref="B651">SUMPRODUCT((Sheet1!$C$6:$C$2103=A651)*Sheet1!$I$6:$I$2103)</f>
        <v>500</v>
      </c>
      <c r="C651">
        <f t="shared" si="42"/>
        <v>500.000651</v>
      </c>
      <c r="D651">
        <f t="shared" si="43"/>
        <v>597</v>
      </c>
      <c r="F651">
        <v>650</v>
      </c>
      <c r="G651" t="str">
        <f t="shared" si="40"/>
        <v>Quiñones, Joseph de</v>
      </c>
      <c r="H651">
        <f t="shared" si="41"/>
        <v>200</v>
      </c>
    </row>
    <row r="652" spans="1:8" x14ac:dyDescent="0.25">
      <c r="A652" s="116" t="s">
        <v>2477</v>
      </c>
      <c r="B652" cm="1">
        <f t="array" ref="B652">SUMPRODUCT((Sheet1!$C$6:$C$2103=A652)*Sheet1!$I$6:$I$2103)</f>
        <v>1465</v>
      </c>
      <c r="C652">
        <f t="shared" si="42"/>
        <v>1465.0006519999999</v>
      </c>
      <c r="D652">
        <f t="shared" si="43"/>
        <v>542</v>
      </c>
      <c r="F652">
        <v>651</v>
      </c>
      <c r="G652" t="str">
        <f t="shared" si="40"/>
        <v>Medinaero de Madrid, Cristobal</v>
      </c>
      <c r="H652">
        <f t="shared" si="41"/>
        <v>200</v>
      </c>
    </row>
    <row r="653" spans="1:8" x14ac:dyDescent="0.25">
      <c r="A653" s="116" t="s">
        <v>2481</v>
      </c>
      <c r="B653" cm="1">
        <f t="array" ref="B653">SUMPRODUCT((Sheet1!$C$6:$C$2103=A653)*Sheet1!$I$6:$I$2103)</f>
        <v>8584</v>
      </c>
      <c r="C653">
        <f t="shared" si="42"/>
        <v>8584.0006529999991</v>
      </c>
      <c r="D653">
        <f t="shared" si="43"/>
        <v>373</v>
      </c>
      <c r="F653">
        <v>652</v>
      </c>
      <c r="G653" t="str">
        <f t="shared" si="40"/>
        <v>López, Juan Mauricio</v>
      </c>
      <c r="H653">
        <f t="shared" si="41"/>
        <v>200</v>
      </c>
    </row>
    <row r="654" spans="1:8" x14ac:dyDescent="0.25">
      <c r="A654" s="115" t="s">
        <v>2483</v>
      </c>
      <c r="B654" cm="1">
        <f t="array" ref="B654">SUMPRODUCT((Sheet1!$C$6:$C$2103=A654)*Sheet1!$I$6:$I$2103)</f>
        <v>1900</v>
      </c>
      <c r="C654">
        <f t="shared" si="42"/>
        <v>1900.0006539999999</v>
      </c>
      <c r="D654">
        <f t="shared" si="43"/>
        <v>529</v>
      </c>
      <c r="F654">
        <v>653</v>
      </c>
      <c r="G654" t="str">
        <f t="shared" si="40"/>
        <v>Reyes, Gaspar de</v>
      </c>
      <c r="H654">
        <f t="shared" si="41"/>
        <v>200</v>
      </c>
    </row>
    <row r="655" spans="1:8" x14ac:dyDescent="0.25">
      <c r="A655" s="111" t="s">
        <v>2485</v>
      </c>
      <c r="B655" cm="1">
        <f t="array" ref="B655">SUMPRODUCT((Sheet1!$C$6:$C$2103=A655)*Sheet1!$I$6:$I$2103)</f>
        <v>168</v>
      </c>
      <c r="C655">
        <f t="shared" si="42"/>
        <v>168.00065499999999</v>
      </c>
      <c r="D655">
        <f t="shared" si="43"/>
        <v>662</v>
      </c>
      <c r="F655">
        <v>654</v>
      </c>
      <c r="G655" t="str">
        <f t="shared" si="40"/>
        <v>Fernández, Simón</v>
      </c>
      <c r="H655">
        <f t="shared" si="41"/>
        <v>200</v>
      </c>
    </row>
    <row r="656" spans="1:8" x14ac:dyDescent="0.25">
      <c r="A656" s="116" t="s">
        <v>2490</v>
      </c>
      <c r="B656" cm="1">
        <f t="array" ref="B656">SUMPRODUCT((Sheet1!$C$6:$C$2103=A656)*Sheet1!$I$6:$I$2103)</f>
        <v>50</v>
      </c>
      <c r="C656">
        <f t="shared" si="42"/>
        <v>50.000655999999999</v>
      </c>
      <c r="D656">
        <f t="shared" si="43"/>
        <v>685</v>
      </c>
      <c r="F656">
        <v>655</v>
      </c>
      <c r="G656" t="str">
        <f t="shared" si="40"/>
        <v>López Parejo, Bartolomé</v>
      </c>
      <c r="H656">
        <f t="shared" si="41"/>
        <v>200</v>
      </c>
    </row>
    <row r="657" spans="1:8" x14ac:dyDescent="0.25">
      <c r="A657" s="116" t="s">
        <v>2492</v>
      </c>
      <c r="B657" cm="1">
        <f t="array" ref="B657">SUMPRODUCT((Sheet1!$C$6:$C$2103=A657)*Sheet1!$I$6:$I$2103)</f>
        <v>280</v>
      </c>
      <c r="C657">
        <f t="shared" si="42"/>
        <v>280.00065699999999</v>
      </c>
      <c r="D657">
        <f t="shared" si="43"/>
        <v>642</v>
      </c>
      <c r="F657">
        <v>656</v>
      </c>
      <c r="G657" t="str">
        <f t="shared" si="40"/>
        <v>Ulloa, Maria de</v>
      </c>
      <c r="H657">
        <f t="shared" si="41"/>
        <v>200</v>
      </c>
    </row>
    <row r="658" spans="1:8" x14ac:dyDescent="0.25">
      <c r="A658" s="116" t="s">
        <v>2496</v>
      </c>
      <c r="B658" cm="1">
        <f t="array" ref="B658">SUMPRODUCT((Sheet1!$C$6:$C$2103=A658)*Sheet1!$I$6:$I$2103)</f>
        <v>22000</v>
      </c>
      <c r="C658">
        <f t="shared" si="42"/>
        <v>22000.000658000001</v>
      </c>
      <c r="D658">
        <f t="shared" si="43"/>
        <v>251</v>
      </c>
      <c r="F658">
        <v>657</v>
      </c>
      <c r="G658" t="str">
        <f t="shared" si="40"/>
        <v>Crespo, Domingo</v>
      </c>
      <c r="H658">
        <f t="shared" si="41"/>
        <v>200</v>
      </c>
    </row>
    <row r="659" spans="1:8" x14ac:dyDescent="0.25">
      <c r="A659" s="91" t="s">
        <v>2498</v>
      </c>
      <c r="B659" cm="1">
        <f t="array" ref="B659">SUMPRODUCT((Sheet1!$C$6:$C$2103=A659)*Sheet1!$I$6:$I$2103)</f>
        <v>49</v>
      </c>
      <c r="C659">
        <f t="shared" si="42"/>
        <v>49.000658999999999</v>
      </c>
      <c r="D659">
        <f t="shared" si="43"/>
        <v>686</v>
      </c>
      <c r="F659">
        <v>658</v>
      </c>
      <c r="G659" t="str">
        <f t="shared" si="40"/>
        <v>Ática, Joseph de</v>
      </c>
      <c r="H659">
        <f t="shared" si="41"/>
        <v>200</v>
      </c>
    </row>
    <row r="660" spans="1:8" x14ac:dyDescent="0.25">
      <c r="A660" s="91" t="s">
        <v>2501</v>
      </c>
      <c r="B660" cm="1">
        <f t="array" ref="B660">SUMPRODUCT((Sheet1!$C$6:$C$2103=A660)*Sheet1!$I$6:$I$2103)</f>
        <v>2840</v>
      </c>
      <c r="C660">
        <f t="shared" si="42"/>
        <v>2840.0006600000002</v>
      </c>
      <c r="D660">
        <f t="shared" si="43"/>
        <v>497</v>
      </c>
      <c r="F660">
        <v>659</v>
      </c>
      <c r="G660" t="str">
        <f t="shared" si="40"/>
        <v>Garavito, Juan</v>
      </c>
      <c r="H660">
        <f t="shared" si="41"/>
        <v>200</v>
      </c>
    </row>
    <row r="661" spans="1:8" x14ac:dyDescent="0.25">
      <c r="A661" s="91" t="s">
        <v>2507</v>
      </c>
      <c r="B661" cm="1">
        <f t="array" ref="B661">SUMPRODUCT((Sheet1!$C$6:$C$2103=A661)*Sheet1!$I$6:$I$2103)</f>
        <v>196</v>
      </c>
      <c r="C661">
        <f t="shared" si="42"/>
        <v>196.00066100000001</v>
      </c>
      <c r="D661">
        <f t="shared" si="43"/>
        <v>661</v>
      </c>
      <c r="F661">
        <v>660</v>
      </c>
      <c r="G661" t="str">
        <f t="shared" si="40"/>
        <v>Ambolodi, Miguel de</v>
      </c>
      <c r="H661">
        <f t="shared" si="41"/>
        <v>200</v>
      </c>
    </row>
    <row r="662" spans="1:8" x14ac:dyDescent="0.25">
      <c r="A662" s="116" t="s">
        <v>2508</v>
      </c>
      <c r="B662" cm="1">
        <f t="array" ref="B662">SUMPRODUCT((Sheet1!$C$6:$C$2103=A662)*Sheet1!$I$6:$I$2103)</f>
        <v>16</v>
      </c>
      <c r="C662">
        <f t="shared" si="42"/>
        <v>16.000661999999998</v>
      </c>
      <c r="D662">
        <f t="shared" si="43"/>
        <v>690</v>
      </c>
      <c r="F662">
        <v>661</v>
      </c>
      <c r="G662" t="str">
        <f t="shared" si="40"/>
        <v>Jumanes, Bartolome de</v>
      </c>
      <c r="H662">
        <f t="shared" si="41"/>
        <v>196</v>
      </c>
    </row>
    <row r="663" spans="1:8" x14ac:dyDescent="0.25">
      <c r="A663" s="116" t="s">
        <v>2513</v>
      </c>
      <c r="B663" cm="1">
        <f t="array" ref="B663">SUMPRODUCT((Sheet1!$C$6:$C$2103=A663)*Sheet1!$I$6:$I$2103)</f>
        <v>8160</v>
      </c>
      <c r="C663">
        <f t="shared" si="42"/>
        <v>8160.0006629999998</v>
      </c>
      <c r="D663">
        <f t="shared" si="43"/>
        <v>389</v>
      </c>
      <c r="F663">
        <v>662</v>
      </c>
      <c r="G663" t="str">
        <f t="shared" si="40"/>
        <v>Arismendi, Antonio de</v>
      </c>
      <c r="H663">
        <f t="shared" si="41"/>
        <v>168</v>
      </c>
    </row>
    <row r="664" spans="1:8" x14ac:dyDescent="0.25">
      <c r="A664" s="116" t="s">
        <v>2517</v>
      </c>
      <c r="B664" cm="1">
        <f t="array" ref="B664">SUMPRODUCT((Sheet1!$C$6:$C$2103=A664)*Sheet1!$I$6:$I$2103)</f>
        <v>6000</v>
      </c>
      <c r="C664">
        <f t="shared" si="42"/>
        <v>6000.0006640000001</v>
      </c>
      <c r="D664">
        <f t="shared" si="43"/>
        <v>427</v>
      </c>
      <c r="F664">
        <v>663</v>
      </c>
      <c r="G664" t="str">
        <f t="shared" si="40"/>
        <v>Barrero, Miguel</v>
      </c>
      <c r="H664">
        <f t="shared" si="41"/>
        <v>150</v>
      </c>
    </row>
    <row r="665" spans="1:8" x14ac:dyDescent="0.25">
      <c r="A665" s="115" t="s">
        <v>2520</v>
      </c>
      <c r="B665" cm="1">
        <f t="array" ref="B665">SUMPRODUCT((Sheet1!$C$6:$C$2103=A665)*Sheet1!$I$6:$I$2103)</f>
        <v>360</v>
      </c>
      <c r="C665">
        <f t="shared" si="42"/>
        <v>360.00066500000003</v>
      </c>
      <c r="D665">
        <f t="shared" si="43"/>
        <v>620</v>
      </c>
      <c r="F665">
        <v>664</v>
      </c>
      <c r="G665" t="str">
        <f t="shared" si="40"/>
        <v>Gallo, Manuel</v>
      </c>
      <c r="H665">
        <f t="shared" si="41"/>
        <v>150</v>
      </c>
    </row>
    <row r="666" spans="1:8" x14ac:dyDescent="0.25">
      <c r="A666" s="115" t="s">
        <v>2522</v>
      </c>
      <c r="B666" cm="1">
        <f t="array" ref="B666">SUMPRODUCT((Sheet1!$C$6:$C$2103=A666)*Sheet1!$I$6:$I$2103)</f>
        <v>250</v>
      </c>
      <c r="C666">
        <f t="shared" si="42"/>
        <v>250.000666</v>
      </c>
      <c r="D666">
        <f t="shared" si="43"/>
        <v>646</v>
      </c>
      <c r="F666">
        <v>665</v>
      </c>
      <c r="G666" t="str">
        <f t="shared" si="40"/>
        <v>Berosa, Pedro</v>
      </c>
      <c r="H666">
        <f t="shared" si="41"/>
        <v>150</v>
      </c>
    </row>
    <row r="667" spans="1:8" x14ac:dyDescent="0.25">
      <c r="A667" t="s">
        <v>2696</v>
      </c>
      <c r="B667" cm="1">
        <f t="array" ref="B667">SUMPRODUCT((Sheet1!$C$6:$C$2103=A667)*Sheet1!$I$6:$I$2103)</f>
        <v>2000</v>
      </c>
      <c r="C667">
        <f t="shared" si="42"/>
        <v>2000.000667</v>
      </c>
      <c r="D667">
        <f t="shared" si="43"/>
        <v>520</v>
      </c>
      <c r="F667">
        <v>666</v>
      </c>
      <c r="G667" t="str">
        <f t="shared" si="40"/>
        <v>López de Palomares, Miguel</v>
      </c>
      <c r="H667">
        <f t="shared" si="41"/>
        <v>150</v>
      </c>
    </row>
    <row r="668" spans="1:8" x14ac:dyDescent="0.25">
      <c r="A668" s="115" t="s">
        <v>2524</v>
      </c>
      <c r="B668" cm="1">
        <f t="array" ref="B668">SUMPRODUCT((Sheet1!$C$6:$C$2103=A668)*Sheet1!$I$6:$I$2103)</f>
        <v>300</v>
      </c>
      <c r="C668">
        <f t="shared" si="42"/>
        <v>300.00066800000002</v>
      </c>
      <c r="D668">
        <f t="shared" si="43"/>
        <v>627</v>
      </c>
      <c r="F668">
        <v>667</v>
      </c>
      <c r="G668" t="str">
        <f t="shared" si="40"/>
        <v>Iriarte, Gabriel de</v>
      </c>
      <c r="H668">
        <f t="shared" si="41"/>
        <v>144</v>
      </c>
    </row>
    <row r="669" spans="1:8" x14ac:dyDescent="0.25">
      <c r="A669" s="115" t="s">
        <v>2527</v>
      </c>
      <c r="B669" cm="1">
        <f t="array" ref="B669">SUMPRODUCT((Sheet1!$C$6:$C$2103=A669)*Sheet1!$I$6:$I$2103)</f>
        <v>200</v>
      </c>
      <c r="C669">
        <f t="shared" si="42"/>
        <v>200.00066899999999</v>
      </c>
      <c r="D669">
        <f t="shared" si="43"/>
        <v>653</v>
      </c>
      <c r="F669">
        <v>668</v>
      </c>
      <c r="G669" t="str">
        <f t="shared" si="40"/>
        <v>Torres, Mateo de</v>
      </c>
      <c r="H669">
        <f t="shared" si="41"/>
        <v>124</v>
      </c>
    </row>
    <row r="670" spans="1:8" x14ac:dyDescent="0.25">
      <c r="A670" s="93" t="s">
        <v>2531</v>
      </c>
      <c r="B670" cm="1">
        <f t="array" ref="B670">SUMPRODUCT((Sheet1!$C$6:$C$2103=A670)*Sheet1!$I$6:$I$2103)</f>
        <v>1420</v>
      </c>
      <c r="C670">
        <f t="shared" si="42"/>
        <v>1420.0006699999999</v>
      </c>
      <c r="D670">
        <f t="shared" si="43"/>
        <v>543</v>
      </c>
      <c r="F670">
        <v>669</v>
      </c>
      <c r="G670" t="str">
        <f t="shared" si="40"/>
        <v>Ruiz, Tomás</v>
      </c>
      <c r="H670">
        <f t="shared" si="41"/>
        <v>120</v>
      </c>
    </row>
    <row r="671" spans="1:8" x14ac:dyDescent="0.25">
      <c r="A671" s="115" t="s">
        <v>2532</v>
      </c>
      <c r="B671" cm="1">
        <f t="array" ref="B671">SUMPRODUCT((Sheet1!$C$6:$C$2103=A671)*Sheet1!$I$6:$I$2103)</f>
        <v>2900</v>
      </c>
      <c r="C671">
        <f t="shared" si="42"/>
        <v>2900.0006709999998</v>
      </c>
      <c r="D671">
        <f t="shared" si="43"/>
        <v>495</v>
      </c>
      <c r="F671">
        <v>670</v>
      </c>
      <c r="G671" t="str">
        <f t="shared" si="40"/>
        <v>Espinosa, Sebastián de</v>
      </c>
      <c r="H671">
        <f t="shared" si="41"/>
        <v>108</v>
      </c>
    </row>
    <row r="672" spans="1:8" x14ac:dyDescent="0.25">
      <c r="A672" s="115" t="s">
        <v>2537</v>
      </c>
      <c r="B672" cm="1">
        <f t="array" ref="B672">SUMPRODUCT((Sheet1!$C$6:$C$2103=A672)*Sheet1!$I$6:$I$2103)</f>
        <v>600</v>
      </c>
      <c r="C672">
        <f t="shared" si="42"/>
        <v>600.00067200000001</v>
      </c>
      <c r="D672">
        <f t="shared" si="43"/>
        <v>588</v>
      </c>
      <c r="F672">
        <v>671</v>
      </c>
      <c r="G672" t="str">
        <f t="shared" si="40"/>
        <v>Espíndola, Jacinto de</v>
      </c>
      <c r="H672">
        <f t="shared" si="41"/>
        <v>104</v>
      </c>
    </row>
    <row r="673" spans="1:8" x14ac:dyDescent="0.25">
      <c r="A673" s="115" t="s">
        <v>2538</v>
      </c>
      <c r="B673" cm="1">
        <f t="array" ref="B673">SUMPRODUCT((Sheet1!$C$6:$C$2103=A673)*Sheet1!$I$6:$I$2103)</f>
        <v>400</v>
      </c>
      <c r="C673">
        <f t="shared" si="42"/>
        <v>400.00067300000001</v>
      </c>
      <c r="D673">
        <f t="shared" si="43"/>
        <v>609</v>
      </c>
      <c r="F673">
        <v>672</v>
      </c>
      <c r="G673" t="str">
        <f t="shared" si="40"/>
        <v>Pintelo, Francisco</v>
      </c>
      <c r="H673">
        <f t="shared" si="41"/>
        <v>104</v>
      </c>
    </row>
    <row r="674" spans="1:8" x14ac:dyDescent="0.25">
      <c r="A674" s="115" t="s">
        <v>2539</v>
      </c>
      <c r="B674" cm="1">
        <f t="array" ref="B674">SUMPRODUCT((Sheet1!$C$6:$C$2103=A674)*Sheet1!$I$6:$I$2103)</f>
        <v>600</v>
      </c>
      <c r="C674">
        <f t="shared" si="42"/>
        <v>600.000674</v>
      </c>
      <c r="D674">
        <f t="shared" si="43"/>
        <v>587</v>
      </c>
      <c r="F674">
        <v>673</v>
      </c>
      <c r="G674" t="str">
        <f t="shared" si="40"/>
        <v>Muñoz, Manuel</v>
      </c>
      <c r="H674">
        <f t="shared" si="41"/>
        <v>100</v>
      </c>
    </row>
    <row r="675" spans="1:8" x14ac:dyDescent="0.25">
      <c r="A675" s="115" t="s">
        <v>2540</v>
      </c>
      <c r="B675" cm="1">
        <f t="array" ref="B675">SUMPRODUCT((Sheet1!$C$6:$C$2103=A675)*Sheet1!$I$6:$I$2103)</f>
        <v>100</v>
      </c>
      <c r="C675">
        <f t="shared" si="42"/>
        <v>100.000675</v>
      </c>
      <c r="D675">
        <f t="shared" si="43"/>
        <v>675</v>
      </c>
      <c r="F675">
        <v>674</v>
      </c>
      <c r="G675" t="str">
        <f t="shared" si="40"/>
        <v>Mejía, Pedro</v>
      </c>
      <c r="H675">
        <f t="shared" si="41"/>
        <v>100</v>
      </c>
    </row>
    <row r="676" spans="1:8" x14ac:dyDescent="0.25">
      <c r="A676" s="116" t="s">
        <v>2542</v>
      </c>
      <c r="B676" cm="1">
        <f t="array" ref="B676">SUMPRODUCT((Sheet1!$C$6:$C$2103=A676)*Sheet1!$I$6:$I$2103)</f>
        <v>400</v>
      </c>
      <c r="C676">
        <f t="shared" si="42"/>
        <v>400.000676</v>
      </c>
      <c r="D676">
        <f t="shared" si="43"/>
        <v>608</v>
      </c>
      <c r="F676">
        <v>675</v>
      </c>
      <c r="G676" t="str">
        <f t="shared" si="40"/>
        <v>Oriamuño, Joseph de</v>
      </c>
      <c r="H676">
        <f t="shared" si="41"/>
        <v>100</v>
      </c>
    </row>
    <row r="677" spans="1:8" x14ac:dyDescent="0.25">
      <c r="A677" s="116" t="s">
        <v>2543</v>
      </c>
      <c r="B677" cm="1">
        <f t="array" ref="B677">SUMPRODUCT((Sheet1!$C$6:$C$2103=A677)*Sheet1!$I$6:$I$2103)</f>
        <v>600</v>
      </c>
      <c r="C677">
        <f t="shared" si="42"/>
        <v>600.000677</v>
      </c>
      <c r="D677">
        <f t="shared" si="43"/>
        <v>586</v>
      </c>
      <c r="F677">
        <v>676</v>
      </c>
      <c r="G677" t="str">
        <f t="shared" si="40"/>
        <v>Ávila, Gregorio de</v>
      </c>
      <c r="H677">
        <f t="shared" si="41"/>
        <v>100</v>
      </c>
    </row>
    <row r="678" spans="1:8" x14ac:dyDescent="0.25">
      <c r="A678" s="116" t="s">
        <v>2544</v>
      </c>
      <c r="B678" cm="1">
        <f t="array" ref="B678">SUMPRODUCT((Sheet1!$C$6:$C$2103=A678)*Sheet1!$I$6:$I$2103)</f>
        <v>4000</v>
      </c>
      <c r="C678">
        <f t="shared" si="42"/>
        <v>4000.0006779999999</v>
      </c>
      <c r="D678">
        <f t="shared" si="43"/>
        <v>462</v>
      </c>
      <c r="F678">
        <v>677</v>
      </c>
      <c r="G678" t="str">
        <f t="shared" si="40"/>
        <v>Acuña, Francisco de</v>
      </c>
      <c r="H678">
        <f t="shared" si="41"/>
        <v>100</v>
      </c>
    </row>
    <row r="679" spans="1:8" x14ac:dyDescent="0.25">
      <c r="A679" s="116" t="s">
        <v>2546</v>
      </c>
      <c r="B679" cm="1">
        <f t="array" ref="B679">SUMPRODUCT((Sheet1!$C$6:$C$2103=A679)*Sheet1!$I$6:$I$2103)</f>
        <v>600</v>
      </c>
      <c r="C679">
        <f t="shared" si="42"/>
        <v>600.00067899999999</v>
      </c>
      <c r="D679">
        <f t="shared" si="43"/>
        <v>585</v>
      </c>
      <c r="F679">
        <v>678</v>
      </c>
      <c r="G679" t="str">
        <f t="shared" si="40"/>
        <v>Pérez, Pablo</v>
      </c>
      <c r="H679">
        <f t="shared" si="41"/>
        <v>88</v>
      </c>
    </row>
    <row r="680" spans="1:8" x14ac:dyDescent="0.25">
      <c r="A680" s="116" t="s">
        <v>2549</v>
      </c>
      <c r="B680" cm="1">
        <f t="array" ref="B680">SUMPRODUCT((Sheet1!$C$6:$C$2103=A680)*Sheet1!$I$6:$I$2103)</f>
        <v>2200</v>
      </c>
      <c r="C680">
        <f t="shared" si="42"/>
        <v>2200.0006800000001</v>
      </c>
      <c r="D680">
        <f t="shared" si="43"/>
        <v>511</v>
      </c>
      <c r="F680">
        <v>679</v>
      </c>
      <c r="G680" t="str">
        <f t="shared" si="40"/>
        <v>Venegas, Joseph de</v>
      </c>
      <c r="H680">
        <f t="shared" si="41"/>
        <v>87</v>
      </c>
    </row>
    <row r="681" spans="1:8" x14ac:dyDescent="0.25">
      <c r="A681" s="116" t="s">
        <v>2551</v>
      </c>
      <c r="B681" cm="1">
        <f t="array" ref="B681">SUMPRODUCT((Sheet1!$C$6:$C$2103=A681)*Sheet1!$I$6:$I$2103)</f>
        <v>100</v>
      </c>
      <c r="C681">
        <f t="shared" si="42"/>
        <v>100.000681</v>
      </c>
      <c r="D681">
        <f t="shared" si="43"/>
        <v>674</v>
      </c>
      <c r="F681">
        <v>680</v>
      </c>
      <c r="G681" t="str">
        <f t="shared" si="40"/>
        <v>Barena, Bartolomé</v>
      </c>
      <c r="H681">
        <f t="shared" si="41"/>
        <v>80</v>
      </c>
    </row>
    <row r="682" spans="1:8" x14ac:dyDescent="0.25">
      <c r="A682" s="91" t="s">
        <v>2552</v>
      </c>
      <c r="B682" cm="1">
        <f t="array" ref="B682">SUMPRODUCT((Sheet1!$C$6:$C$2103=A682)*Sheet1!$I$6:$I$2103)</f>
        <v>4000</v>
      </c>
      <c r="C682">
        <f t="shared" si="42"/>
        <v>4000.0006819999999</v>
      </c>
      <c r="D682">
        <f t="shared" si="43"/>
        <v>461</v>
      </c>
      <c r="F682">
        <v>681</v>
      </c>
      <c r="G682" t="str">
        <f t="shared" si="40"/>
        <v>Ponce, Alonso</v>
      </c>
      <c r="H682">
        <f t="shared" si="41"/>
        <v>72</v>
      </c>
    </row>
    <row r="683" spans="1:8" x14ac:dyDescent="0.25">
      <c r="A683" s="116" t="s">
        <v>2616</v>
      </c>
      <c r="B683" cm="1">
        <f t="array" ref="B683">SUMPRODUCT((Sheet1!$C$6:$C$2103=A683)*Sheet1!$I$6:$I$2103)</f>
        <v>28170</v>
      </c>
      <c r="C683">
        <f t="shared" si="42"/>
        <v>28170.000682999998</v>
      </c>
      <c r="D683">
        <f t="shared" si="43"/>
        <v>211</v>
      </c>
      <c r="F683">
        <v>682</v>
      </c>
      <c r="G683" t="str">
        <f t="shared" si="40"/>
        <v>Zumaeta, Pedro de</v>
      </c>
      <c r="H683">
        <f t="shared" si="41"/>
        <v>72</v>
      </c>
    </row>
    <row r="684" spans="1:8" x14ac:dyDescent="0.25">
      <c r="A684" s="116" t="s">
        <v>2560</v>
      </c>
      <c r="B684" cm="1">
        <f t="array" ref="B684">SUMPRODUCT((Sheet1!$C$6:$C$2103=A684)*Sheet1!$I$6:$I$2103)</f>
        <v>200</v>
      </c>
      <c r="C684">
        <f t="shared" si="42"/>
        <v>200.00068400000001</v>
      </c>
      <c r="D684">
        <f t="shared" si="43"/>
        <v>652</v>
      </c>
      <c r="F684">
        <v>683</v>
      </c>
      <c r="G684" t="str">
        <f t="shared" si="40"/>
        <v>Gómez Carrillo, Antonio</v>
      </c>
      <c r="H684">
        <f t="shared" si="41"/>
        <v>64</v>
      </c>
    </row>
    <row r="685" spans="1:8" x14ac:dyDescent="0.25">
      <c r="A685" s="115" t="s">
        <v>2561</v>
      </c>
      <c r="B685" cm="1">
        <f t="array" ref="B685">SUMPRODUCT((Sheet1!$C$6:$C$2103=A685)*Sheet1!$I$6:$I$2103)</f>
        <v>100</v>
      </c>
      <c r="C685">
        <f t="shared" si="42"/>
        <v>100.000685</v>
      </c>
      <c r="D685">
        <f t="shared" si="43"/>
        <v>673</v>
      </c>
      <c r="F685">
        <v>684</v>
      </c>
      <c r="G685" t="str">
        <f t="shared" si="40"/>
        <v>Suárez, Francisco</v>
      </c>
      <c r="H685">
        <f t="shared" si="41"/>
        <v>52</v>
      </c>
    </row>
    <row r="686" spans="1:8" x14ac:dyDescent="0.25">
      <c r="A686" s="116" t="s">
        <v>2563</v>
      </c>
      <c r="B686" cm="1">
        <f t="array" ref="B686">SUMPRODUCT((Sheet1!$C$6:$C$2103=A686)*Sheet1!$I$6:$I$2103)</f>
        <v>200</v>
      </c>
      <c r="C686">
        <f t="shared" si="42"/>
        <v>200.000686</v>
      </c>
      <c r="D686">
        <f t="shared" si="43"/>
        <v>651</v>
      </c>
      <c r="F686">
        <v>685</v>
      </c>
      <c r="G686" t="str">
        <f t="shared" si="40"/>
        <v>Pera, Enrique de la</v>
      </c>
      <c r="H686">
        <f t="shared" si="41"/>
        <v>50</v>
      </c>
    </row>
    <row r="687" spans="1:8" x14ac:dyDescent="0.25">
      <c r="A687" s="116" t="s">
        <v>2564</v>
      </c>
      <c r="B687" cm="1">
        <f t="array" ref="B687">SUMPRODUCT((Sheet1!$C$6:$C$2103=A687)*Sheet1!$I$6:$I$2103)</f>
        <v>5496</v>
      </c>
      <c r="C687">
        <f t="shared" si="42"/>
        <v>5496.0006869999997</v>
      </c>
      <c r="D687">
        <f t="shared" si="43"/>
        <v>436</v>
      </c>
      <c r="F687">
        <v>686</v>
      </c>
      <c r="G687" t="str">
        <f t="shared" si="40"/>
        <v>Durán, Diego</v>
      </c>
      <c r="H687">
        <f t="shared" si="41"/>
        <v>49</v>
      </c>
    </row>
    <row r="688" spans="1:8" x14ac:dyDescent="0.25">
      <c r="A688" s="116" t="s">
        <v>2566</v>
      </c>
      <c r="B688" cm="1">
        <f t="array" ref="B688">SUMPRODUCT((Sheet1!$C$6:$C$2103=A688)*Sheet1!$I$6:$I$2103)</f>
        <v>200</v>
      </c>
      <c r="C688">
        <f t="shared" si="42"/>
        <v>200.000688</v>
      </c>
      <c r="D688">
        <f t="shared" si="43"/>
        <v>650</v>
      </c>
      <c r="F688">
        <v>687</v>
      </c>
      <c r="G688" t="str">
        <f t="shared" si="40"/>
        <v>Sandoval, Diego de</v>
      </c>
      <c r="H688">
        <f t="shared" si="41"/>
        <v>48</v>
      </c>
    </row>
    <row r="689" spans="1:8" x14ac:dyDescent="0.25">
      <c r="A689" s="116" t="s">
        <v>2571</v>
      </c>
      <c r="B689" cm="1">
        <f t="array" ref="B689">SUMPRODUCT((Sheet1!$C$6:$C$2103=A689)*Sheet1!$I$6:$I$2103)</f>
        <v>150</v>
      </c>
      <c r="C689">
        <f t="shared" si="42"/>
        <v>150.00068899999999</v>
      </c>
      <c r="D689">
        <f t="shared" si="43"/>
        <v>663</v>
      </c>
      <c r="F689">
        <v>688</v>
      </c>
      <c r="G689" t="str">
        <f t="shared" si="40"/>
        <v>Zambrano, Miguel</v>
      </c>
      <c r="H689">
        <f t="shared" si="41"/>
        <v>48</v>
      </c>
    </row>
    <row r="690" spans="1:8" x14ac:dyDescent="0.25">
      <c r="A690" s="116" t="s">
        <v>2573</v>
      </c>
      <c r="B690" cm="1">
        <f t="array" ref="B690">SUMPRODUCT((Sheet1!$C$6:$C$2103=A690)*Sheet1!$I$6:$I$2103)</f>
        <v>1000</v>
      </c>
      <c r="C690">
        <f t="shared" si="42"/>
        <v>1000.00069</v>
      </c>
      <c r="D690">
        <f t="shared" si="43"/>
        <v>563</v>
      </c>
      <c r="F690">
        <v>689</v>
      </c>
      <c r="G690" t="str">
        <f t="shared" si="40"/>
        <v>Santisteban, Diego de</v>
      </c>
      <c r="H690">
        <f t="shared" si="41"/>
        <v>32</v>
      </c>
    </row>
    <row r="691" spans="1:8" x14ac:dyDescent="0.25">
      <c r="A691" s="116" t="s">
        <v>2576</v>
      </c>
      <c r="B691" cm="1">
        <f t="array" ref="B691">SUMPRODUCT((Sheet1!$C$6:$C$2103=A691)*Sheet1!$I$6:$I$2103)</f>
        <v>500</v>
      </c>
      <c r="C691">
        <f t="shared" si="42"/>
        <v>500.00069100000002</v>
      </c>
      <c r="D691">
        <f t="shared" si="43"/>
        <v>596</v>
      </c>
      <c r="F691">
        <v>690</v>
      </c>
      <c r="G691" t="str">
        <f t="shared" si="40"/>
        <v>Gutiérrez, Nicolás</v>
      </c>
      <c r="H691">
        <f t="shared" si="41"/>
        <v>16</v>
      </c>
    </row>
    <row r="692" spans="1:8" x14ac:dyDescent="0.25">
      <c r="A692" s="116" t="s">
        <v>2579</v>
      </c>
      <c r="B692" cm="1">
        <f t="array" ref="B692">SUMPRODUCT((Sheet1!$C$6:$C$2103=A692)*Sheet1!$I$6:$I$2103)</f>
        <v>640</v>
      </c>
      <c r="C692">
        <f t="shared" si="42"/>
        <v>640.00069199999996</v>
      </c>
      <c r="D692">
        <f t="shared" si="43"/>
        <v>581</v>
      </c>
      <c r="F692">
        <v>691</v>
      </c>
      <c r="G692" t="str">
        <f t="shared" si="40"/>
        <v>Arrese, Gabriel Manuel de</v>
      </c>
      <c r="H692">
        <f t="shared" si="41"/>
        <v>0</v>
      </c>
    </row>
    <row r="693" spans="1:8" x14ac:dyDescent="0.25">
      <c r="A693" s="116" t="s">
        <v>2582</v>
      </c>
      <c r="B693" cm="1">
        <f t="array" ref="B693">SUMPRODUCT((Sheet1!$C$6:$C$2103=A693)*Sheet1!$I$6:$I$2103)</f>
        <v>6699</v>
      </c>
      <c r="C693">
        <f t="shared" si="42"/>
        <v>6699.000693</v>
      </c>
      <c r="D693">
        <f t="shared" si="43"/>
        <v>409</v>
      </c>
      <c r="F693">
        <v>692</v>
      </c>
      <c r="G693" t="str">
        <f t="shared" si="40"/>
        <v>Mena, Fernando de</v>
      </c>
      <c r="H693">
        <f t="shared" si="41"/>
        <v>0</v>
      </c>
    </row>
    <row r="694" spans="1:8" x14ac:dyDescent="0.25">
      <c r="A694" s="116" t="s">
        <v>2584</v>
      </c>
      <c r="B694" cm="1">
        <f t="array" ref="B694">SUMPRODUCT((Sheet1!$C$6:$C$2103=A694)*Sheet1!$I$6:$I$2103)</f>
        <v>2185</v>
      </c>
      <c r="C694">
        <f t="shared" si="42"/>
        <v>2185.0006939999998</v>
      </c>
      <c r="D694">
        <f t="shared" si="43"/>
        <v>516</v>
      </c>
      <c r="F694">
        <v>693</v>
      </c>
      <c r="G694" t="str">
        <f t="shared" si="40"/>
        <v>Frances Enríquez, Pedro</v>
      </c>
      <c r="H694">
        <f t="shared" si="41"/>
        <v>0</v>
      </c>
    </row>
    <row r="695" spans="1:8" x14ac:dyDescent="0.25">
      <c r="A695" s="108" t="s">
        <v>2588</v>
      </c>
      <c r="B695" cm="1">
        <f t="array" ref="B695">SUMPRODUCT((Sheet1!$C$6:$C$2103=A695)*Sheet1!$I$6:$I$2103)</f>
        <v>463</v>
      </c>
      <c r="C695">
        <f t="shared" si="42"/>
        <v>463.00069500000001</v>
      </c>
      <c r="D695">
        <f t="shared" si="43"/>
        <v>603</v>
      </c>
      <c r="F695">
        <v>694</v>
      </c>
      <c r="G695" t="str">
        <f t="shared" si="40"/>
        <v>Geran, Esteban</v>
      </c>
      <c r="H695">
        <f t="shared" si="41"/>
        <v>0</v>
      </c>
    </row>
    <row r="696" spans="1:8" x14ac:dyDescent="0.25">
      <c r="A696" s="116" t="s">
        <v>2592</v>
      </c>
      <c r="B696" cm="1">
        <f t="array" ref="B696">SUMPRODUCT((Sheet1!$C$6:$C$2103=A696)*Sheet1!$I$6:$I$2103)</f>
        <v>386</v>
      </c>
      <c r="C696">
        <f t="shared" si="42"/>
        <v>386.000696</v>
      </c>
      <c r="D696">
        <f t="shared" si="43"/>
        <v>617</v>
      </c>
      <c r="F696">
        <v>695</v>
      </c>
      <c r="G696" t="str">
        <f t="shared" si="40"/>
        <v>Juan Martín</v>
      </c>
      <c r="H696">
        <f t="shared" si="41"/>
        <v>0</v>
      </c>
    </row>
    <row r="697" spans="1:8" x14ac:dyDescent="0.25">
      <c r="A697" s="116" t="s">
        <v>2598</v>
      </c>
      <c r="B697" cm="1">
        <f t="array" ref="B697">SUMPRODUCT((Sheet1!$C$6:$C$2103=A697)*Sheet1!$I$6:$I$2103)</f>
        <v>317</v>
      </c>
      <c r="C697">
        <f t="shared" si="42"/>
        <v>317.000697</v>
      </c>
      <c r="D697">
        <f t="shared" si="43"/>
        <v>626</v>
      </c>
    </row>
    <row r="698" spans="1:8" x14ac:dyDescent="0.25">
      <c r="B698">
        <f>SUM(B2:B697)</f>
        <v>23779443</v>
      </c>
    </row>
    <row r="1657" spans="1:1" x14ac:dyDescent="0.25"/>
    <row r="2100" spans="1:1" x14ac:dyDescent="0.25">
      <c r="A2100" s="114"/>
    </row>
    <row r="2101" spans="1:1" x14ac:dyDescent="0.25">
      <c r="A2101" s="114"/>
    </row>
    <row r="2102" spans="1:1" x14ac:dyDescent="0.25">
      <c r="A2102" s="114"/>
    </row>
    <row r="2103" spans="1:1" x14ac:dyDescent="0.25">
      <c r="A2103" s="114"/>
    </row>
    <row r="2104" spans="1:1" x14ac:dyDescent="0.25">
      <c r="A2104" s="114"/>
    </row>
    <row r="2105" spans="1:1" x14ac:dyDescent="0.25">
      <c r="A2105" s="114"/>
    </row>
    <row r="2106" spans="1:1" x14ac:dyDescent="0.25">
      <c r="A2106" s="114"/>
    </row>
    <row r="2107" spans="1:1" x14ac:dyDescent="0.25">
      <c r="A2107" s="114"/>
    </row>
    <row r="2108" spans="1:1" x14ac:dyDescent="0.25">
      <c r="A2108" s="114"/>
    </row>
    <row r="2109" spans="1:1" x14ac:dyDescent="0.25">
      <c r="A2109" s="114"/>
    </row>
    <row r="2110" spans="1:1" x14ac:dyDescent="0.25">
      <c r="A2110" s="114"/>
    </row>
    <row r="2111" spans="1:1" x14ac:dyDescent="0.25">
      <c r="A2111" s="114"/>
    </row>
    <row r="2112" spans="1:1" x14ac:dyDescent="0.25">
      <c r="A2112" s="114"/>
    </row>
    <row r="2113" spans="1:1" x14ac:dyDescent="0.25">
      <c r="A2113" s="114"/>
    </row>
    <row r="2114" spans="1:1" x14ac:dyDescent="0.25">
      <c r="A2114" s="114"/>
    </row>
    <row r="2115" spans="1:1" x14ac:dyDescent="0.25">
      <c r="A2115" s="114"/>
    </row>
    <row r="2116" spans="1:1" x14ac:dyDescent="0.25">
      <c r="A2116" s="114"/>
    </row>
    <row r="2117" spans="1:1" x14ac:dyDescent="0.25">
      <c r="A2117" s="114"/>
    </row>
    <row r="2118" spans="1:1" x14ac:dyDescent="0.25">
      <c r="A2118" s="114"/>
    </row>
    <row r="2119" spans="1:1" x14ac:dyDescent="0.25">
      <c r="A2119" s="114"/>
    </row>
    <row r="2120" spans="1:1" x14ac:dyDescent="0.25">
      <c r="A2120" s="114"/>
    </row>
    <row r="2121" spans="1:1" x14ac:dyDescent="0.25">
      <c r="A2121" s="114"/>
    </row>
    <row r="2122" spans="1:1" x14ac:dyDescent="0.25">
      <c r="A2122" s="114"/>
    </row>
    <row r="2123" spans="1:1" x14ac:dyDescent="0.25">
      <c r="A2123" s="114"/>
    </row>
    <row r="2124" spans="1:1" x14ac:dyDescent="0.25">
      <c r="A2124" s="114"/>
    </row>
    <row r="2125" spans="1:1" x14ac:dyDescent="0.25">
      <c r="A2125" s="114"/>
    </row>
    <row r="2126" spans="1:1" x14ac:dyDescent="0.25">
      <c r="A2126" s="114"/>
    </row>
    <row r="2127" spans="1:1" x14ac:dyDescent="0.25">
      <c r="A2127" s="114"/>
    </row>
    <row r="2128" spans="1:1" x14ac:dyDescent="0.25">
      <c r="A2128" s="114"/>
    </row>
    <row r="2129" spans="1:1" x14ac:dyDescent="0.25">
      <c r="A2129" s="114"/>
    </row>
    <row r="2130" spans="1:1" x14ac:dyDescent="0.25">
      <c r="A2130" s="114"/>
    </row>
    <row r="2131" spans="1:1" x14ac:dyDescent="0.25">
      <c r="A2131" s="114"/>
    </row>
    <row r="2132" spans="1:1" x14ac:dyDescent="0.25">
      <c r="A2132" s="114"/>
    </row>
    <row r="2133" spans="1:1" x14ac:dyDescent="0.25">
      <c r="A2133" s="114"/>
    </row>
    <row r="2134" spans="1:1" x14ac:dyDescent="0.25">
      <c r="A2134" s="114"/>
    </row>
    <row r="2135" spans="1:1" x14ac:dyDescent="0.25">
      <c r="A2135" s="114"/>
    </row>
    <row r="2136" spans="1:1" x14ac:dyDescent="0.25">
      <c r="A2136" s="114"/>
    </row>
    <row r="2137" spans="1:1" x14ac:dyDescent="0.25">
      <c r="A2137" s="114"/>
    </row>
    <row r="2138" spans="1:1" x14ac:dyDescent="0.25">
      <c r="A2138" s="114"/>
    </row>
    <row r="2139" spans="1:1" x14ac:dyDescent="0.25">
      <c r="A2139" s="114"/>
    </row>
    <row r="2140" spans="1:1" x14ac:dyDescent="0.25">
      <c r="A2140" s="114"/>
    </row>
    <row r="2141" spans="1:1" x14ac:dyDescent="0.25">
      <c r="A2141" s="114"/>
    </row>
    <row r="2142" spans="1:1" x14ac:dyDescent="0.25">
      <c r="A2142" s="114"/>
    </row>
    <row r="2143" spans="1:1" x14ac:dyDescent="0.25">
      <c r="A2143" s="114"/>
    </row>
    <row r="2144" spans="1:1" x14ac:dyDescent="0.25">
      <c r="A2144" s="114"/>
    </row>
    <row r="2145" spans="1:1" x14ac:dyDescent="0.25">
      <c r="A2145" s="114"/>
    </row>
    <row r="2146" spans="1:1" x14ac:dyDescent="0.25">
      <c r="A2146" s="114"/>
    </row>
    <row r="2147" spans="1:1" x14ac:dyDescent="0.25">
      <c r="A2147" s="114"/>
    </row>
    <row r="2148" spans="1:1" x14ac:dyDescent="0.25">
      <c r="A2148" s="114"/>
    </row>
    <row r="2149" spans="1:1" x14ac:dyDescent="0.25">
      <c r="A2149" s="114"/>
    </row>
    <row r="2150" spans="1:1" x14ac:dyDescent="0.25">
      <c r="A2150" s="114"/>
    </row>
    <row r="2151" spans="1:1" x14ac:dyDescent="0.25">
      <c r="A2151" s="114"/>
    </row>
    <row r="2152" spans="1:1" x14ac:dyDescent="0.25">
      <c r="A2152" s="114"/>
    </row>
    <row r="2153" spans="1:1" x14ac:dyDescent="0.25">
      <c r="A2153" s="114"/>
    </row>
    <row r="2154" spans="1:1" x14ac:dyDescent="0.25">
      <c r="A2154" s="114"/>
    </row>
    <row r="2155" spans="1:1" x14ac:dyDescent="0.25">
      <c r="A2155" s="114"/>
    </row>
    <row r="2156" spans="1:1" x14ac:dyDescent="0.25">
      <c r="A2156" s="114"/>
    </row>
    <row r="2157" spans="1:1" x14ac:dyDescent="0.25">
      <c r="A2157" s="114"/>
    </row>
    <row r="2158" spans="1:1" x14ac:dyDescent="0.25">
      <c r="A2158" s="114"/>
    </row>
    <row r="2159" spans="1:1" x14ac:dyDescent="0.25">
      <c r="A2159" s="114"/>
    </row>
    <row r="2160" spans="1:1" x14ac:dyDescent="0.25">
      <c r="A2160" s="114"/>
    </row>
    <row r="2161" spans="1:1" x14ac:dyDescent="0.25">
      <c r="A2161" s="114"/>
    </row>
    <row r="2162" spans="1:1" x14ac:dyDescent="0.25">
      <c r="A2162" s="114"/>
    </row>
    <row r="2163" spans="1:1" x14ac:dyDescent="0.25">
      <c r="A2163" s="114"/>
    </row>
    <row r="2164" spans="1:1" x14ac:dyDescent="0.25">
      <c r="A2164" s="114"/>
    </row>
    <row r="2165" spans="1:1" x14ac:dyDescent="0.25">
      <c r="A2165" s="114"/>
    </row>
    <row r="2166" spans="1:1" x14ac:dyDescent="0.25">
      <c r="A2166" s="114"/>
    </row>
    <row r="2167" spans="1:1" x14ac:dyDescent="0.25">
      <c r="A2167" s="114"/>
    </row>
    <row r="2168" spans="1:1" x14ac:dyDescent="0.25">
      <c r="A2168" s="114"/>
    </row>
    <row r="2169" spans="1:1" x14ac:dyDescent="0.25">
      <c r="A2169" s="114"/>
    </row>
    <row r="2170" spans="1:1" x14ac:dyDescent="0.25">
      <c r="A2170" s="114"/>
    </row>
    <row r="2171" spans="1:1" x14ac:dyDescent="0.25">
      <c r="A2171" s="114"/>
    </row>
    <row r="2172" spans="1:1" x14ac:dyDescent="0.25">
      <c r="A2172" s="114"/>
    </row>
    <row r="2173" spans="1:1" x14ac:dyDescent="0.25">
      <c r="A2173" s="114"/>
    </row>
    <row r="2174" spans="1:1" x14ac:dyDescent="0.25">
      <c r="A2174" s="114"/>
    </row>
    <row r="2175" spans="1:1" x14ac:dyDescent="0.25">
      <c r="A2175" s="114"/>
    </row>
    <row r="2176" spans="1:1" x14ac:dyDescent="0.25">
      <c r="A2176" s="114"/>
    </row>
    <row r="2177" spans="1:1" x14ac:dyDescent="0.25">
      <c r="A2177" s="114"/>
    </row>
    <row r="2178" spans="1:1" x14ac:dyDescent="0.25">
      <c r="A2178" s="114"/>
    </row>
    <row r="2179" spans="1:1" x14ac:dyDescent="0.25">
      <c r="A2179" s="114"/>
    </row>
    <row r="2180" spans="1:1" x14ac:dyDescent="0.25">
      <c r="A2180" s="114"/>
    </row>
    <row r="2181" spans="1:1" x14ac:dyDescent="0.25">
      <c r="A2181" s="114"/>
    </row>
    <row r="2182" spans="1:1" x14ac:dyDescent="0.25">
      <c r="A2182" s="114"/>
    </row>
    <row r="2183" spans="1:1" x14ac:dyDescent="0.25">
      <c r="A2183" s="114"/>
    </row>
    <row r="2184" spans="1:1" x14ac:dyDescent="0.25">
      <c r="A2184" s="114"/>
    </row>
    <row r="2185" spans="1:1" x14ac:dyDescent="0.25">
      <c r="A2185" s="114"/>
    </row>
    <row r="2186" spans="1:1" x14ac:dyDescent="0.25">
      <c r="A2186" s="114"/>
    </row>
    <row r="2187" spans="1:1" x14ac:dyDescent="0.25">
      <c r="A2187" s="114"/>
    </row>
    <row r="2188" spans="1:1" x14ac:dyDescent="0.25">
      <c r="A2188" s="114"/>
    </row>
    <row r="2189" spans="1:1" x14ac:dyDescent="0.25">
      <c r="A2189" s="114"/>
    </row>
    <row r="2190" spans="1:1" x14ac:dyDescent="0.25">
      <c r="A2190" s="114"/>
    </row>
    <row r="2191" spans="1:1" x14ac:dyDescent="0.25">
      <c r="A2191" s="114"/>
    </row>
    <row r="2192" spans="1:1" x14ac:dyDescent="0.25">
      <c r="A2192" s="114"/>
    </row>
    <row r="2193" spans="1:1" x14ac:dyDescent="0.25">
      <c r="A2193" s="114"/>
    </row>
    <row r="2194" spans="1:1" x14ac:dyDescent="0.25">
      <c r="A2194" s="114"/>
    </row>
    <row r="2195" spans="1:1" x14ac:dyDescent="0.25">
      <c r="A2195" s="114"/>
    </row>
    <row r="2196" spans="1:1" x14ac:dyDescent="0.25">
      <c r="A2196" s="114"/>
    </row>
    <row r="2197" spans="1:1" x14ac:dyDescent="0.25">
      <c r="A2197" s="114"/>
    </row>
    <row r="2198" spans="1:1" x14ac:dyDescent="0.25">
      <c r="A2198" s="114"/>
    </row>
    <row r="2199" spans="1:1" x14ac:dyDescent="0.25">
      <c r="A2199" s="114"/>
    </row>
    <row r="2200" spans="1:1" x14ac:dyDescent="0.25">
      <c r="A2200" s="114"/>
    </row>
    <row r="2201" spans="1:1" x14ac:dyDescent="0.25">
      <c r="A2201" s="114"/>
    </row>
    <row r="2202" spans="1:1" x14ac:dyDescent="0.25">
      <c r="A2202" s="114"/>
    </row>
    <row r="2203" spans="1:1" x14ac:dyDescent="0.25">
      <c r="A2203" s="114"/>
    </row>
    <row r="2204" spans="1:1" x14ac:dyDescent="0.25">
      <c r="A2204" s="114"/>
    </row>
    <row r="2205" spans="1:1" x14ac:dyDescent="0.25">
      <c r="A2205" s="114"/>
    </row>
    <row r="2206" spans="1:1" x14ac:dyDescent="0.25">
      <c r="A2206" s="114"/>
    </row>
    <row r="2207" spans="1:1" x14ac:dyDescent="0.25">
      <c r="A2207" s="114"/>
    </row>
    <row r="2208" spans="1:1" x14ac:dyDescent="0.25">
      <c r="A2208" s="114"/>
    </row>
    <row r="2209" spans="1:1" x14ac:dyDescent="0.25">
      <c r="A2209" s="114"/>
    </row>
    <row r="2210" spans="1:1" x14ac:dyDescent="0.25">
      <c r="A2210" s="114"/>
    </row>
    <row r="2211" spans="1:1" x14ac:dyDescent="0.25">
      <c r="A2211" s="114"/>
    </row>
    <row r="2212" spans="1:1" x14ac:dyDescent="0.25">
      <c r="A2212" s="114"/>
    </row>
    <row r="2213" spans="1:1" x14ac:dyDescent="0.25">
      <c r="A2213" s="114"/>
    </row>
    <row r="2214" spans="1:1" x14ac:dyDescent="0.25">
      <c r="A2214" s="114"/>
    </row>
    <row r="2215" spans="1:1" x14ac:dyDescent="0.25">
      <c r="A2215" s="114"/>
    </row>
    <row r="2216" spans="1:1" x14ac:dyDescent="0.25">
      <c r="A2216" s="114"/>
    </row>
    <row r="2217" spans="1:1" x14ac:dyDescent="0.25">
      <c r="A2217" s="114"/>
    </row>
    <row r="2218" spans="1:1" x14ac:dyDescent="0.25">
      <c r="A2218" s="114"/>
    </row>
    <row r="2219" spans="1:1" x14ac:dyDescent="0.25">
      <c r="A2219" s="114"/>
    </row>
    <row r="2220" spans="1:1" x14ac:dyDescent="0.25">
      <c r="A2220" s="114"/>
    </row>
    <row r="2221" spans="1:1" x14ac:dyDescent="0.25">
      <c r="A2221" s="114"/>
    </row>
    <row r="2222" spans="1:1" x14ac:dyDescent="0.25">
      <c r="A2222" s="114"/>
    </row>
    <row r="2223" spans="1:1" x14ac:dyDescent="0.25">
      <c r="A2223" s="114"/>
    </row>
    <row r="2224" spans="1:1" x14ac:dyDescent="0.25">
      <c r="A2224" s="114"/>
    </row>
    <row r="2225" spans="1:1" x14ac:dyDescent="0.25">
      <c r="A2225" s="114"/>
    </row>
    <row r="2226" spans="1:1" x14ac:dyDescent="0.25">
      <c r="A2226" s="114"/>
    </row>
    <row r="2227" spans="1:1" x14ac:dyDescent="0.25">
      <c r="A2227" s="114"/>
    </row>
    <row r="2228" spans="1:1" x14ac:dyDescent="0.25">
      <c r="A2228" s="114"/>
    </row>
    <row r="2229" spans="1:1" x14ac:dyDescent="0.25">
      <c r="A2229" s="114"/>
    </row>
    <row r="2230" spans="1:1" x14ac:dyDescent="0.25">
      <c r="A2230" s="114"/>
    </row>
    <row r="2231" spans="1:1" x14ac:dyDescent="0.25">
      <c r="A2231" s="114"/>
    </row>
    <row r="2232" spans="1:1" x14ac:dyDescent="0.25">
      <c r="A2232" s="114"/>
    </row>
    <row r="2233" spans="1:1" x14ac:dyDescent="0.25">
      <c r="A2233" s="114"/>
    </row>
    <row r="2234" spans="1:1" x14ac:dyDescent="0.25">
      <c r="A2234" s="114"/>
    </row>
    <row r="2235" spans="1:1" x14ac:dyDescent="0.25">
      <c r="A2235" s="114"/>
    </row>
    <row r="2236" spans="1:1" x14ac:dyDescent="0.25">
      <c r="A2236" s="114"/>
    </row>
    <row r="2237" spans="1:1" x14ac:dyDescent="0.25">
      <c r="A2237" s="114"/>
    </row>
    <row r="2238" spans="1:1" x14ac:dyDescent="0.25">
      <c r="A2238" s="114"/>
    </row>
    <row r="2239" spans="1:1" x14ac:dyDescent="0.25">
      <c r="A2239" s="114"/>
    </row>
    <row r="2240" spans="1:1" x14ac:dyDescent="0.25">
      <c r="A2240" s="114"/>
    </row>
    <row r="2241" spans="1:1" x14ac:dyDescent="0.25">
      <c r="A2241" s="114"/>
    </row>
    <row r="2242" spans="1:1" x14ac:dyDescent="0.25">
      <c r="A2242" s="114"/>
    </row>
    <row r="2243" spans="1:1" x14ac:dyDescent="0.25">
      <c r="A2243" s="114"/>
    </row>
    <row r="2244" spans="1:1" x14ac:dyDescent="0.25">
      <c r="A2244" s="114"/>
    </row>
    <row r="2245" spans="1:1" x14ac:dyDescent="0.25">
      <c r="A2245" s="114"/>
    </row>
    <row r="2246" spans="1:1" x14ac:dyDescent="0.25">
      <c r="A2246" s="114"/>
    </row>
    <row r="2247" spans="1:1" x14ac:dyDescent="0.25">
      <c r="A2247" s="114"/>
    </row>
    <row r="2248" spans="1:1" x14ac:dyDescent="0.25">
      <c r="A2248" s="114"/>
    </row>
    <row r="2249" spans="1:1" x14ac:dyDescent="0.25">
      <c r="A2249" s="114"/>
    </row>
    <row r="2250" spans="1:1" x14ac:dyDescent="0.25">
      <c r="A2250" s="114"/>
    </row>
    <row r="2251" spans="1:1" x14ac:dyDescent="0.25">
      <c r="A2251" s="114"/>
    </row>
    <row r="2252" spans="1:1" x14ac:dyDescent="0.25">
      <c r="A2252" s="114"/>
    </row>
    <row r="2253" spans="1:1" x14ac:dyDescent="0.25">
      <c r="A2253" s="114"/>
    </row>
    <row r="2254" spans="1:1" x14ac:dyDescent="0.25">
      <c r="A2254" s="114"/>
    </row>
    <row r="2255" spans="1:1" x14ac:dyDescent="0.25">
      <c r="A2255" s="114"/>
    </row>
    <row r="2256" spans="1:1" x14ac:dyDescent="0.25">
      <c r="A2256" s="114"/>
    </row>
    <row r="2257" spans="1:1" x14ac:dyDescent="0.25">
      <c r="A2257" s="114"/>
    </row>
    <row r="2258" spans="1:1" x14ac:dyDescent="0.25">
      <c r="A2258" s="114"/>
    </row>
    <row r="2259" spans="1:1" x14ac:dyDescent="0.25">
      <c r="A2259" s="114"/>
    </row>
    <row r="2260" spans="1:1" x14ac:dyDescent="0.25">
      <c r="A2260" s="114"/>
    </row>
    <row r="2261" spans="1:1" x14ac:dyDescent="0.25">
      <c r="A2261" s="114"/>
    </row>
    <row r="2262" spans="1:1" x14ac:dyDescent="0.25">
      <c r="A2262" s="114"/>
    </row>
    <row r="2263" spans="1:1" x14ac:dyDescent="0.25">
      <c r="A2263" s="114"/>
    </row>
    <row r="2264" spans="1:1" x14ac:dyDescent="0.25">
      <c r="A2264" s="114"/>
    </row>
    <row r="2265" spans="1:1" x14ac:dyDescent="0.25">
      <c r="A2265" s="114"/>
    </row>
    <row r="2266" spans="1:1" x14ac:dyDescent="0.25">
      <c r="A2266" s="114"/>
    </row>
    <row r="2267" spans="1:1" x14ac:dyDescent="0.25">
      <c r="A2267" s="114"/>
    </row>
    <row r="2268" spans="1:1" x14ac:dyDescent="0.25">
      <c r="A2268" s="114"/>
    </row>
    <row r="2269" spans="1:1" x14ac:dyDescent="0.25">
      <c r="A2269" s="114"/>
    </row>
    <row r="2270" spans="1:1" x14ac:dyDescent="0.25">
      <c r="A2270" s="114"/>
    </row>
    <row r="2271" spans="1:1" x14ac:dyDescent="0.25">
      <c r="A2271" s="114"/>
    </row>
    <row r="2272" spans="1:1" x14ac:dyDescent="0.25">
      <c r="A2272" s="114"/>
    </row>
    <row r="2273" spans="1:1" x14ac:dyDescent="0.25">
      <c r="A2273" s="114"/>
    </row>
    <row r="2274" spans="1:1" x14ac:dyDescent="0.25">
      <c r="A2274" s="114"/>
    </row>
    <row r="2275" spans="1:1" x14ac:dyDescent="0.25">
      <c r="A2275" s="114"/>
    </row>
    <row r="2276" spans="1:1" x14ac:dyDescent="0.25">
      <c r="A2276" s="114"/>
    </row>
    <row r="2277" spans="1:1" x14ac:dyDescent="0.25">
      <c r="A2277" s="114"/>
    </row>
    <row r="2278" spans="1:1" x14ac:dyDescent="0.25">
      <c r="A2278" s="114"/>
    </row>
    <row r="2279" spans="1:1" x14ac:dyDescent="0.25">
      <c r="A2279" s="114"/>
    </row>
    <row r="2280" spans="1:1" x14ac:dyDescent="0.25">
      <c r="A2280" s="114"/>
    </row>
    <row r="2281" spans="1:1" x14ac:dyDescent="0.25">
      <c r="A2281" s="114"/>
    </row>
    <row r="2282" spans="1:1" x14ac:dyDescent="0.25">
      <c r="A2282" s="114"/>
    </row>
    <row r="2283" spans="1:1" x14ac:dyDescent="0.25">
      <c r="A2283" s="114"/>
    </row>
    <row r="2284" spans="1:1" x14ac:dyDescent="0.25">
      <c r="A2284" s="114"/>
    </row>
    <row r="2285" spans="1:1" x14ac:dyDescent="0.25">
      <c r="A2285" s="114"/>
    </row>
    <row r="2286" spans="1:1" x14ac:dyDescent="0.25">
      <c r="A2286" s="114"/>
    </row>
    <row r="2287" spans="1:1" x14ac:dyDescent="0.25">
      <c r="A2287" s="114"/>
    </row>
    <row r="2288" spans="1:1" x14ac:dyDescent="0.25">
      <c r="A2288" s="114"/>
    </row>
    <row r="2289" spans="1:1" x14ac:dyDescent="0.25">
      <c r="A2289" s="114"/>
    </row>
    <row r="2290" spans="1:1" x14ac:dyDescent="0.25">
      <c r="A2290" s="114"/>
    </row>
    <row r="2291" spans="1:1" x14ac:dyDescent="0.25">
      <c r="A2291" s="114"/>
    </row>
    <row r="2292" spans="1:1" x14ac:dyDescent="0.25">
      <c r="A2292" s="114"/>
    </row>
    <row r="2293" spans="1:1" x14ac:dyDescent="0.25">
      <c r="A2293" s="114"/>
    </row>
    <row r="2294" spans="1:1" x14ac:dyDescent="0.25">
      <c r="A2294" s="114"/>
    </row>
    <row r="2295" spans="1:1" x14ac:dyDescent="0.25">
      <c r="A2295" s="114"/>
    </row>
    <row r="2296" spans="1:1" x14ac:dyDescent="0.25">
      <c r="A2296" s="114"/>
    </row>
    <row r="2297" spans="1:1" x14ac:dyDescent="0.25">
      <c r="A2297" s="114"/>
    </row>
    <row r="2298" spans="1:1" x14ac:dyDescent="0.25">
      <c r="A2298" s="114"/>
    </row>
    <row r="2299" spans="1:1" x14ac:dyDescent="0.25">
      <c r="A2299" s="114"/>
    </row>
    <row r="2300" spans="1:1" x14ac:dyDescent="0.25">
      <c r="A2300" s="114"/>
    </row>
    <row r="2301" spans="1:1" x14ac:dyDescent="0.25">
      <c r="A2301" s="114"/>
    </row>
    <row r="2302" spans="1:1" x14ac:dyDescent="0.25">
      <c r="A2302" s="114"/>
    </row>
    <row r="2303" spans="1:1" x14ac:dyDescent="0.25">
      <c r="A2303" s="114"/>
    </row>
    <row r="2304" spans="1:1" x14ac:dyDescent="0.25">
      <c r="A2304" s="114"/>
    </row>
    <row r="2305" spans="1:1" x14ac:dyDescent="0.25">
      <c r="A2305" s="114"/>
    </row>
    <row r="2306" spans="1:1" x14ac:dyDescent="0.25">
      <c r="A2306" s="114"/>
    </row>
    <row r="2307" spans="1:1" x14ac:dyDescent="0.25">
      <c r="A2307" s="114"/>
    </row>
    <row r="2308" spans="1:1" x14ac:dyDescent="0.25">
      <c r="A2308" s="114"/>
    </row>
    <row r="2309" spans="1:1" x14ac:dyDescent="0.25">
      <c r="A2309" s="114"/>
    </row>
    <row r="2310" spans="1:1" x14ac:dyDescent="0.25">
      <c r="A2310" s="114"/>
    </row>
    <row r="2311" spans="1:1" x14ac:dyDescent="0.25">
      <c r="A2311" s="114"/>
    </row>
    <row r="2312" spans="1:1" x14ac:dyDescent="0.25">
      <c r="A2312" s="114"/>
    </row>
    <row r="2313" spans="1:1" x14ac:dyDescent="0.25">
      <c r="A2313" s="114"/>
    </row>
    <row r="2314" spans="1:1" x14ac:dyDescent="0.25">
      <c r="A2314" s="114"/>
    </row>
    <row r="2315" spans="1:1" x14ac:dyDescent="0.25">
      <c r="A2315" s="114"/>
    </row>
    <row r="2316" spans="1:1" x14ac:dyDescent="0.25">
      <c r="A2316" s="114"/>
    </row>
    <row r="2317" spans="1:1" x14ac:dyDescent="0.25">
      <c r="A2317" s="114"/>
    </row>
    <row r="2318" spans="1:1" x14ac:dyDescent="0.25">
      <c r="A2318" s="114"/>
    </row>
    <row r="2319" spans="1:1" x14ac:dyDescent="0.25">
      <c r="A2319" s="114"/>
    </row>
    <row r="2320" spans="1:1" x14ac:dyDescent="0.25">
      <c r="A2320" s="114"/>
    </row>
    <row r="2321" spans="1:1" x14ac:dyDescent="0.25">
      <c r="A2321" s="114"/>
    </row>
    <row r="2322" spans="1:1" x14ac:dyDescent="0.25">
      <c r="A2322" s="114"/>
    </row>
    <row r="2323" spans="1:1" x14ac:dyDescent="0.25">
      <c r="A2323" s="114"/>
    </row>
    <row r="2324" spans="1:1" x14ac:dyDescent="0.25">
      <c r="A2324" s="114"/>
    </row>
    <row r="2325" spans="1:1" x14ac:dyDescent="0.25">
      <c r="A2325" s="114"/>
    </row>
    <row r="2326" spans="1:1" x14ac:dyDescent="0.25">
      <c r="A2326" s="114"/>
    </row>
    <row r="2327" spans="1:1" x14ac:dyDescent="0.25">
      <c r="A2327" s="114"/>
    </row>
    <row r="2328" spans="1:1" x14ac:dyDescent="0.25">
      <c r="A2328" s="114"/>
    </row>
    <row r="2329" spans="1:1" x14ac:dyDescent="0.25">
      <c r="A2329" s="114"/>
    </row>
    <row r="2330" spans="1:1" x14ac:dyDescent="0.25">
      <c r="A2330" s="114"/>
    </row>
    <row r="2331" spans="1:1" x14ac:dyDescent="0.25">
      <c r="A2331" s="114"/>
    </row>
    <row r="2332" spans="1:1" x14ac:dyDescent="0.25">
      <c r="A2332" s="114"/>
    </row>
    <row r="2333" spans="1:1" x14ac:dyDescent="0.25">
      <c r="A2333" s="114"/>
    </row>
    <row r="2334" spans="1:1" x14ac:dyDescent="0.25">
      <c r="A2334" s="114"/>
    </row>
    <row r="2335" spans="1:1" x14ac:dyDescent="0.25">
      <c r="A2335" s="114"/>
    </row>
    <row r="2336" spans="1:1" x14ac:dyDescent="0.25">
      <c r="A2336" s="114"/>
    </row>
    <row r="2337" spans="1:1" x14ac:dyDescent="0.25">
      <c r="A2337" s="114"/>
    </row>
    <row r="2338" spans="1:1" x14ac:dyDescent="0.25">
      <c r="A2338" s="114"/>
    </row>
    <row r="2339" spans="1:1" x14ac:dyDescent="0.25">
      <c r="A2339" s="114"/>
    </row>
    <row r="2340" spans="1:1" x14ac:dyDescent="0.25">
      <c r="A2340" s="114"/>
    </row>
    <row r="2341" spans="1:1" x14ac:dyDescent="0.25">
      <c r="A2341" s="114"/>
    </row>
    <row r="2342" spans="1:1" x14ac:dyDescent="0.25">
      <c r="A2342" s="114"/>
    </row>
    <row r="2343" spans="1:1" x14ac:dyDescent="0.25">
      <c r="A2343" s="114"/>
    </row>
    <row r="2344" spans="1:1" x14ac:dyDescent="0.25">
      <c r="A2344" s="114"/>
    </row>
    <row r="2345" spans="1:1" x14ac:dyDescent="0.25">
      <c r="A2345" s="114"/>
    </row>
    <row r="2346" spans="1:1" x14ac:dyDescent="0.25">
      <c r="A2346" s="114"/>
    </row>
    <row r="2347" spans="1:1" x14ac:dyDescent="0.25">
      <c r="A2347" s="114"/>
    </row>
    <row r="2348" spans="1:1" x14ac:dyDescent="0.25">
      <c r="A2348" s="114"/>
    </row>
    <row r="2349" spans="1:1" x14ac:dyDescent="0.25">
      <c r="A2349" s="114"/>
    </row>
    <row r="2350" spans="1:1" x14ac:dyDescent="0.25">
      <c r="A2350" s="114"/>
    </row>
    <row r="2351" spans="1:1" x14ac:dyDescent="0.25">
      <c r="A2351" s="114"/>
    </row>
    <row r="2352" spans="1:1" x14ac:dyDescent="0.25">
      <c r="A2352" s="114"/>
    </row>
    <row r="2353" spans="1:1" x14ac:dyDescent="0.25">
      <c r="A2353" s="114"/>
    </row>
    <row r="2354" spans="1:1" x14ac:dyDescent="0.25">
      <c r="A2354" s="114"/>
    </row>
    <row r="2355" spans="1:1" x14ac:dyDescent="0.25">
      <c r="A2355" s="114"/>
    </row>
    <row r="2356" spans="1:1" x14ac:dyDescent="0.25">
      <c r="A2356" s="114"/>
    </row>
    <row r="2357" spans="1:1" x14ac:dyDescent="0.25">
      <c r="A2357" s="114"/>
    </row>
    <row r="2358" spans="1:1" x14ac:dyDescent="0.25">
      <c r="A2358" s="114"/>
    </row>
    <row r="2359" spans="1:1" x14ac:dyDescent="0.25">
      <c r="A2359" s="114"/>
    </row>
    <row r="2360" spans="1:1" x14ac:dyDescent="0.25">
      <c r="A2360" s="114"/>
    </row>
    <row r="2361" spans="1:1" x14ac:dyDescent="0.25">
      <c r="A2361" s="114"/>
    </row>
    <row r="2362" spans="1:1" x14ac:dyDescent="0.25">
      <c r="A2362" s="114"/>
    </row>
    <row r="2363" spans="1:1" x14ac:dyDescent="0.25">
      <c r="A2363" s="114"/>
    </row>
    <row r="2364" spans="1:1" x14ac:dyDescent="0.25">
      <c r="A2364" s="114"/>
    </row>
    <row r="2365" spans="1:1" x14ac:dyDescent="0.25">
      <c r="A2365" s="114"/>
    </row>
    <row r="2366" spans="1:1" x14ac:dyDescent="0.25">
      <c r="A2366" s="114"/>
    </row>
    <row r="2367" spans="1:1" x14ac:dyDescent="0.25">
      <c r="A2367" s="114"/>
    </row>
    <row r="2368" spans="1:1" x14ac:dyDescent="0.25">
      <c r="A2368" s="114"/>
    </row>
    <row r="2369" spans="1:1" x14ac:dyDescent="0.25">
      <c r="A2369" s="114"/>
    </row>
    <row r="2370" spans="1:1" x14ac:dyDescent="0.25">
      <c r="A2370" s="114"/>
    </row>
    <row r="2371" spans="1:1" x14ac:dyDescent="0.25">
      <c r="A2371" s="114"/>
    </row>
    <row r="2372" spans="1:1" x14ac:dyDescent="0.25">
      <c r="A2372" s="114"/>
    </row>
    <row r="2373" spans="1:1" x14ac:dyDescent="0.25">
      <c r="A2373" s="114"/>
    </row>
    <row r="2374" spans="1:1" x14ac:dyDescent="0.25">
      <c r="A2374" s="114"/>
    </row>
    <row r="2375" spans="1:1" x14ac:dyDescent="0.25">
      <c r="A2375" s="114"/>
    </row>
    <row r="2376" spans="1:1" x14ac:dyDescent="0.25">
      <c r="A2376" s="114"/>
    </row>
    <row r="2377" spans="1:1" x14ac:dyDescent="0.25">
      <c r="A2377" s="114"/>
    </row>
    <row r="2378" spans="1:1" x14ac:dyDescent="0.25">
      <c r="A2378" s="114"/>
    </row>
    <row r="2379" spans="1:1" x14ac:dyDescent="0.25">
      <c r="A2379" s="114"/>
    </row>
    <row r="2380" spans="1:1" x14ac:dyDescent="0.25">
      <c r="A2380" s="114"/>
    </row>
    <row r="2381" spans="1:1" x14ac:dyDescent="0.25">
      <c r="A2381" s="114"/>
    </row>
    <row r="2382" spans="1:1" x14ac:dyDescent="0.25">
      <c r="A2382" s="114"/>
    </row>
    <row r="2383" spans="1:1" x14ac:dyDescent="0.25">
      <c r="A2383" s="114"/>
    </row>
    <row r="2384" spans="1:1" x14ac:dyDescent="0.25">
      <c r="A2384" s="114"/>
    </row>
    <row r="2385" spans="1:1" x14ac:dyDescent="0.25">
      <c r="A2385" s="114"/>
    </row>
    <row r="2386" spans="1:1" x14ac:dyDescent="0.25">
      <c r="A2386" s="114"/>
    </row>
    <row r="2387" spans="1:1" x14ac:dyDescent="0.25">
      <c r="A2387" s="114"/>
    </row>
    <row r="2388" spans="1:1" x14ac:dyDescent="0.25">
      <c r="A2388" s="114"/>
    </row>
    <row r="2389" spans="1:1" x14ac:dyDescent="0.25">
      <c r="A2389" s="114"/>
    </row>
    <row r="2390" spans="1:1" x14ac:dyDescent="0.25">
      <c r="A2390" s="114"/>
    </row>
    <row r="2391" spans="1:1" x14ac:dyDescent="0.25">
      <c r="A2391" s="114"/>
    </row>
    <row r="2392" spans="1:1" x14ac:dyDescent="0.25">
      <c r="A2392" s="114"/>
    </row>
    <row r="2393" spans="1:1" x14ac:dyDescent="0.25">
      <c r="A2393" s="114"/>
    </row>
    <row r="2394" spans="1:1" x14ac:dyDescent="0.25">
      <c r="A2394" s="114"/>
    </row>
    <row r="2395" spans="1:1" x14ac:dyDescent="0.25">
      <c r="A2395" s="114"/>
    </row>
    <row r="2396" spans="1:1" x14ac:dyDescent="0.25">
      <c r="A2396" s="114"/>
    </row>
    <row r="2397" spans="1:1" x14ac:dyDescent="0.25">
      <c r="A2397" s="114"/>
    </row>
    <row r="2398" spans="1:1" x14ac:dyDescent="0.25">
      <c r="A2398" s="114"/>
    </row>
    <row r="2399" spans="1:1" x14ac:dyDescent="0.25">
      <c r="A2399" s="114"/>
    </row>
    <row r="2400" spans="1:1" x14ac:dyDescent="0.25">
      <c r="A2400" s="114"/>
    </row>
    <row r="2401" spans="1:1" x14ac:dyDescent="0.25">
      <c r="A2401" s="114"/>
    </row>
    <row r="2402" spans="1:1" x14ac:dyDescent="0.25">
      <c r="A2402" s="114"/>
    </row>
    <row r="2403" spans="1:1" x14ac:dyDescent="0.25">
      <c r="A2403" s="114"/>
    </row>
    <row r="2404" spans="1:1" x14ac:dyDescent="0.25">
      <c r="A2404" s="114"/>
    </row>
    <row r="2405" spans="1:1" x14ac:dyDescent="0.25">
      <c r="A2405" s="114"/>
    </row>
    <row r="2406" spans="1:1" x14ac:dyDescent="0.25">
      <c r="A2406" s="114"/>
    </row>
    <row r="2407" spans="1:1" x14ac:dyDescent="0.25">
      <c r="A2407" s="114"/>
    </row>
    <row r="2408" spans="1:1" x14ac:dyDescent="0.25">
      <c r="A2408" s="114"/>
    </row>
    <row r="2409" spans="1:1" x14ac:dyDescent="0.25">
      <c r="A2409" s="114"/>
    </row>
    <row r="2410" spans="1:1" x14ac:dyDescent="0.25">
      <c r="A2410" s="114"/>
    </row>
    <row r="2411" spans="1:1" x14ac:dyDescent="0.25">
      <c r="A2411" s="114"/>
    </row>
    <row r="2412" spans="1:1" x14ac:dyDescent="0.25">
      <c r="A2412" s="114"/>
    </row>
    <row r="2413" spans="1:1" x14ac:dyDescent="0.25">
      <c r="A2413" s="114"/>
    </row>
    <row r="2414" spans="1:1" x14ac:dyDescent="0.25">
      <c r="A2414" s="114"/>
    </row>
    <row r="2415" spans="1:1" x14ac:dyDescent="0.25">
      <c r="A2415" s="114"/>
    </row>
    <row r="2416" spans="1:1" x14ac:dyDescent="0.25">
      <c r="A2416" s="114"/>
    </row>
    <row r="2417" spans="1:1" x14ac:dyDescent="0.25">
      <c r="A2417" s="114"/>
    </row>
    <row r="2418" spans="1:1" x14ac:dyDescent="0.25">
      <c r="A2418" s="114"/>
    </row>
    <row r="2419" spans="1:1" x14ac:dyDescent="0.25">
      <c r="A2419" s="114"/>
    </row>
    <row r="2420" spans="1:1" x14ac:dyDescent="0.25">
      <c r="A2420" s="114"/>
    </row>
    <row r="2421" spans="1:1" x14ac:dyDescent="0.25">
      <c r="A2421" s="114"/>
    </row>
    <row r="2422" spans="1:1" x14ac:dyDescent="0.25">
      <c r="A2422" s="114"/>
    </row>
    <row r="2423" spans="1:1" x14ac:dyDescent="0.25">
      <c r="A2423" s="114"/>
    </row>
    <row r="2424" spans="1:1" x14ac:dyDescent="0.25">
      <c r="A2424" s="114"/>
    </row>
    <row r="2425" spans="1:1" x14ac:dyDescent="0.25">
      <c r="A2425" s="114"/>
    </row>
    <row r="2426" spans="1:1" x14ac:dyDescent="0.25">
      <c r="A2426" s="114"/>
    </row>
    <row r="2427" spans="1:1" x14ac:dyDescent="0.25">
      <c r="A2427" s="114"/>
    </row>
    <row r="2428" spans="1:1" x14ac:dyDescent="0.25">
      <c r="A2428" s="114"/>
    </row>
    <row r="2429" spans="1:1" x14ac:dyDescent="0.25">
      <c r="A2429" s="114"/>
    </row>
    <row r="2430" spans="1:1" x14ac:dyDescent="0.25">
      <c r="A2430" s="114"/>
    </row>
    <row r="2431" spans="1:1" x14ac:dyDescent="0.25">
      <c r="A2431" s="114"/>
    </row>
    <row r="2432" spans="1:1" x14ac:dyDescent="0.25">
      <c r="A2432" s="114"/>
    </row>
    <row r="2433" spans="1:1" x14ac:dyDescent="0.25">
      <c r="A2433" s="114"/>
    </row>
    <row r="2434" spans="1:1" x14ac:dyDescent="0.25">
      <c r="A2434" s="114"/>
    </row>
    <row r="2435" spans="1:1" x14ac:dyDescent="0.25">
      <c r="A2435" s="114"/>
    </row>
    <row r="2436" spans="1:1" x14ac:dyDescent="0.25">
      <c r="A2436" s="114"/>
    </row>
    <row r="2437" spans="1:1" x14ac:dyDescent="0.25">
      <c r="A2437" s="114"/>
    </row>
    <row r="2438" spans="1:1" x14ac:dyDescent="0.25">
      <c r="A2438" s="114"/>
    </row>
    <row r="2439" spans="1:1" x14ac:dyDescent="0.25">
      <c r="A2439" s="114"/>
    </row>
    <row r="2440" spans="1:1" x14ac:dyDescent="0.25">
      <c r="A2440" s="114"/>
    </row>
    <row r="2441" spans="1:1" x14ac:dyDescent="0.25">
      <c r="A2441" s="114"/>
    </row>
    <row r="2442" spans="1:1" x14ac:dyDescent="0.25">
      <c r="A2442" s="114"/>
    </row>
    <row r="2443" spans="1:1" x14ac:dyDescent="0.25">
      <c r="A2443" s="114"/>
    </row>
    <row r="2444" spans="1:1" x14ac:dyDescent="0.25">
      <c r="A2444" s="114"/>
    </row>
    <row r="2445" spans="1:1" x14ac:dyDescent="0.25">
      <c r="A2445" s="114"/>
    </row>
    <row r="2446" spans="1:1" x14ac:dyDescent="0.25">
      <c r="A2446" s="114"/>
    </row>
    <row r="2447" spans="1:1" x14ac:dyDescent="0.25">
      <c r="A2447" s="114"/>
    </row>
    <row r="2448" spans="1:1" x14ac:dyDescent="0.25">
      <c r="A2448" s="114"/>
    </row>
    <row r="2449" spans="1:1" x14ac:dyDescent="0.25">
      <c r="A2449" s="114"/>
    </row>
    <row r="2450" spans="1:1" x14ac:dyDescent="0.25">
      <c r="A2450" s="114"/>
    </row>
    <row r="2451" spans="1:1" x14ac:dyDescent="0.25">
      <c r="A2451" s="114"/>
    </row>
    <row r="2452" spans="1:1" x14ac:dyDescent="0.25">
      <c r="A2452" s="114"/>
    </row>
    <row r="2453" spans="1:1" x14ac:dyDescent="0.25">
      <c r="A2453" s="114"/>
    </row>
    <row r="2454" spans="1:1" x14ac:dyDescent="0.25">
      <c r="A2454" s="114"/>
    </row>
    <row r="2455" spans="1:1" x14ac:dyDescent="0.25">
      <c r="A2455" s="114"/>
    </row>
    <row r="2456" spans="1:1" x14ac:dyDescent="0.25">
      <c r="A2456" s="114"/>
    </row>
    <row r="2457" spans="1:1" x14ac:dyDescent="0.25">
      <c r="A2457" s="114"/>
    </row>
    <row r="2458" spans="1:1" x14ac:dyDescent="0.25">
      <c r="A2458" s="114"/>
    </row>
    <row r="2459" spans="1:1" x14ac:dyDescent="0.25">
      <c r="A2459" s="114"/>
    </row>
    <row r="2460" spans="1:1" x14ac:dyDescent="0.25">
      <c r="A2460" s="114"/>
    </row>
    <row r="2461" spans="1:1" x14ac:dyDescent="0.25">
      <c r="A2461" s="114"/>
    </row>
    <row r="2462" spans="1:1" x14ac:dyDescent="0.25">
      <c r="A2462" s="114"/>
    </row>
    <row r="2463" spans="1:1" x14ac:dyDescent="0.25">
      <c r="A2463" s="114"/>
    </row>
    <row r="2464" spans="1:1" x14ac:dyDescent="0.25">
      <c r="A2464" s="114"/>
    </row>
    <row r="2465" spans="1:1" x14ac:dyDescent="0.25">
      <c r="A2465" s="114"/>
    </row>
    <row r="2466" spans="1:1" x14ac:dyDescent="0.25">
      <c r="A2466" s="114"/>
    </row>
    <row r="2467" spans="1:1" x14ac:dyDescent="0.25">
      <c r="A2467" s="114"/>
    </row>
    <row r="2468" spans="1:1" x14ac:dyDescent="0.25">
      <c r="A2468" s="114"/>
    </row>
    <row r="2469" spans="1:1" x14ac:dyDescent="0.25">
      <c r="A2469" s="114"/>
    </row>
    <row r="2470" spans="1:1" x14ac:dyDescent="0.25">
      <c r="A2470" s="114"/>
    </row>
    <row r="2471" spans="1:1" x14ac:dyDescent="0.25">
      <c r="A2471" s="114"/>
    </row>
    <row r="2472" spans="1:1" x14ac:dyDescent="0.25">
      <c r="A2472" s="114"/>
    </row>
    <row r="2473" spans="1:1" x14ac:dyDescent="0.25">
      <c r="A2473" s="114"/>
    </row>
    <row r="2474" spans="1:1" x14ac:dyDescent="0.25">
      <c r="A2474" s="114"/>
    </row>
    <row r="2475" spans="1:1" x14ac:dyDescent="0.25">
      <c r="A2475" s="114"/>
    </row>
    <row r="2476" spans="1:1" x14ac:dyDescent="0.25">
      <c r="A2476" s="114"/>
    </row>
    <row r="2477" spans="1:1" x14ac:dyDescent="0.25">
      <c r="A2477" s="114"/>
    </row>
    <row r="2478" spans="1:1" x14ac:dyDescent="0.25">
      <c r="A2478" s="114"/>
    </row>
    <row r="2479" spans="1:1" x14ac:dyDescent="0.25">
      <c r="A2479" s="114"/>
    </row>
    <row r="2480" spans="1:1" x14ac:dyDescent="0.25">
      <c r="A2480" s="114"/>
    </row>
    <row r="2481" spans="1:1" x14ac:dyDescent="0.25">
      <c r="A2481" s="114"/>
    </row>
    <row r="2482" spans="1:1" x14ac:dyDescent="0.25">
      <c r="A2482" s="114"/>
    </row>
    <row r="2483" spans="1:1" x14ac:dyDescent="0.25">
      <c r="A2483" s="114"/>
    </row>
    <row r="2484" spans="1:1" x14ac:dyDescent="0.25">
      <c r="A2484" s="114"/>
    </row>
    <row r="2485" spans="1:1" x14ac:dyDescent="0.25">
      <c r="A2485" s="114"/>
    </row>
    <row r="2486" spans="1:1" x14ac:dyDescent="0.25">
      <c r="A2486" s="114"/>
    </row>
    <row r="2487" spans="1:1" x14ac:dyDescent="0.25">
      <c r="A2487" s="114"/>
    </row>
    <row r="2488" spans="1:1" x14ac:dyDescent="0.25">
      <c r="A2488" s="114"/>
    </row>
    <row r="2489" spans="1:1" x14ac:dyDescent="0.25">
      <c r="A2489" s="114"/>
    </row>
    <row r="2490" spans="1:1" x14ac:dyDescent="0.25">
      <c r="A2490" s="114"/>
    </row>
    <row r="2491" spans="1:1" x14ac:dyDescent="0.25">
      <c r="A2491" s="114"/>
    </row>
    <row r="2492" spans="1:1" x14ac:dyDescent="0.25">
      <c r="A2492" s="114"/>
    </row>
    <row r="2493" spans="1:1" x14ac:dyDescent="0.25">
      <c r="A2493" s="114"/>
    </row>
    <row r="2494" spans="1:1" x14ac:dyDescent="0.25">
      <c r="A2494" s="114"/>
    </row>
    <row r="2495" spans="1:1" x14ac:dyDescent="0.25">
      <c r="A2495" s="114"/>
    </row>
    <row r="2496" spans="1:1" x14ac:dyDescent="0.25">
      <c r="A2496" s="114"/>
    </row>
    <row r="2497" spans="1:1" x14ac:dyDescent="0.25">
      <c r="A2497" s="114"/>
    </row>
    <row r="2498" spans="1:1" x14ac:dyDescent="0.25">
      <c r="A2498" s="114"/>
    </row>
    <row r="2499" spans="1:1" x14ac:dyDescent="0.25">
      <c r="A2499" s="114"/>
    </row>
    <row r="2500" spans="1:1" x14ac:dyDescent="0.25">
      <c r="A2500" s="114"/>
    </row>
    <row r="2501" spans="1:1" x14ac:dyDescent="0.25">
      <c r="A2501" s="114"/>
    </row>
    <row r="2502" spans="1:1" x14ac:dyDescent="0.25">
      <c r="A2502" s="114"/>
    </row>
    <row r="2503" spans="1:1" x14ac:dyDescent="0.25">
      <c r="A2503" s="114"/>
    </row>
    <row r="2504" spans="1:1" x14ac:dyDescent="0.25">
      <c r="A2504" s="114"/>
    </row>
    <row r="2505" spans="1:1" x14ac:dyDescent="0.25">
      <c r="A2505" s="114"/>
    </row>
    <row r="2506" spans="1:1" x14ac:dyDescent="0.25">
      <c r="A2506" s="114"/>
    </row>
    <row r="2507" spans="1:1" x14ac:dyDescent="0.25">
      <c r="A2507" s="114"/>
    </row>
    <row r="2508" spans="1:1" x14ac:dyDescent="0.25">
      <c r="A2508" s="114"/>
    </row>
    <row r="2509" spans="1:1" x14ac:dyDescent="0.25">
      <c r="A2509" s="114"/>
    </row>
    <row r="2510" spans="1:1" x14ac:dyDescent="0.25">
      <c r="A2510" s="114"/>
    </row>
    <row r="2511" spans="1:1" x14ac:dyDescent="0.25">
      <c r="A2511" s="114"/>
    </row>
    <row r="2512" spans="1:1" x14ac:dyDescent="0.25">
      <c r="A2512" s="114"/>
    </row>
    <row r="2513" spans="1:1" x14ac:dyDescent="0.25">
      <c r="A2513" s="114"/>
    </row>
    <row r="2514" spans="1:1" x14ac:dyDescent="0.25">
      <c r="A2514" s="114"/>
    </row>
    <row r="2515" spans="1:1" x14ac:dyDescent="0.25">
      <c r="A2515" s="114"/>
    </row>
    <row r="2516" spans="1:1" x14ac:dyDescent="0.25">
      <c r="A2516" s="114"/>
    </row>
    <row r="2517" spans="1:1" x14ac:dyDescent="0.25">
      <c r="A2517" s="114"/>
    </row>
    <row r="2518" spans="1:1" x14ac:dyDescent="0.25">
      <c r="A2518" s="114"/>
    </row>
    <row r="2519" spans="1:1" x14ac:dyDescent="0.25">
      <c r="A2519" s="114"/>
    </row>
    <row r="2520" spans="1:1" x14ac:dyDescent="0.25">
      <c r="A2520" s="114"/>
    </row>
    <row r="2521" spans="1:1" x14ac:dyDescent="0.25">
      <c r="A2521" s="114"/>
    </row>
    <row r="2522" spans="1:1" x14ac:dyDescent="0.25">
      <c r="A2522" s="114"/>
    </row>
    <row r="2523" spans="1:1" x14ac:dyDescent="0.25">
      <c r="A2523" s="114"/>
    </row>
    <row r="2524" spans="1:1" x14ac:dyDescent="0.25">
      <c r="A2524" s="114"/>
    </row>
    <row r="2525" spans="1:1" x14ac:dyDescent="0.25">
      <c r="A2525" s="114"/>
    </row>
    <row r="2526" spans="1:1" x14ac:dyDescent="0.25">
      <c r="A2526" s="114"/>
    </row>
    <row r="2527" spans="1:1" x14ac:dyDescent="0.25">
      <c r="A2527" s="114"/>
    </row>
    <row r="2528" spans="1:1" x14ac:dyDescent="0.25">
      <c r="A2528" s="114"/>
    </row>
    <row r="2529" spans="1:1" x14ac:dyDescent="0.25">
      <c r="A2529" s="114"/>
    </row>
    <row r="2530" spans="1:1" x14ac:dyDescent="0.25">
      <c r="A2530" s="114"/>
    </row>
    <row r="2531" spans="1:1" x14ac:dyDescent="0.25">
      <c r="A2531" s="114"/>
    </row>
    <row r="2532" spans="1:1" x14ac:dyDescent="0.25">
      <c r="A2532" s="114"/>
    </row>
    <row r="2533" spans="1:1" x14ac:dyDescent="0.25">
      <c r="A2533" s="114"/>
    </row>
    <row r="2534" spans="1:1" x14ac:dyDescent="0.25">
      <c r="A2534" s="114"/>
    </row>
    <row r="2535" spans="1:1" x14ac:dyDescent="0.25">
      <c r="A2535" s="114"/>
    </row>
    <row r="2536" spans="1:1" x14ac:dyDescent="0.25">
      <c r="A2536" s="114"/>
    </row>
    <row r="2537" spans="1:1" x14ac:dyDescent="0.25">
      <c r="A2537" s="114"/>
    </row>
    <row r="2538" spans="1:1" x14ac:dyDescent="0.25">
      <c r="A2538" s="114"/>
    </row>
    <row r="2539" spans="1:1" x14ac:dyDescent="0.25">
      <c r="A2539" s="114"/>
    </row>
    <row r="2540" spans="1:1" x14ac:dyDescent="0.25">
      <c r="A2540" s="114"/>
    </row>
    <row r="2541" spans="1:1" x14ac:dyDescent="0.25">
      <c r="A2541" s="114"/>
    </row>
    <row r="2542" spans="1:1" x14ac:dyDescent="0.25">
      <c r="A2542" s="114"/>
    </row>
    <row r="2543" spans="1:1" x14ac:dyDescent="0.25">
      <c r="A2543" s="114"/>
    </row>
    <row r="2544" spans="1:1" x14ac:dyDescent="0.25">
      <c r="A2544" s="114"/>
    </row>
    <row r="2545" spans="1:1" x14ac:dyDescent="0.25">
      <c r="A2545" s="114"/>
    </row>
    <row r="2546" spans="1:1" x14ac:dyDescent="0.25">
      <c r="A2546" s="114"/>
    </row>
    <row r="2547" spans="1:1" x14ac:dyDescent="0.25">
      <c r="A2547" s="114"/>
    </row>
    <row r="2548" spans="1:1" x14ac:dyDescent="0.25">
      <c r="A2548" s="114"/>
    </row>
    <row r="2549" spans="1:1" x14ac:dyDescent="0.25">
      <c r="A2549" s="114"/>
    </row>
    <row r="2550" spans="1:1" x14ac:dyDescent="0.25">
      <c r="A2550" s="114"/>
    </row>
    <row r="2551" spans="1:1" x14ac:dyDescent="0.25">
      <c r="A2551" s="114"/>
    </row>
    <row r="2552" spans="1:1" x14ac:dyDescent="0.25">
      <c r="A2552" s="114"/>
    </row>
    <row r="2553" spans="1:1" x14ac:dyDescent="0.25">
      <c r="A2553" s="114"/>
    </row>
    <row r="2554" spans="1:1" x14ac:dyDescent="0.25">
      <c r="A2554" s="114"/>
    </row>
    <row r="2555" spans="1:1" x14ac:dyDescent="0.25">
      <c r="A2555" s="114"/>
    </row>
    <row r="2556" spans="1:1" x14ac:dyDescent="0.25">
      <c r="A2556" s="114"/>
    </row>
    <row r="2557" spans="1:1" x14ac:dyDescent="0.25">
      <c r="A2557" s="114"/>
    </row>
    <row r="2558" spans="1:1" x14ac:dyDescent="0.25">
      <c r="A2558" s="114"/>
    </row>
    <row r="2559" spans="1:1" x14ac:dyDescent="0.25">
      <c r="A2559" s="114"/>
    </row>
    <row r="2560" spans="1:1" x14ac:dyDescent="0.25">
      <c r="A2560" s="114"/>
    </row>
    <row r="2561" spans="1:1" x14ac:dyDescent="0.25">
      <c r="A2561" s="114"/>
    </row>
    <row r="2562" spans="1:1" x14ac:dyDescent="0.25">
      <c r="A2562" s="114"/>
    </row>
    <row r="2563" spans="1:1" x14ac:dyDescent="0.25">
      <c r="A2563" s="114"/>
    </row>
    <row r="2564" spans="1:1" x14ac:dyDescent="0.25">
      <c r="A2564" s="114"/>
    </row>
    <row r="2565" spans="1:1" x14ac:dyDescent="0.25">
      <c r="A2565" s="114"/>
    </row>
    <row r="2566" spans="1:1" x14ac:dyDescent="0.25">
      <c r="A2566" s="114"/>
    </row>
    <row r="2567" spans="1:1" x14ac:dyDescent="0.25">
      <c r="A2567" s="114"/>
    </row>
    <row r="2568" spans="1:1" x14ac:dyDescent="0.25">
      <c r="A2568" s="114"/>
    </row>
    <row r="2569" spans="1:1" x14ac:dyDescent="0.25">
      <c r="A2569" s="114"/>
    </row>
    <row r="2570" spans="1:1" x14ac:dyDescent="0.25">
      <c r="A2570" s="114"/>
    </row>
    <row r="2571" spans="1:1" x14ac:dyDescent="0.25">
      <c r="A2571" s="114"/>
    </row>
    <row r="2572" spans="1:1" x14ac:dyDescent="0.25">
      <c r="A2572" s="114"/>
    </row>
    <row r="2573" spans="1:1" x14ac:dyDescent="0.25">
      <c r="A2573" s="114"/>
    </row>
    <row r="2574" spans="1:1" x14ac:dyDescent="0.25">
      <c r="A2574" s="114"/>
    </row>
    <row r="2575" spans="1:1" x14ac:dyDescent="0.25">
      <c r="A2575" s="114"/>
    </row>
    <row r="2576" spans="1:1" x14ac:dyDescent="0.25">
      <c r="A2576" s="114"/>
    </row>
    <row r="2577" spans="1:1" x14ac:dyDescent="0.25">
      <c r="A2577" s="114"/>
    </row>
    <row r="2578" spans="1:1" x14ac:dyDescent="0.25">
      <c r="A2578" s="114"/>
    </row>
    <row r="2579" spans="1:1" x14ac:dyDescent="0.25">
      <c r="A2579" s="114"/>
    </row>
    <row r="2580" spans="1:1" x14ac:dyDescent="0.25">
      <c r="A2580" s="114"/>
    </row>
    <row r="2581" spans="1:1" x14ac:dyDescent="0.25">
      <c r="A2581" s="114"/>
    </row>
    <row r="2582" spans="1:1" x14ac:dyDescent="0.25">
      <c r="A2582" s="114"/>
    </row>
    <row r="2583" spans="1:1" x14ac:dyDescent="0.25">
      <c r="A2583" s="114"/>
    </row>
    <row r="2584" spans="1:1" x14ac:dyDescent="0.25">
      <c r="A2584" s="114"/>
    </row>
    <row r="2585" spans="1:1" x14ac:dyDescent="0.25">
      <c r="A2585" s="114"/>
    </row>
    <row r="2586" spans="1:1" x14ac:dyDescent="0.25">
      <c r="A2586" s="114"/>
    </row>
    <row r="2587" spans="1:1" x14ac:dyDescent="0.25">
      <c r="A2587" s="114"/>
    </row>
    <row r="2588" spans="1:1" x14ac:dyDescent="0.25">
      <c r="A2588" s="114"/>
    </row>
    <row r="2589" spans="1:1" x14ac:dyDescent="0.25">
      <c r="A2589" s="114"/>
    </row>
    <row r="2590" spans="1:1" x14ac:dyDescent="0.25">
      <c r="A2590" s="114"/>
    </row>
    <row r="2591" spans="1:1" x14ac:dyDescent="0.25">
      <c r="A2591" s="114"/>
    </row>
    <row r="2592" spans="1:1" x14ac:dyDescent="0.25">
      <c r="A2592" s="114"/>
    </row>
    <row r="2593" spans="1:1" x14ac:dyDescent="0.25">
      <c r="A2593" s="114"/>
    </row>
    <row r="2594" spans="1:1" x14ac:dyDescent="0.25">
      <c r="A2594" s="114"/>
    </row>
    <row r="2595" spans="1:1" x14ac:dyDescent="0.25">
      <c r="A2595" s="114"/>
    </row>
    <row r="2596" spans="1:1" x14ac:dyDescent="0.25">
      <c r="A2596" s="114"/>
    </row>
    <row r="2597" spans="1:1" x14ac:dyDescent="0.25">
      <c r="A2597" s="114"/>
    </row>
    <row r="2598" spans="1:1" x14ac:dyDescent="0.25">
      <c r="A2598" s="114"/>
    </row>
    <row r="2599" spans="1:1" x14ac:dyDescent="0.25">
      <c r="A2599" s="114"/>
    </row>
    <row r="2600" spans="1:1" x14ac:dyDescent="0.25">
      <c r="A2600" s="114"/>
    </row>
    <row r="2601" spans="1:1" x14ac:dyDescent="0.25">
      <c r="A2601" s="114"/>
    </row>
    <row r="2602" spans="1:1" x14ac:dyDescent="0.25">
      <c r="A2602" s="114"/>
    </row>
    <row r="2603" spans="1:1" x14ac:dyDescent="0.25">
      <c r="A2603" s="114"/>
    </row>
    <row r="2604" spans="1:1" x14ac:dyDescent="0.25">
      <c r="A2604" s="114"/>
    </row>
    <row r="2605" spans="1:1" x14ac:dyDescent="0.25">
      <c r="A2605" s="114"/>
    </row>
    <row r="2606" spans="1:1" x14ac:dyDescent="0.25">
      <c r="A2606" s="114"/>
    </row>
    <row r="2607" spans="1:1" x14ac:dyDescent="0.25">
      <c r="A2607" s="114"/>
    </row>
    <row r="2608" spans="1:1" x14ac:dyDescent="0.25">
      <c r="A2608" s="114"/>
    </row>
    <row r="2609" spans="1:1" x14ac:dyDescent="0.25">
      <c r="A2609" s="114"/>
    </row>
    <row r="2610" spans="1:1" x14ac:dyDescent="0.25">
      <c r="A2610" s="114"/>
    </row>
    <row r="2611" spans="1:1" x14ac:dyDescent="0.25">
      <c r="A2611" s="114"/>
    </row>
    <row r="2612" spans="1:1" x14ac:dyDescent="0.25">
      <c r="A2612" s="114"/>
    </row>
    <row r="2613" spans="1:1" x14ac:dyDescent="0.25">
      <c r="A2613" s="114"/>
    </row>
    <row r="2614" spans="1:1" x14ac:dyDescent="0.25">
      <c r="A2614" s="114"/>
    </row>
    <row r="2615" spans="1:1" x14ac:dyDescent="0.25">
      <c r="A2615" s="114"/>
    </row>
    <row r="2616" spans="1:1" x14ac:dyDescent="0.25">
      <c r="A2616" s="114"/>
    </row>
    <row r="2617" spans="1:1" x14ac:dyDescent="0.25">
      <c r="A2617" s="114"/>
    </row>
    <row r="2618" spans="1:1" x14ac:dyDescent="0.25">
      <c r="A2618" s="114"/>
    </row>
    <row r="2619" spans="1:1" x14ac:dyDescent="0.25">
      <c r="A2619" s="114"/>
    </row>
    <row r="2620" spans="1:1" x14ac:dyDescent="0.25">
      <c r="A2620" s="114"/>
    </row>
    <row r="2621" spans="1:1" x14ac:dyDescent="0.25">
      <c r="A2621" s="114"/>
    </row>
    <row r="2622" spans="1:1" x14ac:dyDescent="0.25">
      <c r="A2622" s="114"/>
    </row>
    <row r="2623" spans="1:1" x14ac:dyDescent="0.25">
      <c r="A2623" s="114"/>
    </row>
    <row r="2624" spans="1:1" x14ac:dyDescent="0.25">
      <c r="A2624" s="114"/>
    </row>
    <row r="2625" spans="1:1" x14ac:dyDescent="0.25">
      <c r="A2625" s="114"/>
    </row>
    <row r="2626" spans="1:1" x14ac:dyDescent="0.25">
      <c r="A2626" s="114"/>
    </row>
    <row r="2627" spans="1:1" x14ac:dyDescent="0.25">
      <c r="A2627" s="114"/>
    </row>
    <row r="2628" spans="1:1" x14ac:dyDescent="0.25">
      <c r="A2628" s="114"/>
    </row>
    <row r="2629" spans="1:1" x14ac:dyDescent="0.25">
      <c r="A2629" s="114"/>
    </row>
    <row r="2630" spans="1:1" x14ac:dyDescent="0.25">
      <c r="A2630" s="114"/>
    </row>
    <row r="2631" spans="1:1" x14ac:dyDescent="0.25">
      <c r="A2631" s="114"/>
    </row>
    <row r="2632" spans="1:1" x14ac:dyDescent="0.25">
      <c r="A2632" s="114"/>
    </row>
    <row r="2633" spans="1:1" x14ac:dyDescent="0.25">
      <c r="A2633" s="114"/>
    </row>
    <row r="2634" spans="1:1" x14ac:dyDescent="0.25">
      <c r="A2634" s="114"/>
    </row>
    <row r="2635" spans="1:1" x14ac:dyDescent="0.25">
      <c r="A2635" s="114"/>
    </row>
    <row r="2636" spans="1:1" x14ac:dyDescent="0.25">
      <c r="A2636" s="114"/>
    </row>
    <row r="2637" spans="1:1" x14ac:dyDescent="0.25">
      <c r="A2637" s="114"/>
    </row>
    <row r="2638" spans="1:1" x14ac:dyDescent="0.25">
      <c r="A2638" s="114"/>
    </row>
    <row r="2639" spans="1:1" x14ac:dyDescent="0.25">
      <c r="A2639" s="114"/>
    </row>
    <row r="2640" spans="1:1" x14ac:dyDescent="0.25">
      <c r="A2640" s="114"/>
    </row>
    <row r="2641" spans="1:1" x14ac:dyDescent="0.25">
      <c r="A2641" s="114"/>
    </row>
    <row r="2642" spans="1:1" x14ac:dyDescent="0.25">
      <c r="A2642" s="114"/>
    </row>
    <row r="2643" spans="1:1" x14ac:dyDescent="0.25">
      <c r="A2643" s="114"/>
    </row>
    <row r="2644" spans="1:1" x14ac:dyDescent="0.25">
      <c r="A2644" s="114"/>
    </row>
    <row r="2645" spans="1:1" x14ac:dyDescent="0.25">
      <c r="A2645" s="114"/>
    </row>
    <row r="2646" spans="1:1" x14ac:dyDescent="0.25">
      <c r="A2646" s="114"/>
    </row>
    <row r="2647" spans="1:1" x14ac:dyDescent="0.25">
      <c r="A2647" s="114"/>
    </row>
    <row r="2648" spans="1:1" x14ac:dyDescent="0.25">
      <c r="A2648" s="114"/>
    </row>
    <row r="2649" spans="1:1" x14ac:dyDescent="0.25">
      <c r="A2649" s="114"/>
    </row>
    <row r="2650" spans="1:1" x14ac:dyDescent="0.25">
      <c r="A2650" s="114"/>
    </row>
    <row r="2651" spans="1:1" x14ac:dyDescent="0.25">
      <c r="A2651" s="114"/>
    </row>
    <row r="2652" spans="1:1" x14ac:dyDescent="0.25">
      <c r="A2652" s="114"/>
    </row>
    <row r="2653" spans="1:1" x14ac:dyDescent="0.25">
      <c r="A2653" s="114"/>
    </row>
    <row r="2654" spans="1:1" x14ac:dyDescent="0.25">
      <c r="A2654" s="114"/>
    </row>
    <row r="2655" spans="1:1" x14ac:dyDescent="0.25">
      <c r="A2655" s="114"/>
    </row>
    <row r="2656" spans="1:1" x14ac:dyDescent="0.25">
      <c r="A2656" s="114"/>
    </row>
    <row r="2657" spans="1:1" x14ac:dyDescent="0.25">
      <c r="A2657" s="114"/>
    </row>
    <row r="2658" spans="1:1" x14ac:dyDescent="0.25">
      <c r="A2658" s="114"/>
    </row>
    <row r="2659" spans="1:1" x14ac:dyDescent="0.25">
      <c r="A2659" s="114"/>
    </row>
    <row r="2660" spans="1:1" x14ac:dyDescent="0.25">
      <c r="A2660" s="114"/>
    </row>
    <row r="2661" spans="1:1" x14ac:dyDescent="0.25">
      <c r="A2661" s="114"/>
    </row>
    <row r="2662" spans="1:1" x14ac:dyDescent="0.25">
      <c r="A2662" s="114"/>
    </row>
    <row r="2663" spans="1:1" x14ac:dyDescent="0.25">
      <c r="A2663" s="114"/>
    </row>
    <row r="2664" spans="1:1" x14ac:dyDescent="0.25">
      <c r="A2664" s="114"/>
    </row>
    <row r="2665" spans="1:1" x14ac:dyDescent="0.25">
      <c r="A2665" s="114"/>
    </row>
    <row r="2666" spans="1:1" x14ac:dyDescent="0.25">
      <c r="A2666" s="114"/>
    </row>
    <row r="2667" spans="1:1" x14ac:dyDescent="0.25">
      <c r="A2667" s="114"/>
    </row>
    <row r="2668" spans="1:1" x14ac:dyDescent="0.25">
      <c r="A2668" s="114"/>
    </row>
    <row r="2669" spans="1:1" x14ac:dyDescent="0.25">
      <c r="A2669" s="114"/>
    </row>
    <row r="2670" spans="1:1" x14ac:dyDescent="0.25">
      <c r="A2670" s="114"/>
    </row>
    <row r="2671" spans="1:1" x14ac:dyDescent="0.25">
      <c r="A2671" s="114"/>
    </row>
    <row r="2672" spans="1:1" x14ac:dyDescent="0.25">
      <c r="A2672" s="114"/>
    </row>
    <row r="2673" spans="1:1" x14ac:dyDescent="0.25">
      <c r="A2673" s="114"/>
    </row>
    <row r="2674" spans="1:1" x14ac:dyDescent="0.25">
      <c r="A2674" s="114"/>
    </row>
    <row r="2675" spans="1:1" x14ac:dyDescent="0.25">
      <c r="A2675" s="114"/>
    </row>
    <row r="2676" spans="1:1" x14ac:dyDescent="0.25">
      <c r="A2676" s="114"/>
    </row>
    <row r="2677" spans="1:1" x14ac:dyDescent="0.25">
      <c r="A2677" s="114"/>
    </row>
    <row r="2678" spans="1:1" x14ac:dyDescent="0.25">
      <c r="A2678" s="114"/>
    </row>
    <row r="2679" spans="1:1" x14ac:dyDescent="0.25">
      <c r="A2679" s="114"/>
    </row>
    <row r="2680" spans="1:1" x14ac:dyDescent="0.25">
      <c r="A2680" s="114"/>
    </row>
    <row r="2681" spans="1:1" x14ac:dyDescent="0.25">
      <c r="A2681" s="114"/>
    </row>
    <row r="2682" spans="1:1" x14ac:dyDescent="0.25">
      <c r="A2682" s="114"/>
    </row>
    <row r="2683" spans="1:1" x14ac:dyDescent="0.25">
      <c r="A2683" s="114"/>
    </row>
    <row r="2684" spans="1:1" x14ac:dyDescent="0.25">
      <c r="A2684" s="114"/>
    </row>
    <row r="2685" spans="1:1" x14ac:dyDescent="0.25">
      <c r="A2685" s="114"/>
    </row>
    <row r="2686" spans="1:1" x14ac:dyDescent="0.25">
      <c r="A2686" s="114"/>
    </row>
    <row r="2687" spans="1:1" x14ac:dyDescent="0.25">
      <c r="A2687" s="114"/>
    </row>
    <row r="2688" spans="1:1" x14ac:dyDescent="0.25">
      <c r="A2688" s="114"/>
    </row>
    <row r="2689" spans="1:1" x14ac:dyDescent="0.25">
      <c r="A2689" s="114"/>
    </row>
    <row r="2690" spans="1:1" x14ac:dyDescent="0.25">
      <c r="A2690" s="114"/>
    </row>
    <row r="2691" spans="1:1" x14ac:dyDescent="0.25">
      <c r="A2691" s="114"/>
    </row>
    <row r="2692" spans="1:1" x14ac:dyDescent="0.25">
      <c r="A2692" s="114"/>
    </row>
    <row r="2693" spans="1:1" x14ac:dyDescent="0.25">
      <c r="A2693" s="114"/>
    </row>
    <row r="2694" spans="1:1" x14ac:dyDescent="0.25">
      <c r="A2694" s="114"/>
    </row>
    <row r="2695" spans="1:1" x14ac:dyDescent="0.25">
      <c r="A2695" s="114"/>
    </row>
    <row r="2696" spans="1:1" x14ac:dyDescent="0.25">
      <c r="A2696" s="114"/>
    </row>
    <row r="2697" spans="1:1" x14ac:dyDescent="0.25">
      <c r="A2697" s="114"/>
    </row>
    <row r="2698" spans="1:1" x14ac:dyDescent="0.25">
      <c r="A2698" s="114"/>
    </row>
    <row r="2699" spans="1:1" x14ac:dyDescent="0.25">
      <c r="A2699" s="114"/>
    </row>
    <row r="2700" spans="1:1" x14ac:dyDescent="0.25">
      <c r="A2700" s="114"/>
    </row>
    <row r="2701" spans="1:1" x14ac:dyDescent="0.25">
      <c r="A2701" s="114"/>
    </row>
    <row r="2702" spans="1:1" x14ac:dyDescent="0.25">
      <c r="A2702" s="114"/>
    </row>
    <row r="2703" spans="1:1" x14ac:dyDescent="0.25">
      <c r="A2703" s="114"/>
    </row>
    <row r="2704" spans="1:1" x14ac:dyDescent="0.25">
      <c r="A2704" s="114"/>
    </row>
    <row r="2705" spans="1:1" x14ac:dyDescent="0.25">
      <c r="A2705" s="114"/>
    </row>
    <row r="2706" spans="1:1" x14ac:dyDescent="0.25">
      <c r="A2706" s="114"/>
    </row>
    <row r="2707" spans="1:1" x14ac:dyDescent="0.25">
      <c r="A2707" s="114"/>
    </row>
    <row r="2708" spans="1:1" x14ac:dyDescent="0.25">
      <c r="A2708" s="114"/>
    </row>
    <row r="2709" spans="1:1" x14ac:dyDescent="0.25">
      <c r="A2709" s="114"/>
    </row>
    <row r="2710" spans="1:1" x14ac:dyDescent="0.25">
      <c r="A2710" s="114"/>
    </row>
    <row r="2711" spans="1:1" x14ac:dyDescent="0.25">
      <c r="A2711" s="114"/>
    </row>
    <row r="2712" spans="1:1" x14ac:dyDescent="0.25">
      <c r="A2712" s="114"/>
    </row>
    <row r="2713" spans="1:1" x14ac:dyDescent="0.25">
      <c r="A2713" s="114"/>
    </row>
    <row r="2714" spans="1:1" x14ac:dyDescent="0.25">
      <c r="A2714" s="114"/>
    </row>
    <row r="2715" spans="1:1" x14ac:dyDescent="0.25">
      <c r="A2715" s="114"/>
    </row>
    <row r="2716" spans="1:1" x14ac:dyDescent="0.25">
      <c r="A2716" s="114"/>
    </row>
    <row r="2717" spans="1:1" x14ac:dyDescent="0.25">
      <c r="A2717" s="114"/>
    </row>
    <row r="2718" spans="1:1" x14ac:dyDescent="0.25">
      <c r="A2718" s="114"/>
    </row>
    <row r="2719" spans="1:1" x14ac:dyDescent="0.25">
      <c r="A2719" s="114"/>
    </row>
    <row r="2720" spans="1:1" x14ac:dyDescent="0.25">
      <c r="A2720" s="114"/>
    </row>
    <row r="2721" spans="1:1" x14ac:dyDescent="0.25">
      <c r="A2721" s="114"/>
    </row>
    <row r="2722" spans="1:1" x14ac:dyDescent="0.25">
      <c r="A2722" s="114"/>
    </row>
    <row r="2723" spans="1:1" x14ac:dyDescent="0.25">
      <c r="A2723" s="114"/>
    </row>
    <row r="2724" spans="1:1" x14ac:dyDescent="0.25">
      <c r="A2724" s="114"/>
    </row>
    <row r="2725" spans="1:1" x14ac:dyDescent="0.25">
      <c r="A2725" s="114"/>
    </row>
    <row r="2726" spans="1:1" x14ac:dyDescent="0.25">
      <c r="A2726" s="114"/>
    </row>
    <row r="2727" spans="1:1" x14ac:dyDescent="0.25">
      <c r="A2727" s="114"/>
    </row>
    <row r="2728" spans="1:1" x14ac:dyDescent="0.25">
      <c r="A2728" s="114"/>
    </row>
    <row r="2729" spans="1:1" x14ac:dyDescent="0.25">
      <c r="A2729" s="114"/>
    </row>
    <row r="2730" spans="1:1" x14ac:dyDescent="0.25">
      <c r="A2730" s="114"/>
    </row>
    <row r="2731" spans="1:1" x14ac:dyDescent="0.25">
      <c r="A2731" s="114"/>
    </row>
    <row r="2732" spans="1:1" x14ac:dyDescent="0.25">
      <c r="A2732" s="114"/>
    </row>
    <row r="2733" spans="1:1" x14ac:dyDescent="0.25">
      <c r="A2733" s="114"/>
    </row>
    <row r="2734" spans="1:1" x14ac:dyDescent="0.25">
      <c r="A2734" s="114"/>
    </row>
    <row r="2735" spans="1:1" x14ac:dyDescent="0.25">
      <c r="A2735" s="114"/>
    </row>
    <row r="2736" spans="1:1" x14ac:dyDescent="0.25">
      <c r="A2736" s="114"/>
    </row>
    <row r="2737" spans="1:1" x14ac:dyDescent="0.25">
      <c r="A2737" s="114"/>
    </row>
    <row r="2738" spans="1:1" x14ac:dyDescent="0.25">
      <c r="A2738" s="114"/>
    </row>
    <row r="2739" spans="1:1" x14ac:dyDescent="0.25">
      <c r="A2739" s="114"/>
    </row>
    <row r="2740" spans="1:1" x14ac:dyDescent="0.25">
      <c r="A2740" s="114"/>
    </row>
    <row r="2741" spans="1:1" x14ac:dyDescent="0.25">
      <c r="A2741" s="114"/>
    </row>
    <row r="2742" spans="1:1" x14ac:dyDescent="0.25">
      <c r="A2742" s="114"/>
    </row>
    <row r="2743" spans="1:1" x14ac:dyDescent="0.25">
      <c r="A2743" s="114"/>
    </row>
    <row r="2744" spans="1:1" x14ac:dyDescent="0.25">
      <c r="A2744" s="114"/>
    </row>
    <row r="2745" spans="1:1" x14ac:dyDescent="0.25">
      <c r="A2745" s="114"/>
    </row>
    <row r="2746" spans="1:1" x14ac:dyDescent="0.25">
      <c r="A2746" s="114"/>
    </row>
    <row r="2747" spans="1:1" x14ac:dyDescent="0.25">
      <c r="A2747" s="114"/>
    </row>
    <row r="2748" spans="1:1" x14ac:dyDescent="0.25">
      <c r="A2748" s="114"/>
    </row>
    <row r="2749" spans="1:1" x14ac:dyDescent="0.25">
      <c r="A2749" s="114"/>
    </row>
    <row r="2750" spans="1:1" x14ac:dyDescent="0.25">
      <c r="A2750" s="114"/>
    </row>
    <row r="2751" spans="1:1" x14ac:dyDescent="0.25">
      <c r="A2751" s="114"/>
    </row>
    <row r="2752" spans="1:1" x14ac:dyDescent="0.25">
      <c r="A2752" s="114"/>
    </row>
    <row r="2753" spans="1:1" x14ac:dyDescent="0.25">
      <c r="A2753" s="114"/>
    </row>
    <row r="2754" spans="1:1" x14ac:dyDescent="0.25">
      <c r="A2754" s="114"/>
    </row>
    <row r="2755" spans="1:1" x14ac:dyDescent="0.25">
      <c r="A2755" s="114"/>
    </row>
    <row r="2756" spans="1:1" x14ac:dyDescent="0.25">
      <c r="A2756" s="114"/>
    </row>
    <row r="2757" spans="1:1" x14ac:dyDescent="0.25">
      <c r="A2757" s="114"/>
    </row>
    <row r="2758" spans="1:1" x14ac:dyDescent="0.25">
      <c r="A2758" s="114"/>
    </row>
    <row r="2759" spans="1:1" x14ac:dyDescent="0.25">
      <c r="A2759" s="114"/>
    </row>
    <row r="2760" spans="1:1" x14ac:dyDescent="0.25">
      <c r="A2760" s="114"/>
    </row>
    <row r="2761" spans="1:1" x14ac:dyDescent="0.25">
      <c r="A2761" s="114"/>
    </row>
    <row r="2762" spans="1:1" x14ac:dyDescent="0.25">
      <c r="A2762" s="114"/>
    </row>
    <row r="2763" spans="1:1" x14ac:dyDescent="0.25">
      <c r="A2763" s="114"/>
    </row>
    <row r="2764" spans="1:1" x14ac:dyDescent="0.25">
      <c r="A2764" s="114"/>
    </row>
    <row r="2765" spans="1:1" x14ac:dyDescent="0.25">
      <c r="A2765" s="114"/>
    </row>
    <row r="2766" spans="1:1" x14ac:dyDescent="0.25">
      <c r="A2766" s="114"/>
    </row>
    <row r="2767" spans="1:1" x14ac:dyDescent="0.25">
      <c r="A2767" s="114"/>
    </row>
    <row r="2768" spans="1:1" x14ac:dyDescent="0.25">
      <c r="A2768" s="114"/>
    </row>
    <row r="2769" spans="1:1" x14ac:dyDescent="0.25">
      <c r="A2769" s="114"/>
    </row>
    <row r="2770" spans="1:1" x14ac:dyDescent="0.25">
      <c r="A2770" s="114"/>
    </row>
    <row r="2771" spans="1:1" x14ac:dyDescent="0.25">
      <c r="A2771" s="114"/>
    </row>
    <row r="2772" spans="1:1" x14ac:dyDescent="0.25">
      <c r="A2772" s="114"/>
    </row>
    <row r="2773" spans="1:1" x14ac:dyDescent="0.25">
      <c r="A2773" s="114"/>
    </row>
    <row r="2774" spans="1:1" x14ac:dyDescent="0.25">
      <c r="A2774" s="114"/>
    </row>
    <row r="2775" spans="1:1" x14ac:dyDescent="0.25">
      <c r="A2775" s="114"/>
    </row>
    <row r="2776" spans="1:1" x14ac:dyDescent="0.25">
      <c r="A2776" s="114"/>
    </row>
    <row r="2777" spans="1:1" x14ac:dyDescent="0.25">
      <c r="A2777" s="114"/>
    </row>
    <row r="2778" spans="1:1" x14ac:dyDescent="0.25">
      <c r="A2778" s="114"/>
    </row>
    <row r="2779" spans="1:1" x14ac:dyDescent="0.25">
      <c r="A2779" s="114"/>
    </row>
    <row r="2780" spans="1:1" x14ac:dyDescent="0.25">
      <c r="A2780" s="114"/>
    </row>
    <row r="2781" spans="1:1" x14ac:dyDescent="0.25">
      <c r="A2781" s="114"/>
    </row>
    <row r="2782" spans="1:1" x14ac:dyDescent="0.25">
      <c r="A2782" s="114"/>
    </row>
    <row r="2783" spans="1:1" x14ac:dyDescent="0.25">
      <c r="A2783" s="114"/>
    </row>
    <row r="2784" spans="1:1" x14ac:dyDescent="0.25">
      <c r="A2784" s="114"/>
    </row>
    <row r="2785" spans="1:1" x14ac:dyDescent="0.25">
      <c r="A2785" s="114"/>
    </row>
    <row r="2786" spans="1:1" x14ac:dyDescent="0.25">
      <c r="A2786" s="114"/>
    </row>
    <row r="2787" spans="1:1" x14ac:dyDescent="0.25">
      <c r="A2787" s="114"/>
    </row>
    <row r="2788" spans="1:1" x14ac:dyDescent="0.25">
      <c r="A2788" s="114"/>
    </row>
    <row r="2789" spans="1:1" x14ac:dyDescent="0.25">
      <c r="A2789" s="114"/>
    </row>
    <row r="2790" spans="1:1" x14ac:dyDescent="0.25">
      <c r="A2790" s="114"/>
    </row>
    <row r="2791" spans="1:1" x14ac:dyDescent="0.25">
      <c r="A2791" s="114"/>
    </row>
    <row r="2792" spans="1:1" x14ac:dyDescent="0.25">
      <c r="A2792" s="114"/>
    </row>
    <row r="2793" spans="1:1" x14ac:dyDescent="0.25">
      <c r="A2793" s="114"/>
    </row>
    <row r="2794" spans="1:1" x14ac:dyDescent="0.25">
      <c r="A2794" s="114"/>
    </row>
    <row r="2795" spans="1:1" x14ac:dyDescent="0.25">
      <c r="A2795" s="114"/>
    </row>
    <row r="2796" spans="1:1" x14ac:dyDescent="0.25">
      <c r="A2796" s="114"/>
    </row>
    <row r="2797" spans="1:1" x14ac:dyDescent="0.25">
      <c r="A2797" s="114"/>
    </row>
    <row r="2798" spans="1:1" x14ac:dyDescent="0.25">
      <c r="A2798" s="114"/>
    </row>
    <row r="2799" spans="1:1" x14ac:dyDescent="0.25">
      <c r="A2799" s="114"/>
    </row>
    <row r="2800" spans="1:1" x14ac:dyDescent="0.25">
      <c r="A2800" s="114"/>
    </row>
    <row r="2801" spans="1:1" x14ac:dyDescent="0.25">
      <c r="A2801" s="114"/>
    </row>
    <row r="2802" spans="1:1" x14ac:dyDescent="0.25">
      <c r="A2802" s="114"/>
    </row>
    <row r="2803" spans="1:1" x14ac:dyDescent="0.25">
      <c r="A2803" s="114"/>
    </row>
    <row r="2804" spans="1:1" x14ac:dyDescent="0.25">
      <c r="A2804" s="114"/>
    </row>
    <row r="2805" spans="1:1" x14ac:dyDescent="0.25">
      <c r="A2805" s="114"/>
    </row>
    <row r="2806" spans="1:1" x14ac:dyDescent="0.25">
      <c r="A2806" s="114"/>
    </row>
    <row r="2807" spans="1:1" x14ac:dyDescent="0.25">
      <c r="A2807" s="114"/>
    </row>
    <row r="2808" spans="1:1" x14ac:dyDescent="0.25">
      <c r="A2808" s="114"/>
    </row>
    <row r="2809" spans="1:1" x14ac:dyDescent="0.25">
      <c r="A2809" s="114"/>
    </row>
    <row r="2810" spans="1:1" x14ac:dyDescent="0.25">
      <c r="A2810" s="114"/>
    </row>
    <row r="2811" spans="1:1" x14ac:dyDescent="0.25">
      <c r="A2811" s="114"/>
    </row>
    <row r="2812" spans="1:1" x14ac:dyDescent="0.25">
      <c r="A2812" s="114"/>
    </row>
    <row r="2813" spans="1:1" x14ac:dyDescent="0.25">
      <c r="A2813" s="114"/>
    </row>
    <row r="2814" spans="1:1" x14ac:dyDescent="0.25">
      <c r="A2814" s="114"/>
    </row>
    <row r="2815" spans="1:1" x14ac:dyDescent="0.25">
      <c r="A2815" s="114"/>
    </row>
    <row r="2816" spans="1:1" x14ac:dyDescent="0.25">
      <c r="A2816" s="114"/>
    </row>
    <row r="2817" spans="1:1" x14ac:dyDescent="0.25">
      <c r="A2817" s="114"/>
    </row>
    <row r="2818" spans="1:1" x14ac:dyDescent="0.25">
      <c r="A2818" s="114"/>
    </row>
    <row r="2819" spans="1:1" x14ac:dyDescent="0.25">
      <c r="A2819" s="114"/>
    </row>
    <row r="2820" spans="1:1" x14ac:dyDescent="0.25">
      <c r="A2820" s="114"/>
    </row>
    <row r="2821" spans="1:1" x14ac:dyDescent="0.25">
      <c r="A2821" s="114"/>
    </row>
    <row r="2822" spans="1:1" x14ac:dyDescent="0.25">
      <c r="A2822" s="114"/>
    </row>
    <row r="2823" spans="1:1" x14ac:dyDescent="0.25">
      <c r="A2823" s="114"/>
    </row>
    <row r="2824" spans="1:1" x14ac:dyDescent="0.25">
      <c r="A2824" s="114"/>
    </row>
    <row r="2825" spans="1:1" x14ac:dyDescent="0.25">
      <c r="A2825" s="114"/>
    </row>
    <row r="2826" spans="1:1" x14ac:dyDescent="0.25">
      <c r="A2826" s="114"/>
    </row>
    <row r="2827" spans="1:1" x14ac:dyDescent="0.25">
      <c r="A2827" s="114"/>
    </row>
    <row r="2828" spans="1:1" x14ac:dyDescent="0.25">
      <c r="A2828" s="114"/>
    </row>
    <row r="2829" spans="1:1" x14ac:dyDescent="0.25">
      <c r="A2829" s="114"/>
    </row>
    <row r="2830" spans="1:1" x14ac:dyDescent="0.25">
      <c r="A2830" s="114"/>
    </row>
    <row r="2831" spans="1:1" x14ac:dyDescent="0.25">
      <c r="A2831" s="114"/>
    </row>
    <row r="2832" spans="1:1" x14ac:dyDescent="0.25">
      <c r="A2832" s="114"/>
    </row>
    <row r="2833" spans="1:1" x14ac:dyDescent="0.25">
      <c r="A2833" s="114"/>
    </row>
    <row r="2834" spans="1:1" x14ac:dyDescent="0.25">
      <c r="A2834" s="114"/>
    </row>
    <row r="2835" spans="1:1" x14ac:dyDescent="0.25">
      <c r="A2835" s="114"/>
    </row>
    <row r="2836" spans="1:1" x14ac:dyDescent="0.25">
      <c r="A2836" s="114"/>
    </row>
    <row r="2837" spans="1:1" x14ac:dyDescent="0.25">
      <c r="A2837" s="114"/>
    </row>
    <row r="2838" spans="1:1" x14ac:dyDescent="0.25">
      <c r="A2838" s="114"/>
    </row>
    <row r="2839" spans="1:1" x14ac:dyDescent="0.25">
      <c r="A2839" s="114"/>
    </row>
    <row r="2840" spans="1:1" x14ac:dyDescent="0.25">
      <c r="A2840" s="114"/>
    </row>
    <row r="2841" spans="1:1" x14ac:dyDescent="0.25">
      <c r="A2841" s="114"/>
    </row>
    <row r="2842" spans="1:1" x14ac:dyDescent="0.25">
      <c r="A2842" s="114"/>
    </row>
    <row r="2843" spans="1:1" x14ac:dyDescent="0.25">
      <c r="A2843" s="114"/>
    </row>
    <row r="2844" spans="1:1" x14ac:dyDescent="0.25">
      <c r="A2844" s="114"/>
    </row>
    <row r="2845" spans="1:1" x14ac:dyDescent="0.25">
      <c r="A2845" s="114"/>
    </row>
    <row r="2846" spans="1:1" x14ac:dyDescent="0.25">
      <c r="A2846" s="114"/>
    </row>
    <row r="2847" spans="1:1" x14ac:dyDescent="0.25">
      <c r="A2847" s="114"/>
    </row>
    <row r="2848" spans="1:1" x14ac:dyDescent="0.25">
      <c r="A2848" s="114"/>
    </row>
    <row r="2849" spans="1:1" x14ac:dyDescent="0.25">
      <c r="A2849" s="114"/>
    </row>
    <row r="2850" spans="1:1" x14ac:dyDescent="0.25">
      <c r="A2850" s="114"/>
    </row>
    <row r="2851" spans="1:1" x14ac:dyDescent="0.25">
      <c r="A2851" s="114"/>
    </row>
    <row r="2852" spans="1:1" x14ac:dyDescent="0.25">
      <c r="A2852" s="114"/>
    </row>
    <row r="2853" spans="1:1" x14ac:dyDescent="0.25">
      <c r="A2853" s="114"/>
    </row>
    <row r="2854" spans="1:1" x14ac:dyDescent="0.25">
      <c r="A2854" s="114"/>
    </row>
    <row r="2855" spans="1:1" x14ac:dyDescent="0.25">
      <c r="A2855" s="114"/>
    </row>
    <row r="2856" spans="1:1" x14ac:dyDescent="0.25">
      <c r="A2856" s="114"/>
    </row>
    <row r="2857" spans="1:1" x14ac:dyDescent="0.25">
      <c r="A2857" s="114"/>
    </row>
    <row r="2858" spans="1:1" x14ac:dyDescent="0.25">
      <c r="A2858" s="114"/>
    </row>
    <row r="2859" spans="1:1" x14ac:dyDescent="0.25">
      <c r="A2859" s="114"/>
    </row>
    <row r="2860" spans="1:1" x14ac:dyDescent="0.25">
      <c r="A2860" s="114"/>
    </row>
    <row r="2861" spans="1:1" x14ac:dyDescent="0.25">
      <c r="A2861" s="114"/>
    </row>
    <row r="2862" spans="1:1" x14ac:dyDescent="0.25">
      <c r="A2862" s="114"/>
    </row>
    <row r="2863" spans="1:1" x14ac:dyDescent="0.25">
      <c r="A2863" s="114"/>
    </row>
    <row r="2864" spans="1:1" x14ac:dyDescent="0.25">
      <c r="A2864" s="114"/>
    </row>
    <row r="2865" spans="1:1" x14ac:dyDescent="0.25">
      <c r="A2865" s="114"/>
    </row>
    <row r="2866" spans="1:1" x14ac:dyDescent="0.25">
      <c r="A2866" s="114"/>
    </row>
    <row r="2867" spans="1:1" x14ac:dyDescent="0.25">
      <c r="A2867" s="114"/>
    </row>
    <row r="2868" spans="1:1" x14ac:dyDescent="0.25">
      <c r="A2868" s="114"/>
    </row>
    <row r="2869" spans="1:1" x14ac:dyDescent="0.25">
      <c r="A2869" s="114"/>
    </row>
    <row r="2870" spans="1:1" x14ac:dyDescent="0.25">
      <c r="A2870" s="114"/>
    </row>
    <row r="2871" spans="1:1" x14ac:dyDescent="0.25">
      <c r="A2871" s="114"/>
    </row>
    <row r="2872" spans="1:1" x14ac:dyDescent="0.25">
      <c r="A2872" s="114"/>
    </row>
    <row r="2873" spans="1:1" x14ac:dyDescent="0.25">
      <c r="A2873" s="114"/>
    </row>
    <row r="2874" spans="1:1" x14ac:dyDescent="0.25">
      <c r="A2874" s="114"/>
    </row>
    <row r="2875" spans="1:1" x14ac:dyDescent="0.25">
      <c r="A2875" s="114"/>
    </row>
    <row r="2876" spans="1:1" x14ac:dyDescent="0.25">
      <c r="A2876" s="114"/>
    </row>
    <row r="2877" spans="1:1" x14ac:dyDescent="0.25">
      <c r="A2877" s="114"/>
    </row>
    <row r="2878" spans="1:1" x14ac:dyDescent="0.25">
      <c r="A2878" s="114"/>
    </row>
    <row r="2879" spans="1:1" x14ac:dyDescent="0.25">
      <c r="A2879" s="114"/>
    </row>
    <row r="2880" spans="1:1" x14ac:dyDescent="0.25">
      <c r="A2880" s="114"/>
    </row>
    <row r="2881" spans="1:1" x14ac:dyDescent="0.25">
      <c r="A2881" s="114"/>
    </row>
    <row r="2882" spans="1:1" x14ac:dyDescent="0.25">
      <c r="A2882" s="114"/>
    </row>
    <row r="2883" spans="1:1" x14ac:dyDescent="0.25">
      <c r="A2883" s="114"/>
    </row>
    <row r="2884" spans="1:1" x14ac:dyDescent="0.25">
      <c r="A2884" s="114"/>
    </row>
    <row r="2885" spans="1:1" x14ac:dyDescent="0.25">
      <c r="A2885" s="114"/>
    </row>
    <row r="2886" spans="1:1" x14ac:dyDescent="0.25">
      <c r="A2886" s="114"/>
    </row>
    <row r="2887" spans="1:1" x14ac:dyDescent="0.25">
      <c r="A2887" s="114"/>
    </row>
    <row r="2888" spans="1:1" x14ac:dyDescent="0.25">
      <c r="A2888" s="114"/>
    </row>
    <row r="2889" spans="1:1" x14ac:dyDescent="0.25">
      <c r="A2889" s="114"/>
    </row>
    <row r="2890" spans="1:1" x14ac:dyDescent="0.25">
      <c r="A2890" s="114"/>
    </row>
    <row r="2891" spans="1:1" x14ac:dyDescent="0.25">
      <c r="A2891" s="114"/>
    </row>
    <row r="2892" spans="1:1" x14ac:dyDescent="0.25">
      <c r="A2892" s="114"/>
    </row>
    <row r="2893" spans="1:1" x14ac:dyDescent="0.25">
      <c r="A2893" s="114"/>
    </row>
    <row r="2894" spans="1:1" x14ac:dyDescent="0.25">
      <c r="A2894" s="114"/>
    </row>
    <row r="2895" spans="1:1" x14ac:dyDescent="0.25">
      <c r="A2895" s="114"/>
    </row>
    <row r="2896" spans="1:1" x14ac:dyDescent="0.25">
      <c r="A2896" s="114"/>
    </row>
    <row r="2897" spans="1:1" x14ac:dyDescent="0.25">
      <c r="A2897" s="114"/>
    </row>
    <row r="2898" spans="1:1" x14ac:dyDescent="0.25">
      <c r="A2898" s="114"/>
    </row>
    <row r="2899" spans="1:1" x14ac:dyDescent="0.25">
      <c r="A2899" s="114"/>
    </row>
    <row r="2900" spans="1:1" x14ac:dyDescent="0.25">
      <c r="A2900" s="114"/>
    </row>
    <row r="2901" spans="1:1" x14ac:dyDescent="0.25">
      <c r="A2901" s="114"/>
    </row>
    <row r="2902" spans="1:1" x14ac:dyDescent="0.25">
      <c r="A2902" s="114"/>
    </row>
    <row r="2903" spans="1:1" x14ac:dyDescent="0.25">
      <c r="A2903" s="114"/>
    </row>
    <row r="2904" spans="1:1" x14ac:dyDescent="0.25">
      <c r="A2904" s="114"/>
    </row>
    <row r="2905" spans="1:1" x14ac:dyDescent="0.25">
      <c r="A2905" s="114"/>
    </row>
    <row r="2906" spans="1:1" x14ac:dyDescent="0.25">
      <c r="A2906" s="114"/>
    </row>
    <row r="2907" spans="1:1" x14ac:dyDescent="0.25">
      <c r="A2907" s="114"/>
    </row>
    <row r="2908" spans="1:1" x14ac:dyDescent="0.25">
      <c r="A2908" s="114"/>
    </row>
    <row r="2909" spans="1:1" x14ac:dyDescent="0.25">
      <c r="A2909" s="114"/>
    </row>
    <row r="2910" spans="1:1" x14ac:dyDescent="0.25">
      <c r="A2910" s="114"/>
    </row>
    <row r="2911" spans="1:1" x14ac:dyDescent="0.25">
      <c r="A2911" s="114"/>
    </row>
    <row r="2912" spans="1:1" x14ac:dyDescent="0.25">
      <c r="A2912" s="114"/>
    </row>
    <row r="2913" spans="1:1" x14ac:dyDescent="0.25">
      <c r="A2913" s="114"/>
    </row>
    <row r="2914" spans="1:1" x14ac:dyDescent="0.25">
      <c r="A2914" s="114"/>
    </row>
    <row r="2915" spans="1:1" x14ac:dyDescent="0.25">
      <c r="A2915" s="114"/>
    </row>
    <row r="2916" spans="1:1" x14ac:dyDescent="0.25">
      <c r="A2916" s="114"/>
    </row>
    <row r="2917" spans="1:1" x14ac:dyDescent="0.25">
      <c r="A2917" s="114"/>
    </row>
    <row r="2918" spans="1:1" x14ac:dyDescent="0.25">
      <c r="A2918" s="114"/>
    </row>
    <row r="2919" spans="1:1" x14ac:dyDescent="0.25">
      <c r="A2919" s="114"/>
    </row>
    <row r="2920" spans="1:1" x14ac:dyDescent="0.25">
      <c r="A2920" s="114"/>
    </row>
    <row r="2921" spans="1:1" x14ac:dyDescent="0.25">
      <c r="A2921" s="114"/>
    </row>
    <row r="2922" spans="1:1" x14ac:dyDescent="0.25">
      <c r="A2922" s="114"/>
    </row>
    <row r="2923" spans="1:1" x14ac:dyDescent="0.25">
      <c r="A2923" s="114"/>
    </row>
    <row r="2924" spans="1:1" x14ac:dyDescent="0.25">
      <c r="A2924" s="114"/>
    </row>
    <row r="2925" spans="1:1" x14ac:dyDescent="0.25">
      <c r="A2925" s="114"/>
    </row>
    <row r="2926" spans="1:1" x14ac:dyDescent="0.25">
      <c r="A2926" s="114"/>
    </row>
    <row r="2927" spans="1:1" x14ac:dyDescent="0.25">
      <c r="A2927" s="114"/>
    </row>
    <row r="2928" spans="1:1" x14ac:dyDescent="0.25">
      <c r="A2928" s="114"/>
    </row>
    <row r="2929" spans="1:1" x14ac:dyDescent="0.25">
      <c r="A2929" s="114"/>
    </row>
    <row r="2930" spans="1:1" x14ac:dyDescent="0.25">
      <c r="A2930" s="114"/>
    </row>
    <row r="2931" spans="1:1" x14ac:dyDescent="0.25">
      <c r="A2931" s="114"/>
    </row>
    <row r="2932" spans="1:1" x14ac:dyDescent="0.25">
      <c r="A2932" s="114"/>
    </row>
    <row r="2933" spans="1:1" x14ac:dyDescent="0.25">
      <c r="A2933" s="114"/>
    </row>
    <row r="2934" spans="1:1" x14ac:dyDescent="0.25">
      <c r="A2934" s="114"/>
    </row>
    <row r="2935" spans="1:1" x14ac:dyDescent="0.25">
      <c r="A2935" s="114"/>
    </row>
    <row r="2936" spans="1:1" x14ac:dyDescent="0.25">
      <c r="A2936" s="114"/>
    </row>
    <row r="2937" spans="1:1" x14ac:dyDescent="0.25">
      <c r="A2937" s="114"/>
    </row>
    <row r="2938" spans="1:1" x14ac:dyDescent="0.25">
      <c r="A2938" s="114"/>
    </row>
    <row r="2939" spans="1:1" x14ac:dyDescent="0.25">
      <c r="A2939" s="114"/>
    </row>
    <row r="2940" spans="1:1" x14ac:dyDescent="0.25">
      <c r="A2940" s="114"/>
    </row>
    <row r="2941" spans="1:1" x14ac:dyDescent="0.25">
      <c r="A2941" s="114"/>
    </row>
    <row r="2942" spans="1:1" x14ac:dyDescent="0.25">
      <c r="A2942" s="114"/>
    </row>
    <row r="2943" spans="1:1" x14ac:dyDescent="0.25">
      <c r="A2943" s="114"/>
    </row>
    <row r="2944" spans="1:1" x14ac:dyDescent="0.25">
      <c r="A2944" s="114"/>
    </row>
    <row r="2945" spans="1:1" x14ac:dyDescent="0.25">
      <c r="A2945" s="114"/>
    </row>
    <row r="2946" spans="1:1" x14ac:dyDescent="0.25">
      <c r="A2946" s="114"/>
    </row>
    <row r="2947" spans="1:1" x14ac:dyDescent="0.25">
      <c r="A2947" s="114"/>
    </row>
    <row r="2948" spans="1:1" x14ac:dyDescent="0.25">
      <c r="A2948" s="114"/>
    </row>
    <row r="2949" spans="1:1" x14ac:dyDescent="0.25">
      <c r="A2949" s="114"/>
    </row>
    <row r="2950" spans="1:1" x14ac:dyDescent="0.25">
      <c r="A2950" s="114"/>
    </row>
    <row r="2951" spans="1:1" x14ac:dyDescent="0.25">
      <c r="A2951" s="114"/>
    </row>
    <row r="2952" spans="1:1" x14ac:dyDescent="0.25">
      <c r="A2952" s="114"/>
    </row>
    <row r="2953" spans="1:1" x14ac:dyDescent="0.25">
      <c r="A2953" s="114"/>
    </row>
    <row r="2954" spans="1:1" x14ac:dyDescent="0.25">
      <c r="A2954" s="114"/>
    </row>
    <row r="2955" spans="1:1" x14ac:dyDescent="0.25">
      <c r="A2955" s="114"/>
    </row>
    <row r="2956" spans="1:1" x14ac:dyDescent="0.25">
      <c r="A2956" s="114"/>
    </row>
    <row r="2957" spans="1:1" x14ac:dyDescent="0.25">
      <c r="A2957" s="114"/>
    </row>
    <row r="2958" spans="1:1" x14ac:dyDescent="0.25">
      <c r="A2958" s="114"/>
    </row>
    <row r="2959" spans="1:1" x14ac:dyDescent="0.25">
      <c r="A2959" s="114"/>
    </row>
    <row r="2960" spans="1:1" x14ac:dyDescent="0.25">
      <c r="A2960" s="114"/>
    </row>
    <row r="2961" spans="1:1" x14ac:dyDescent="0.25">
      <c r="A2961" s="114"/>
    </row>
    <row r="2962" spans="1:1" x14ac:dyDescent="0.25">
      <c r="A2962" s="114"/>
    </row>
    <row r="2963" spans="1:1" x14ac:dyDescent="0.25">
      <c r="A2963" s="114"/>
    </row>
    <row r="2964" spans="1:1" x14ac:dyDescent="0.25">
      <c r="A2964" s="114"/>
    </row>
    <row r="2965" spans="1:1" x14ac:dyDescent="0.25">
      <c r="A2965" s="114"/>
    </row>
    <row r="2966" spans="1:1" x14ac:dyDescent="0.25">
      <c r="A2966" s="114"/>
    </row>
    <row r="2967" spans="1:1" x14ac:dyDescent="0.25">
      <c r="A2967" s="114"/>
    </row>
    <row r="2968" spans="1:1" x14ac:dyDescent="0.25">
      <c r="A2968" s="114"/>
    </row>
    <row r="2969" spans="1:1" x14ac:dyDescent="0.25">
      <c r="A2969" s="114"/>
    </row>
    <row r="2970" spans="1:1" x14ac:dyDescent="0.25">
      <c r="A2970" s="114"/>
    </row>
    <row r="2971" spans="1:1" x14ac:dyDescent="0.25">
      <c r="A2971" s="114"/>
    </row>
    <row r="2972" spans="1:1" x14ac:dyDescent="0.25">
      <c r="A2972" s="114"/>
    </row>
    <row r="2973" spans="1:1" x14ac:dyDescent="0.25">
      <c r="A2973" s="114"/>
    </row>
    <row r="2974" spans="1:1" x14ac:dyDescent="0.25">
      <c r="A2974" s="114"/>
    </row>
    <row r="2975" spans="1:1" x14ac:dyDescent="0.25">
      <c r="A2975" s="114"/>
    </row>
    <row r="2976" spans="1:1" x14ac:dyDescent="0.25">
      <c r="A2976" s="114"/>
    </row>
    <row r="2977" spans="1:1" x14ac:dyDescent="0.25">
      <c r="A2977" s="114"/>
    </row>
    <row r="2978" spans="1:1" x14ac:dyDescent="0.25">
      <c r="A2978" s="114"/>
    </row>
    <row r="2979" spans="1:1" x14ac:dyDescent="0.25">
      <c r="A2979" s="114"/>
    </row>
    <row r="2980" spans="1:1" x14ac:dyDescent="0.25">
      <c r="A2980" s="114"/>
    </row>
    <row r="2981" spans="1:1" x14ac:dyDescent="0.25">
      <c r="A2981" s="114"/>
    </row>
    <row r="2982" spans="1:1" x14ac:dyDescent="0.25">
      <c r="A2982" s="114"/>
    </row>
    <row r="2983" spans="1:1" x14ac:dyDescent="0.25">
      <c r="A2983" s="114"/>
    </row>
    <row r="2984" spans="1:1" x14ac:dyDescent="0.25">
      <c r="A2984" s="114"/>
    </row>
    <row r="2985" spans="1:1" x14ac:dyDescent="0.25">
      <c r="A2985" s="114"/>
    </row>
    <row r="2986" spans="1:1" x14ac:dyDescent="0.25">
      <c r="A2986" s="114"/>
    </row>
    <row r="2987" spans="1:1" x14ac:dyDescent="0.25">
      <c r="A2987" s="114"/>
    </row>
    <row r="2988" spans="1:1" x14ac:dyDescent="0.25">
      <c r="A2988" s="114"/>
    </row>
    <row r="2989" spans="1:1" x14ac:dyDescent="0.25">
      <c r="A2989" s="114"/>
    </row>
    <row r="2990" spans="1:1" x14ac:dyDescent="0.25">
      <c r="A2990" s="114"/>
    </row>
    <row r="2991" spans="1:1" x14ac:dyDescent="0.25">
      <c r="A2991" s="114"/>
    </row>
    <row r="2992" spans="1:1" x14ac:dyDescent="0.25">
      <c r="A2992" s="114"/>
    </row>
    <row r="2993" spans="1:1" x14ac:dyDescent="0.25">
      <c r="A2993" s="114"/>
    </row>
    <row r="2994" spans="1:1" x14ac:dyDescent="0.25">
      <c r="A2994" s="114"/>
    </row>
    <row r="2995" spans="1:1" x14ac:dyDescent="0.25">
      <c r="A2995" s="114"/>
    </row>
    <row r="2996" spans="1:1" x14ac:dyDescent="0.25">
      <c r="A2996" s="114"/>
    </row>
    <row r="2997" spans="1:1" x14ac:dyDescent="0.25">
      <c r="A2997" s="114"/>
    </row>
    <row r="2998" spans="1:1" x14ac:dyDescent="0.25">
      <c r="A2998" s="114"/>
    </row>
    <row r="2999" spans="1:1" x14ac:dyDescent="0.25">
      <c r="A2999" s="114"/>
    </row>
    <row r="3000" spans="1:1" x14ac:dyDescent="0.25">
      <c r="A3000" s="114"/>
    </row>
    <row r="3001" spans="1:1" x14ac:dyDescent="0.25">
      <c r="A3001" s="114"/>
    </row>
    <row r="3002" spans="1:1" x14ac:dyDescent="0.25">
      <c r="A3002" s="114"/>
    </row>
    <row r="3003" spans="1:1" x14ac:dyDescent="0.25">
      <c r="A3003" s="114"/>
    </row>
    <row r="3004" spans="1:1" x14ac:dyDescent="0.25">
      <c r="A3004" s="114"/>
    </row>
    <row r="3005" spans="1:1" x14ac:dyDescent="0.25">
      <c r="A3005" s="114"/>
    </row>
    <row r="3006" spans="1:1" x14ac:dyDescent="0.25">
      <c r="A3006" s="114"/>
    </row>
    <row r="3007" spans="1:1" x14ac:dyDescent="0.25">
      <c r="A3007" s="114"/>
    </row>
    <row r="3008" spans="1:1" x14ac:dyDescent="0.25">
      <c r="A3008" s="114"/>
    </row>
    <row r="3009" spans="1:1" x14ac:dyDescent="0.25">
      <c r="A3009" s="114"/>
    </row>
    <row r="3010" spans="1:1" x14ac:dyDescent="0.25">
      <c r="A3010" s="114"/>
    </row>
    <row r="3011" spans="1:1" x14ac:dyDescent="0.25">
      <c r="A3011" s="114"/>
    </row>
    <row r="3012" spans="1:1" x14ac:dyDescent="0.25">
      <c r="A3012" s="114"/>
    </row>
    <row r="3013" spans="1:1" x14ac:dyDescent="0.25">
      <c r="A3013" s="114"/>
    </row>
    <row r="3014" spans="1:1" x14ac:dyDescent="0.25">
      <c r="A3014" s="114"/>
    </row>
    <row r="3015" spans="1:1" x14ac:dyDescent="0.25">
      <c r="A3015" s="114"/>
    </row>
    <row r="3016" spans="1:1" x14ac:dyDescent="0.25">
      <c r="A3016" s="114"/>
    </row>
    <row r="3017" spans="1:1" x14ac:dyDescent="0.25">
      <c r="A3017" s="114"/>
    </row>
    <row r="3018" spans="1:1" x14ac:dyDescent="0.25">
      <c r="A3018" s="114"/>
    </row>
    <row r="3019" spans="1:1" x14ac:dyDescent="0.25">
      <c r="A3019" s="114"/>
    </row>
    <row r="3020" spans="1:1" x14ac:dyDescent="0.25">
      <c r="A3020" s="114"/>
    </row>
    <row r="3021" spans="1:1" x14ac:dyDescent="0.25">
      <c r="A3021" s="114"/>
    </row>
    <row r="3022" spans="1:1" x14ac:dyDescent="0.25">
      <c r="A3022" s="114"/>
    </row>
    <row r="3023" spans="1:1" x14ac:dyDescent="0.25">
      <c r="A3023" s="114"/>
    </row>
    <row r="3024" spans="1:1" x14ac:dyDescent="0.25">
      <c r="A3024" s="114"/>
    </row>
    <row r="3025" spans="1:1" x14ac:dyDescent="0.25">
      <c r="A3025" s="114"/>
    </row>
    <row r="3026" spans="1:1" x14ac:dyDescent="0.25">
      <c r="A3026" s="114"/>
    </row>
    <row r="3027" spans="1:1" x14ac:dyDescent="0.25">
      <c r="A3027" s="114"/>
    </row>
    <row r="3028" spans="1:1" x14ac:dyDescent="0.25">
      <c r="A3028" s="114"/>
    </row>
    <row r="3029" spans="1:1" x14ac:dyDescent="0.25">
      <c r="A3029" s="114"/>
    </row>
    <row r="3030" spans="1:1" x14ac:dyDescent="0.25">
      <c r="A3030" s="114"/>
    </row>
    <row r="3031" spans="1:1" x14ac:dyDescent="0.25">
      <c r="A3031" s="114"/>
    </row>
    <row r="3032" spans="1:1" x14ac:dyDescent="0.25">
      <c r="A3032" s="114"/>
    </row>
    <row r="3033" spans="1:1" x14ac:dyDescent="0.25">
      <c r="A3033" s="114"/>
    </row>
    <row r="3034" spans="1:1" x14ac:dyDescent="0.25">
      <c r="A3034" s="114"/>
    </row>
    <row r="3035" spans="1:1" x14ac:dyDescent="0.25">
      <c r="A3035" s="114"/>
    </row>
    <row r="3036" spans="1:1" x14ac:dyDescent="0.25">
      <c r="A3036" s="114"/>
    </row>
    <row r="3037" spans="1:1" x14ac:dyDescent="0.25">
      <c r="A3037" s="114"/>
    </row>
    <row r="3038" spans="1:1" x14ac:dyDescent="0.25">
      <c r="A3038" s="114"/>
    </row>
    <row r="3039" spans="1:1" x14ac:dyDescent="0.25">
      <c r="A3039" s="114"/>
    </row>
    <row r="3040" spans="1:1" x14ac:dyDescent="0.25">
      <c r="A3040" s="114"/>
    </row>
    <row r="3041" spans="1:1" x14ac:dyDescent="0.25">
      <c r="A3041" s="114"/>
    </row>
    <row r="3042" spans="1:1" x14ac:dyDescent="0.25">
      <c r="A3042" s="114"/>
    </row>
    <row r="3043" spans="1:1" x14ac:dyDescent="0.25">
      <c r="A3043" s="114"/>
    </row>
    <row r="3044" spans="1:1" x14ac:dyDescent="0.25">
      <c r="A3044" s="114"/>
    </row>
    <row r="3045" spans="1:1" x14ac:dyDescent="0.25">
      <c r="A3045" s="114"/>
    </row>
    <row r="3046" spans="1:1" x14ac:dyDescent="0.25">
      <c r="A3046" s="114"/>
    </row>
    <row r="3047" spans="1:1" x14ac:dyDescent="0.25">
      <c r="A3047" s="114"/>
    </row>
    <row r="3048" spans="1:1" x14ac:dyDescent="0.25">
      <c r="A3048" s="114"/>
    </row>
    <row r="3049" spans="1:1" x14ac:dyDescent="0.25">
      <c r="A3049" s="114"/>
    </row>
    <row r="3050" spans="1:1" x14ac:dyDescent="0.25">
      <c r="A3050" s="114"/>
    </row>
    <row r="3051" spans="1:1" x14ac:dyDescent="0.25">
      <c r="A3051" s="114"/>
    </row>
    <row r="3052" spans="1:1" x14ac:dyDescent="0.25">
      <c r="A3052" s="114"/>
    </row>
    <row r="3053" spans="1:1" x14ac:dyDescent="0.25">
      <c r="A3053" s="114"/>
    </row>
    <row r="3054" spans="1:1" x14ac:dyDescent="0.25">
      <c r="A3054" s="114"/>
    </row>
    <row r="3055" spans="1:1" x14ac:dyDescent="0.25">
      <c r="A3055" s="114"/>
    </row>
    <row r="3056" spans="1:1" x14ac:dyDescent="0.25">
      <c r="A3056" s="114"/>
    </row>
    <row r="3057" spans="1:1" x14ac:dyDescent="0.25">
      <c r="A3057" s="114"/>
    </row>
    <row r="3058" spans="1:1" x14ac:dyDescent="0.25">
      <c r="A3058" s="114"/>
    </row>
    <row r="3059" spans="1:1" x14ac:dyDescent="0.25">
      <c r="A3059" s="114"/>
    </row>
    <row r="3060" spans="1:1" x14ac:dyDescent="0.25">
      <c r="A3060" s="114"/>
    </row>
    <row r="3061" spans="1:1" x14ac:dyDescent="0.25">
      <c r="A3061" s="114"/>
    </row>
    <row r="3062" spans="1:1" x14ac:dyDescent="0.25">
      <c r="A3062" s="114"/>
    </row>
    <row r="3063" spans="1:1" x14ac:dyDescent="0.25">
      <c r="A3063" s="114"/>
    </row>
    <row r="3064" spans="1:1" x14ac:dyDescent="0.25">
      <c r="A3064" s="114"/>
    </row>
    <row r="3065" spans="1:1" x14ac:dyDescent="0.25">
      <c r="A3065" s="114"/>
    </row>
    <row r="3066" spans="1:1" x14ac:dyDescent="0.25">
      <c r="A3066" s="114"/>
    </row>
    <row r="3067" spans="1:1" x14ac:dyDescent="0.25">
      <c r="A3067" s="114"/>
    </row>
    <row r="3068" spans="1:1" x14ac:dyDescent="0.25">
      <c r="A3068" s="114"/>
    </row>
    <row r="3069" spans="1:1" x14ac:dyDescent="0.25">
      <c r="A3069" s="114"/>
    </row>
    <row r="3070" spans="1:1" x14ac:dyDescent="0.25">
      <c r="A3070" s="114"/>
    </row>
    <row r="3071" spans="1:1" x14ac:dyDescent="0.25">
      <c r="A3071" s="114"/>
    </row>
    <row r="3072" spans="1:1" x14ac:dyDescent="0.25">
      <c r="A3072" s="114"/>
    </row>
    <row r="3073" spans="1:1" x14ac:dyDescent="0.25">
      <c r="A3073" s="114"/>
    </row>
    <row r="3074" spans="1:1" x14ac:dyDescent="0.25">
      <c r="A3074" s="114"/>
    </row>
    <row r="3075" spans="1:1" x14ac:dyDescent="0.25">
      <c r="A3075" s="114"/>
    </row>
    <row r="3076" spans="1:1" x14ac:dyDescent="0.25">
      <c r="A3076" s="114"/>
    </row>
    <row r="3077" spans="1:1" x14ac:dyDescent="0.25">
      <c r="A3077" s="114"/>
    </row>
    <row r="3078" spans="1:1" x14ac:dyDescent="0.25">
      <c r="A3078" s="114"/>
    </row>
    <row r="3079" spans="1:1" x14ac:dyDescent="0.25">
      <c r="A3079" s="114"/>
    </row>
    <row r="3080" spans="1:1" x14ac:dyDescent="0.25">
      <c r="A3080" s="114"/>
    </row>
    <row r="3081" spans="1:1" x14ac:dyDescent="0.25">
      <c r="A3081" s="114"/>
    </row>
    <row r="3082" spans="1:1" x14ac:dyDescent="0.25">
      <c r="A3082" s="114"/>
    </row>
    <row r="3083" spans="1:1" x14ac:dyDescent="0.25">
      <c r="A3083" s="114"/>
    </row>
    <row r="3084" spans="1:1" x14ac:dyDescent="0.25">
      <c r="A3084" s="114"/>
    </row>
    <row r="3085" spans="1:1" x14ac:dyDescent="0.25">
      <c r="A3085" s="114"/>
    </row>
    <row r="3086" spans="1:1" x14ac:dyDescent="0.25">
      <c r="A3086" s="114"/>
    </row>
    <row r="3087" spans="1:1" x14ac:dyDescent="0.25">
      <c r="A3087" s="114"/>
    </row>
    <row r="3088" spans="1:1" x14ac:dyDescent="0.25">
      <c r="A3088" s="114"/>
    </row>
    <row r="3089" spans="1:1" x14ac:dyDescent="0.25">
      <c r="A3089" s="114"/>
    </row>
    <row r="3090" spans="1:1" x14ac:dyDescent="0.25">
      <c r="A3090" s="114"/>
    </row>
    <row r="3091" spans="1:1" x14ac:dyDescent="0.25">
      <c r="A3091" s="114"/>
    </row>
    <row r="3092" spans="1:1" x14ac:dyDescent="0.25">
      <c r="A3092" s="114"/>
    </row>
    <row r="3093" spans="1:1" x14ac:dyDescent="0.25">
      <c r="A3093" s="114"/>
    </row>
    <row r="3094" spans="1:1" x14ac:dyDescent="0.25">
      <c r="A3094" s="114"/>
    </row>
    <row r="3095" spans="1:1" x14ac:dyDescent="0.25">
      <c r="A3095" s="114"/>
    </row>
    <row r="3096" spans="1:1" x14ac:dyDescent="0.25">
      <c r="A3096" s="114"/>
    </row>
    <row r="3097" spans="1:1" x14ac:dyDescent="0.25">
      <c r="A3097" s="114"/>
    </row>
    <row r="3098" spans="1:1" x14ac:dyDescent="0.25">
      <c r="A3098" s="114"/>
    </row>
    <row r="3099" spans="1:1" x14ac:dyDescent="0.25">
      <c r="A3099" s="114"/>
    </row>
    <row r="3100" spans="1:1" x14ac:dyDescent="0.25">
      <c r="A3100" s="114"/>
    </row>
    <row r="3101" spans="1:1" x14ac:dyDescent="0.25">
      <c r="A3101" s="114"/>
    </row>
    <row r="3102" spans="1:1" x14ac:dyDescent="0.25">
      <c r="A3102" s="114"/>
    </row>
    <row r="3103" spans="1:1" x14ac:dyDescent="0.25">
      <c r="A3103" s="114"/>
    </row>
    <row r="3104" spans="1:1" x14ac:dyDescent="0.25">
      <c r="A3104" s="114"/>
    </row>
    <row r="3105" spans="1:1" x14ac:dyDescent="0.25">
      <c r="A3105" s="114"/>
    </row>
    <row r="3106" spans="1:1" x14ac:dyDescent="0.25">
      <c r="A3106" s="114"/>
    </row>
    <row r="3107" spans="1:1" x14ac:dyDescent="0.25">
      <c r="A3107" s="114"/>
    </row>
    <row r="3108" spans="1:1" x14ac:dyDescent="0.25">
      <c r="A3108" s="114"/>
    </row>
    <row r="3109" spans="1:1" x14ac:dyDescent="0.25">
      <c r="A3109" s="114"/>
    </row>
    <row r="3110" spans="1:1" x14ac:dyDescent="0.25">
      <c r="A3110" s="114"/>
    </row>
    <row r="3111" spans="1:1" x14ac:dyDescent="0.25">
      <c r="A3111" s="114"/>
    </row>
    <row r="3112" spans="1:1" x14ac:dyDescent="0.25">
      <c r="A3112" s="114"/>
    </row>
    <row r="3113" spans="1:1" x14ac:dyDescent="0.25">
      <c r="A3113" s="114"/>
    </row>
    <row r="3114" spans="1:1" x14ac:dyDescent="0.25">
      <c r="A3114" s="114"/>
    </row>
    <row r="3115" spans="1:1" x14ac:dyDescent="0.25">
      <c r="A3115" s="114"/>
    </row>
    <row r="3116" spans="1:1" x14ac:dyDescent="0.25">
      <c r="A3116" s="114"/>
    </row>
    <row r="3117" spans="1:1" x14ac:dyDescent="0.25">
      <c r="A3117" s="114"/>
    </row>
    <row r="3118" spans="1:1" x14ac:dyDescent="0.25">
      <c r="A3118" s="114"/>
    </row>
    <row r="3119" spans="1:1" x14ac:dyDescent="0.25">
      <c r="A3119" s="114"/>
    </row>
    <row r="3120" spans="1:1" x14ac:dyDescent="0.25">
      <c r="A3120" s="114"/>
    </row>
    <row r="3121" spans="1:1" x14ac:dyDescent="0.25">
      <c r="A3121" s="114"/>
    </row>
    <row r="3122" spans="1:1" x14ac:dyDescent="0.25">
      <c r="A3122" s="114"/>
    </row>
    <row r="3123" spans="1:1" x14ac:dyDescent="0.25">
      <c r="A3123" s="114"/>
    </row>
    <row r="3124" spans="1:1" x14ac:dyDescent="0.25">
      <c r="A3124" s="114"/>
    </row>
    <row r="3125" spans="1:1" x14ac:dyDescent="0.25">
      <c r="A3125" s="114"/>
    </row>
    <row r="3126" spans="1:1" x14ac:dyDescent="0.25">
      <c r="A3126" s="114"/>
    </row>
    <row r="3127" spans="1:1" x14ac:dyDescent="0.25">
      <c r="A3127" s="114"/>
    </row>
    <row r="3128" spans="1:1" x14ac:dyDescent="0.25">
      <c r="A3128" s="114"/>
    </row>
    <row r="3129" spans="1:1" x14ac:dyDescent="0.25">
      <c r="A3129" s="114"/>
    </row>
    <row r="3130" spans="1:1" x14ac:dyDescent="0.25">
      <c r="A3130" s="114"/>
    </row>
    <row r="3131" spans="1:1" x14ac:dyDescent="0.25">
      <c r="A3131" s="114"/>
    </row>
    <row r="3132" spans="1:1" x14ac:dyDescent="0.25">
      <c r="A3132" s="114"/>
    </row>
    <row r="3133" spans="1:1" x14ac:dyDescent="0.25">
      <c r="A3133" s="114"/>
    </row>
    <row r="3134" spans="1:1" x14ac:dyDescent="0.25">
      <c r="A3134" s="114"/>
    </row>
    <row r="3135" spans="1:1" x14ac:dyDescent="0.25">
      <c r="A3135" s="114"/>
    </row>
    <row r="3136" spans="1:1" x14ac:dyDescent="0.25">
      <c r="A3136" s="114"/>
    </row>
    <row r="3137" spans="1:1" x14ac:dyDescent="0.25">
      <c r="A3137" s="114"/>
    </row>
    <row r="3138" spans="1:1" x14ac:dyDescent="0.25">
      <c r="A3138" s="114"/>
    </row>
    <row r="3139" spans="1:1" x14ac:dyDescent="0.25">
      <c r="A3139" s="114"/>
    </row>
    <row r="3140" spans="1:1" x14ac:dyDescent="0.25">
      <c r="A3140" s="114"/>
    </row>
    <row r="3141" spans="1:1" x14ac:dyDescent="0.25">
      <c r="A3141" s="114"/>
    </row>
    <row r="3142" spans="1:1" x14ac:dyDescent="0.25">
      <c r="A3142" s="114"/>
    </row>
    <row r="3143" spans="1:1" x14ac:dyDescent="0.25">
      <c r="A3143" s="114"/>
    </row>
    <row r="3144" spans="1:1" x14ac:dyDescent="0.25">
      <c r="A3144" s="114"/>
    </row>
    <row r="3145" spans="1:1" x14ac:dyDescent="0.25">
      <c r="A3145" s="114"/>
    </row>
    <row r="3146" spans="1:1" x14ac:dyDescent="0.25">
      <c r="A3146" s="114"/>
    </row>
    <row r="3147" spans="1:1" x14ac:dyDescent="0.25">
      <c r="A3147" s="114"/>
    </row>
    <row r="3148" spans="1:1" x14ac:dyDescent="0.25">
      <c r="A3148" s="114"/>
    </row>
    <row r="3149" spans="1:1" x14ac:dyDescent="0.25">
      <c r="A3149" s="114"/>
    </row>
    <row r="3150" spans="1:1" x14ac:dyDescent="0.25">
      <c r="A3150" s="114"/>
    </row>
    <row r="3151" spans="1:1" x14ac:dyDescent="0.25">
      <c r="A3151" s="114"/>
    </row>
    <row r="3152" spans="1:1" x14ac:dyDescent="0.25">
      <c r="A3152" s="114"/>
    </row>
    <row r="3153" spans="1:1" x14ac:dyDescent="0.25">
      <c r="A3153" s="114"/>
    </row>
    <row r="3154" spans="1:1" x14ac:dyDescent="0.25">
      <c r="A3154" s="114"/>
    </row>
    <row r="3155" spans="1:1" x14ac:dyDescent="0.25">
      <c r="A3155" s="114"/>
    </row>
    <row r="3156" spans="1:1" x14ac:dyDescent="0.25">
      <c r="A3156" s="114"/>
    </row>
    <row r="3157" spans="1:1" x14ac:dyDescent="0.25">
      <c r="A3157" s="114"/>
    </row>
    <row r="3158" spans="1:1" x14ac:dyDescent="0.25">
      <c r="A3158" s="114"/>
    </row>
    <row r="3159" spans="1:1" x14ac:dyDescent="0.25">
      <c r="A3159" s="114"/>
    </row>
    <row r="3160" spans="1:1" x14ac:dyDescent="0.25">
      <c r="A3160" s="114"/>
    </row>
    <row r="3161" spans="1:1" x14ac:dyDescent="0.25">
      <c r="A3161" s="114"/>
    </row>
    <row r="3162" spans="1:1" x14ac:dyDescent="0.25">
      <c r="A3162" s="114"/>
    </row>
    <row r="3163" spans="1:1" x14ac:dyDescent="0.25">
      <c r="A3163" s="114"/>
    </row>
    <row r="3164" spans="1:1" x14ac:dyDescent="0.25">
      <c r="A3164" s="114"/>
    </row>
    <row r="3165" spans="1:1" x14ac:dyDescent="0.25">
      <c r="A3165" s="114"/>
    </row>
    <row r="3166" spans="1:1" x14ac:dyDescent="0.25">
      <c r="A3166" s="114"/>
    </row>
    <row r="3167" spans="1:1" x14ac:dyDescent="0.25">
      <c r="A3167" s="114"/>
    </row>
    <row r="3168" spans="1:1" x14ac:dyDescent="0.25">
      <c r="A3168" s="114"/>
    </row>
    <row r="3169" spans="1:1" x14ac:dyDescent="0.25">
      <c r="A3169" s="114"/>
    </row>
    <row r="3170" spans="1:1" x14ac:dyDescent="0.25">
      <c r="A3170" s="114"/>
    </row>
    <row r="3171" spans="1:1" x14ac:dyDescent="0.25">
      <c r="A3171" s="114"/>
    </row>
    <row r="3172" spans="1:1" x14ac:dyDescent="0.25">
      <c r="A3172" s="114"/>
    </row>
    <row r="3173" spans="1:1" x14ac:dyDescent="0.25">
      <c r="A3173" s="114"/>
    </row>
    <row r="3174" spans="1:1" x14ac:dyDescent="0.25">
      <c r="A3174" s="114"/>
    </row>
    <row r="3175" spans="1:1" x14ac:dyDescent="0.25">
      <c r="A3175" s="114"/>
    </row>
    <row r="3176" spans="1:1" x14ac:dyDescent="0.25">
      <c r="A3176" s="114"/>
    </row>
    <row r="3177" spans="1:1" x14ac:dyDescent="0.25">
      <c r="A3177" s="114"/>
    </row>
    <row r="3178" spans="1:1" x14ac:dyDescent="0.25">
      <c r="A3178" s="114"/>
    </row>
    <row r="3179" spans="1:1" x14ac:dyDescent="0.25">
      <c r="A3179" s="114"/>
    </row>
    <row r="3180" spans="1:1" x14ac:dyDescent="0.25">
      <c r="A3180" s="114"/>
    </row>
    <row r="3181" spans="1:1" x14ac:dyDescent="0.25">
      <c r="A3181" s="114"/>
    </row>
    <row r="3182" spans="1:1" x14ac:dyDescent="0.25">
      <c r="A3182" s="114"/>
    </row>
    <row r="3183" spans="1:1" x14ac:dyDescent="0.25">
      <c r="A3183" s="114"/>
    </row>
    <row r="3184" spans="1:1" x14ac:dyDescent="0.25">
      <c r="A3184" s="114"/>
    </row>
    <row r="3185" spans="1:1" x14ac:dyDescent="0.25">
      <c r="A3185" s="114"/>
    </row>
    <row r="3186" spans="1:1" x14ac:dyDescent="0.25">
      <c r="A3186" s="114"/>
    </row>
    <row r="3187" spans="1:1" x14ac:dyDescent="0.25">
      <c r="A3187" s="114"/>
    </row>
    <row r="3188" spans="1:1" x14ac:dyDescent="0.25">
      <c r="A3188" s="114"/>
    </row>
    <row r="3189" spans="1:1" x14ac:dyDescent="0.25">
      <c r="A3189" s="114"/>
    </row>
    <row r="3190" spans="1:1" x14ac:dyDescent="0.25">
      <c r="A3190" s="114"/>
    </row>
    <row r="3191" spans="1:1" x14ac:dyDescent="0.25">
      <c r="A3191" s="114"/>
    </row>
    <row r="3192" spans="1:1" x14ac:dyDescent="0.25">
      <c r="A3192" s="114"/>
    </row>
    <row r="3193" spans="1:1" x14ac:dyDescent="0.25">
      <c r="A3193" s="114"/>
    </row>
    <row r="3194" spans="1:1" x14ac:dyDescent="0.25">
      <c r="A3194" s="114"/>
    </row>
    <row r="3195" spans="1:1" x14ac:dyDescent="0.25">
      <c r="A3195" s="114"/>
    </row>
    <row r="3196" spans="1:1" x14ac:dyDescent="0.25">
      <c r="A3196" s="114"/>
    </row>
    <row r="3197" spans="1:1" x14ac:dyDescent="0.25">
      <c r="A3197" s="114"/>
    </row>
    <row r="3198" spans="1:1" x14ac:dyDescent="0.25">
      <c r="A3198" s="114"/>
    </row>
    <row r="3199" spans="1:1" x14ac:dyDescent="0.25">
      <c r="A3199" s="114"/>
    </row>
    <row r="3200" spans="1:1" x14ac:dyDescent="0.25">
      <c r="A3200" s="114"/>
    </row>
    <row r="3201" spans="1:1" x14ac:dyDescent="0.25">
      <c r="A3201" s="114"/>
    </row>
    <row r="3202" spans="1:1" x14ac:dyDescent="0.25">
      <c r="A3202" s="114"/>
    </row>
    <row r="3203" spans="1:1" x14ac:dyDescent="0.25">
      <c r="A3203" s="114"/>
    </row>
    <row r="3204" spans="1:1" x14ac:dyDescent="0.25">
      <c r="A3204" s="114"/>
    </row>
    <row r="3205" spans="1:1" x14ac:dyDescent="0.25">
      <c r="A3205" s="114"/>
    </row>
    <row r="3206" spans="1:1" x14ac:dyDescent="0.25">
      <c r="A3206" s="114"/>
    </row>
    <row r="3207" spans="1:1" x14ac:dyDescent="0.25">
      <c r="A3207" s="114"/>
    </row>
    <row r="3208" spans="1:1" x14ac:dyDescent="0.25">
      <c r="A3208" s="114"/>
    </row>
    <row r="3209" spans="1:1" x14ac:dyDescent="0.25">
      <c r="A3209" s="114"/>
    </row>
    <row r="3210" spans="1:1" x14ac:dyDescent="0.25">
      <c r="A3210" s="114"/>
    </row>
    <row r="3211" spans="1:1" x14ac:dyDescent="0.25">
      <c r="A3211" s="114"/>
    </row>
    <row r="3212" spans="1:1" x14ac:dyDescent="0.25">
      <c r="A3212" s="114"/>
    </row>
    <row r="3213" spans="1:1" x14ac:dyDescent="0.25">
      <c r="A3213" s="114"/>
    </row>
    <row r="3214" spans="1:1" x14ac:dyDescent="0.25">
      <c r="A3214" s="114"/>
    </row>
    <row r="3215" spans="1:1" x14ac:dyDescent="0.25">
      <c r="A3215" s="114"/>
    </row>
    <row r="3216" spans="1:1" x14ac:dyDescent="0.25">
      <c r="A3216" s="114"/>
    </row>
    <row r="3217" spans="1:1" x14ac:dyDescent="0.25">
      <c r="A3217" s="114"/>
    </row>
    <row r="3218" spans="1:1" x14ac:dyDescent="0.25">
      <c r="A3218" s="114"/>
    </row>
    <row r="3219" spans="1:1" x14ac:dyDescent="0.25">
      <c r="A3219" s="114"/>
    </row>
    <row r="3220" spans="1:1" x14ac:dyDescent="0.25">
      <c r="A3220" s="114"/>
    </row>
    <row r="3221" spans="1:1" x14ac:dyDescent="0.25">
      <c r="A3221" s="114"/>
    </row>
    <row r="3222" spans="1:1" x14ac:dyDescent="0.25">
      <c r="A3222" s="114"/>
    </row>
    <row r="3223" spans="1:1" x14ac:dyDescent="0.25">
      <c r="A3223" s="114"/>
    </row>
    <row r="3224" spans="1:1" x14ac:dyDescent="0.25">
      <c r="A3224" s="114"/>
    </row>
    <row r="3225" spans="1:1" x14ac:dyDescent="0.25">
      <c r="A3225" s="114"/>
    </row>
    <row r="3226" spans="1:1" x14ac:dyDescent="0.25">
      <c r="A3226" s="114"/>
    </row>
    <row r="3227" spans="1:1" x14ac:dyDescent="0.25">
      <c r="A3227" s="114"/>
    </row>
    <row r="3228" spans="1:1" x14ac:dyDescent="0.25">
      <c r="A3228" s="114"/>
    </row>
    <row r="3229" spans="1:1" x14ac:dyDescent="0.25">
      <c r="A3229" s="114"/>
    </row>
    <row r="3230" spans="1:1" x14ac:dyDescent="0.25">
      <c r="A3230" s="114"/>
    </row>
    <row r="3231" spans="1:1" x14ac:dyDescent="0.25">
      <c r="A3231" s="114"/>
    </row>
    <row r="3232" spans="1:1" x14ac:dyDescent="0.25">
      <c r="A3232" s="114"/>
    </row>
    <row r="3233" spans="1:1" x14ac:dyDescent="0.25">
      <c r="A3233" s="114"/>
    </row>
    <row r="3234" spans="1:1" x14ac:dyDescent="0.25">
      <c r="A3234" s="114"/>
    </row>
    <row r="3235" spans="1:1" x14ac:dyDescent="0.25">
      <c r="A3235" s="114"/>
    </row>
    <row r="3236" spans="1:1" x14ac:dyDescent="0.25">
      <c r="A3236" s="114"/>
    </row>
    <row r="3237" spans="1:1" x14ac:dyDescent="0.25">
      <c r="A3237" s="114"/>
    </row>
    <row r="3238" spans="1:1" x14ac:dyDescent="0.25">
      <c r="A3238" s="114"/>
    </row>
    <row r="3239" spans="1:1" x14ac:dyDescent="0.25">
      <c r="A3239" s="114"/>
    </row>
    <row r="3240" spans="1:1" x14ac:dyDescent="0.25">
      <c r="A3240" s="114"/>
    </row>
    <row r="3241" spans="1:1" x14ac:dyDescent="0.25">
      <c r="A3241" s="114"/>
    </row>
    <row r="3242" spans="1:1" x14ac:dyDescent="0.25">
      <c r="A3242" s="114"/>
    </row>
    <row r="3243" spans="1:1" x14ac:dyDescent="0.25">
      <c r="A3243" s="114"/>
    </row>
    <row r="3244" spans="1:1" x14ac:dyDescent="0.25">
      <c r="A3244" s="114"/>
    </row>
    <row r="3245" spans="1:1" x14ac:dyDescent="0.25">
      <c r="A3245" s="114"/>
    </row>
    <row r="3246" spans="1:1" x14ac:dyDescent="0.25">
      <c r="A3246" s="114"/>
    </row>
    <row r="3247" spans="1:1" x14ac:dyDescent="0.25">
      <c r="A3247" s="114"/>
    </row>
    <row r="3248" spans="1:1" x14ac:dyDescent="0.25">
      <c r="A3248" s="114"/>
    </row>
    <row r="3249" spans="1:1" x14ac:dyDescent="0.25">
      <c r="A3249" s="114"/>
    </row>
    <row r="3250" spans="1:1" x14ac:dyDescent="0.25">
      <c r="A3250" s="114"/>
    </row>
    <row r="3251" spans="1:1" x14ac:dyDescent="0.25">
      <c r="A3251" s="114"/>
    </row>
    <row r="3252" spans="1:1" x14ac:dyDescent="0.25">
      <c r="A3252" s="114"/>
    </row>
    <row r="3253" spans="1:1" x14ac:dyDescent="0.25">
      <c r="A3253" s="114"/>
    </row>
    <row r="3254" spans="1:1" x14ac:dyDescent="0.25">
      <c r="A3254" s="114"/>
    </row>
    <row r="3255" spans="1:1" x14ac:dyDescent="0.25">
      <c r="A3255" s="114"/>
    </row>
    <row r="3256" spans="1:1" x14ac:dyDescent="0.25">
      <c r="A3256" s="114"/>
    </row>
    <row r="3257" spans="1:1" x14ac:dyDescent="0.25">
      <c r="A3257" s="114"/>
    </row>
    <row r="3258" spans="1:1" x14ac:dyDescent="0.25">
      <c r="A3258" s="114"/>
    </row>
    <row r="3259" spans="1:1" x14ac:dyDescent="0.25">
      <c r="A3259" s="114"/>
    </row>
    <row r="3260" spans="1:1" x14ac:dyDescent="0.25">
      <c r="A3260" s="114"/>
    </row>
    <row r="3261" spans="1:1" x14ac:dyDescent="0.25">
      <c r="A3261" s="114"/>
    </row>
    <row r="3262" spans="1:1" x14ac:dyDescent="0.25">
      <c r="A3262" s="114"/>
    </row>
    <row r="3263" spans="1:1" x14ac:dyDescent="0.25">
      <c r="A3263" s="114"/>
    </row>
    <row r="3264" spans="1:1" x14ac:dyDescent="0.25">
      <c r="A3264" s="114"/>
    </row>
    <row r="3265" spans="1:1" x14ac:dyDescent="0.25">
      <c r="A3265" s="114"/>
    </row>
    <row r="3266" spans="1:1" x14ac:dyDescent="0.25">
      <c r="A3266" s="114"/>
    </row>
    <row r="3267" spans="1:1" x14ac:dyDescent="0.25">
      <c r="A3267" s="114"/>
    </row>
    <row r="3268" spans="1:1" x14ac:dyDescent="0.25">
      <c r="A3268" s="114"/>
    </row>
    <row r="3269" spans="1:1" x14ac:dyDescent="0.25">
      <c r="A3269" s="114"/>
    </row>
    <row r="3270" spans="1:1" x14ac:dyDescent="0.25">
      <c r="A3270" s="114"/>
    </row>
    <row r="3271" spans="1:1" x14ac:dyDescent="0.25">
      <c r="A3271" s="114"/>
    </row>
    <row r="3272" spans="1:1" x14ac:dyDescent="0.25">
      <c r="A3272" s="114"/>
    </row>
    <row r="3273" spans="1:1" x14ac:dyDescent="0.25">
      <c r="A3273" s="114"/>
    </row>
    <row r="3274" spans="1:1" x14ac:dyDescent="0.25">
      <c r="A3274" s="114"/>
    </row>
    <row r="3275" spans="1:1" x14ac:dyDescent="0.25">
      <c r="A3275" s="114"/>
    </row>
    <row r="3276" spans="1:1" x14ac:dyDescent="0.25">
      <c r="A3276" s="114"/>
    </row>
    <row r="3277" spans="1:1" x14ac:dyDescent="0.25">
      <c r="A3277" s="114"/>
    </row>
    <row r="3278" spans="1:1" x14ac:dyDescent="0.25">
      <c r="A3278" s="114"/>
    </row>
    <row r="3279" spans="1:1" x14ac:dyDescent="0.25">
      <c r="A3279" s="114"/>
    </row>
    <row r="3280" spans="1:1" x14ac:dyDescent="0.25">
      <c r="A3280" s="114"/>
    </row>
    <row r="3281" spans="1:1" x14ac:dyDescent="0.25">
      <c r="A3281" s="114"/>
    </row>
    <row r="3282" spans="1:1" x14ac:dyDescent="0.25">
      <c r="A3282" s="114"/>
    </row>
    <row r="3283" spans="1:1" x14ac:dyDescent="0.25">
      <c r="A3283" s="114"/>
    </row>
    <row r="3284" spans="1:1" x14ac:dyDescent="0.25">
      <c r="A3284" s="114"/>
    </row>
    <row r="3285" spans="1:1" x14ac:dyDescent="0.25">
      <c r="A3285" s="114"/>
    </row>
    <row r="3286" spans="1:1" x14ac:dyDescent="0.25">
      <c r="A3286" s="114"/>
    </row>
    <row r="3287" spans="1:1" x14ac:dyDescent="0.25">
      <c r="A3287" s="114"/>
    </row>
    <row r="3288" spans="1:1" x14ac:dyDescent="0.25">
      <c r="A3288" s="114"/>
    </row>
    <row r="3289" spans="1:1" x14ac:dyDescent="0.25">
      <c r="A3289" s="114"/>
    </row>
    <row r="3290" spans="1:1" x14ac:dyDescent="0.25">
      <c r="A3290" s="114"/>
    </row>
    <row r="3291" spans="1:1" x14ac:dyDescent="0.25">
      <c r="A3291" s="114"/>
    </row>
    <row r="3292" spans="1:1" x14ac:dyDescent="0.25">
      <c r="A3292" s="114"/>
    </row>
    <row r="3293" spans="1:1" x14ac:dyDescent="0.25">
      <c r="A3293" s="114"/>
    </row>
    <row r="3294" spans="1:1" x14ac:dyDescent="0.25">
      <c r="A3294" s="114"/>
    </row>
    <row r="3295" spans="1:1" x14ac:dyDescent="0.25">
      <c r="A3295" s="114"/>
    </row>
    <row r="3296" spans="1:1" x14ac:dyDescent="0.25">
      <c r="A3296" s="114"/>
    </row>
    <row r="3297" spans="1:1" x14ac:dyDescent="0.25">
      <c r="A3297" s="114"/>
    </row>
    <row r="3298" spans="1:1" x14ac:dyDescent="0.25">
      <c r="A3298" s="114"/>
    </row>
    <row r="3299" spans="1:1" x14ac:dyDescent="0.25">
      <c r="A3299" s="114"/>
    </row>
    <row r="3300" spans="1:1" x14ac:dyDescent="0.25">
      <c r="A3300" s="114"/>
    </row>
    <row r="3301" spans="1:1" x14ac:dyDescent="0.25">
      <c r="A3301" s="114"/>
    </row>
    <row r="3302" spans="1:1" x14ac:dyDescent="0.25">
      <c r="A3302" s="114"/>
    </row>
    <row r="3303" spans="1:1" x14ac:dyDescent="0.25">
      <c r="A3303" s="114"/>
    </row>
    <row r="3304" spans="1:1" x14ac:dyDescent="0.25">
      <c r="A3304" s="114"/>
    </row>
    <row r="3305" spans="1:1" x14ac:dyDescent="0.25">
      <c r="A3305" s="114"/>
    </row>
    <row r="3306" spans="1:1" x14ac:dyDescent="0.25">
      <c r="A3306" s="114"/>
    </row>
    <row r="3307" spans="1:1" x14ac:dyDescent="0.25">
      <c r="A3307" s="114"/>
    </row>
    <row r="3308" spans="1:1" x14ac:dyDescent="0.25">
      <c r="A3308" s="114"/>
    </row>
    <row r="3309" spans="1:1" x14ac:dyDescent="0.25">
      <c r="A3309" s="114"/>
    </row>
    <row r="3310" spans="1:1" x14ac:dyDescent="0.25">
      <c r="A3310" s="114"/>
    </row>
    <row r="3311" spans="1:1" x14ac:dyDescent="0.25">
      <c r="A3311" s="114"/>
    </row>
    <row r="3312" spans="1:1" x14ac:dyDescent="0.25">
      <c r="A3312" s="114"/>
    </row>
    <row r="3313" spans="1:1" x14ac:dyDescent="0.25">
      <c r="A3313" s="114"/>
    </row>
    <row r="3314" spans="1:1" x14ac:dyDescent="0.25">
      <c r="A3314" s="114"/>
    </row>
    <row r="3315" spans="1:1" x14ac:dyDescent="0.25">
      <c r="A3315" s="114"/>
    </row>
    <row r="3316" spans="1:1" x14ac:dyDescent="0.25">
      <c r="A3316" s="114"/>
    </row>
    <row r="3317" spans="1:1" x14ac:dyDescent="0.25">
      <c r="A3317" s="114"/>
    </row>
    <row r="3318" spans="1:1" x14ac:dyDescent="0.25">
      <c r="A3318" s="114"/>
    </row>
    <row r="3319" spans="1:1" x14ac:dyDescent="0.25">
      <c r="A3319" s="114"/>
    </row>
    <row r="3320" spans="1:1" x14ac:dyDescent="0.25">
      <c r="A3320" s="114"/>
    </row>
    <row r="3321" spans="1:1" x14ac:dyDescent="0.25">
      <c r="A3321" s="114"/>
    </row>
    <row r="3322" spans="1:1" x14ac:dyDescent="0.25">
      <c r="A3322" s="114"/>
    </row>
    <row r="3323" spans="1:1" x14ac:dyDescent="0.25">
      <c r="A3323" s="114"/>
    </row>
    <row r="3324" spans="1:1" x14ac:dyDescent="0.25">
      <c r="A3324" s="114"/>
    </row>
    <row r="3325" spans="1:1" x14ac:dyDescent="0.25">
      <c r="A3325" s="114"/>
    </row>
    <row r="3326" spans="1:1" x14ac:dyDescent="0.25">
      <c r="A3326" s="114"/>
    </row>
    <row r="3327" spans="1:1" x14ac:dyDescent="0.25">
      <c r="A3327" s="114"/>
    </row>
    <row r="3328" spans="1:1" x14ac:dyDescent="0.25">
      <c r="A3328" s="114"/>
    </row>
    <row r="3329" spans="1:1" x14ac:dyDescent="0.25">
      <c r="A3329" s="114"/>
    </row>
    <row r="3330" spans="1:1" x14ac:dyDescent="0.25">
      <c r="A3330" s="114"/>
    </row>
    <row r="3331" spans="1:1" x14ac:dyDescent="0.25">
      <c r="A3331" s="114"/>
    </row>
    <row r="3332" spans="1:1" x14ac:dyDescent="0.25">
      <c r="A3332" s="114"/>
    </row>
    <row r="3333" spans="1:1" x14ac:dyDescent="0.25">
      <c r="A3333" s="114"/>
    </row>
    <row r="3334" spans="1:1" x14ac:dyDescent="0.25">
      <c r="A3334" s="114"/>
    </row>
    <row r="3335" spans="1:1" x14ac:dyDescent="0.25">
      <c r="A3335" s="114"/>
    </row>
    <row r="3336" spans="1:1" x14ac:dyDescent="0.25">
      <c r="A3336" s="114"/>
    </row>
    <row r="3337" spans="1:1" x14ac:dyDescent="0.25">
      <c r="A3337" s="114"/>
    </row>
    <row r="3338" spans="1:1" x14ac:dyDescent="0.25">
      <c r="A3338" s="114"/>
    </row>
    <row r="3339" spans="1:1" x14ac:dyDescent="0.25">
      <c r="A3339" s="114"/>
    </row>
    <row r="3340" spans="1:1" x14ac:dyDescent="0.25">
      <c r="A3340" s="114"/>
    </row>
    <row r="3341" spans="1:1" x14ac:dyDescent="0.25">
      <c r="A3341" s="114"/>
    </row>
    <row r="3342" spans="1:1" x14ac:dyDescent="0.25">
      <c r="A3342" s="114"/>
    </row>
    <row r="3343" spans="1:1" x14ac:dyDescent="0.25">
      <c r="A3343" s="114"/>
    </row>
    <row r="3344" spans="1:1" x14ac:dyDescent="0.25">
      <c r="A3344" s="114"/>
    </row>
    <row r="3345" spans="1:1" x14ac:dyDescent="0.25">
      <c r="A3345" s="114"/>
    </row>
    <row r="3346" spans="1:1" x14ac:dyDescent="0.25">
      <c r="A3346" s="114"/>
    </row>
    <row r="3347" spans="1:1" x14ac:dyDescent="0.25">
      <c r="A3347" s="114"/>
    </row>
    <row r="3348" spans="1:1" x14ac:dyDescent="0.25">
      <c r="A3348" s="114"/>
    </row>
    <row r="3349" spans="1:1" x14ac:dyDescent="0.25">
      <c r="A3349" s="114"/>
    </row>
    <row r="3350" spans="1:1" x14ac:dyDescent="0.25">
      <c r="A3350" s="114"/>
    </row>
    <row r="3351" spans="1:1" x14ac:dyDescent="0.25">
      <c r="A3351" s="114"/>
    </row>
    <row r="3352" spans="1:1" x14ac:dyDescent="0.25">
      <c r="A3352" s="114"/>
    </row>
    <row r="3353" spans="1:1" x14ac:dyDescent="0.25">
      <c r="A3353" s="114"/>
    </row>
    <row r="3354" spans="1:1" x14ac:dyDescent="0.25">
      <c r="A3354" s="114"/>
    </row>
    <row r="3355" spans="1:1" x14ac:dyDescent="0.25">
      <c r="A3355" s="114"/>
    </row>
    <row r="3356" spans="1:1" x14ac:dyDescent="0.25">
      <c r="A3356" s="114"/>
    </row>
    <row r="3357" spans="1:1" x14ac:dyDescent="0.25">
      <c r="A3357" s="114"/>
    </row>
    <row r="3358" spans="1:1" x14ac:dyDescent="0.25">
      <c r="A3358" s="114"/>
    </row>
    <row r="3359" spans="1:1" x14ac:dyDescent="0.25">
      <c r="A3359" s="114"/>
    </row>
    <row r="3360" spans="1:1" x14ac:dyDescent="0.25">
      <c r="A3360" s="114"/>
    </row>
    <row r="3361" spans="1:1" x14ac:dyDescent="0.25">
      <c r="A3361" s="114"/>
    </row>
    <row r="3362" spans="1:1" x14ac:dyDescent="0.25">
      <c r="A3362" s="114"/>
    </row>
    <row r="3363" spans="1:1" x14ac:dyDescent="0.25">
      <c r="A3363" s="114"/>
    </row>
    <row r="3364" spans="1:1" x14ac:dyDescent="0.25">
      <c r="A3364" s="114"/>
    </row>
    <row r="3365" spans="1:1" x14ac:dyDescent="0.25">
      <c r="A3365" s="114"/>
    </row>
    <row r="3366" spans="1:1" x14ac:dyDescent="0.25">
      <c r="A3366" s="114"/>
    </row>
    <row r="3367" spans="1:1" x14ac:dyDescent="0.25">
      <c r="A3367" s="114"/>
    </row>
    <row r="3368" spans="1:1" x14ac:dyDescent="0.25">
      <c r="A3368" s="114"/>
    </row>
    <row r="3369" spans="1:1" x14ac:dyDescent="0.25">
      <c r="A3369" s="114"/>
    </row>
    <row r="3370" spans="1:1" x14ac:dyDescent="0.25">
      <c r="A3370" s="114"/>
    </row>
    <row r="3371" spans="1:1" x14ac:dyDescent="0.25">
      <c r="A3371" s="114"/>
    </row>
    <row r="3372" spans="1:1" x14ac:dyDescent="0.25">
      <c r="A3372" s="114"/>
    </row>
    <row r="3373" spans="1:1" x14ac:dyDescent="0.25">
      <c r="A3373" s="114"/>
    </row>
    <row r="3374" spans="1:1" x14ac:dyDescent="0.25">
      <c r="A3374" s="114"/>
    </row>
    <row r="3375" spans="1:1" x14ac:dyDescent="0.25">
      <c r="A3375" s="114"/>
    </row>
    <row r="3376" spans="1:1" x14ac:dyDescent="0.25">
      <c r="A3376" s="114"/>
    </row>
    <row r="3377" spans="1:1" x14ac:dyDescent="0.25">
      <c r="A3377" s="114"/>
    </row>
    <row r="3378" spans="1:1" x14ac:dyDescent="0.25">
      <c r="A3378" s="114"/>
    </row>
    <row r="3379" spans="1:1" x14ac:dyDescent="0.25">
      <c r="A3379" s="114"/>
    </row>
    <row r="3380" spans="1:1" x14ac:dyDescent="0.25">
      <c r="A3380" s="114"/>
    </row>
    <row r="3381" spans="1:1" x14ac:dyDescent="0.25">
      <c r="A3381" s="114"/>
    </row>
    <row r="3382" spans="1:1" x14ac:dyDescent="0.25">
      <c r="A3382" s="114"/>
    </row>
    <row r="3383" spans="1:1" x14ac:dyDescent="0.25">
      <c r="A3383" s="114"/>
    </row>
    <row r="3384" spans="1:1" x14ac:dyDescent="0.25">
      <c r="A3384" s="114"/>
    </row>
    <row r="3385" spans="1:1" x14ac:dyDescent="0.25">
      <c r="A3385" s="114"/>
    </row>
    <row r="3386" spans="1:1" x14ac:dyDescent="0.25">
      <c r="A3386" s="114"/>
    </row>
    <row r="3387" spans="1:1" x14ac:dyDescent="0.25">
      <c r="A3387" s="114"/>
    </row>
    <row r="3388" spans="1:1" x14ac:dyDescent="0.25">
      <c r="A3388" s="114"/>
    </row>
    <row r="3389" spans="1:1" x14ac:dyDescent="0.25">
      <c r="A3389" s="114"/>
    </row>
    <row r="3390" spans="1:1" x14ac:dyDescent="0.25">
      <c r="A3390" s="114"/>
    </row>
    <row r="3391" spans="1:1" x14ac:dyDescent="0.25">
      <c r="A3391" s="114"/>
    </row>
    <row r="3392" spans="1:1" x14ac:dyDescent="0.25">
      <c r="A3392" s="114"/>
    </row>
    <row r="3393" spans="1:1" x14ac:dyDescent="0.25">
      <c r="A3393" s="114"/>
    </row>
    <row r="3394" spans="1:1" x14ac:dyDescent="0.25">
      <c r="A3394" s="114"/>
    </row>
    <row r="3395" spans="1:1" x14ac:dyDescent="0.25">
      <c r="A3395" s="114"/>
    </row>
    <row r="3396" spans="1:1" x14ac:dyDescent="0.25">
      <c r="A3396" s="114"/>
    </row>
    <row r="3397" spans="1:1" x14ac:dyDescent="0.25">
      <c r="A3397" s="114"/>
    </row>
    <row r="3398" spans="1:1" x14ac:dyDescent="0.25">
      <c r="A3398" s="114"/>
    </row>
    <row r="3399" spans="1:1" x14ac:dyDescent="0.25">
      <c r="A3399" s="114"/>
    </row>
    <row r="3400" spans="1:1" x14ac:dyDescent="0.25">
      <c r="A3400" s="114"/>
    </row>
    <row r="3401" spans="1:1" x14ac:dyDescent="0.25">
      <c r="A3401" s="114"/>
    </row>
    <row r="3402" spans="1:1" x14ac:dyDescent="0.25">
      <c r="A3402" s="114"/>
    </row>
    <row r="3403" spans="1:1" x14ac:dyDescent="0.25">
      <c r="A3403" s="114"/>
    </row>
    <row r="3404" spans="1:1" x14ac:dyDescent="0.25">
      <c r="A3404" s="114"/>
    </row>
    <row r="3405" spans="1:1" x14ac:dyDescent="0.25">
      <c r="A3405" s="114"/>
    </row>
    <row r="3406" spans="1:1" x14ac:dyDescent="0.25">
      <c r="A3406" s="114"/>
    </row>
    <row r="3407" spans="1:1" x14ac:dyDescent="0.25">
      <c r="A3407" s="114"/>
    </row>
    <row r="3408" spans="1:1" x14ac:dyDescent="0.25">
      <c r="A3408" s="114"/>
    </row>
    <row r="3409" spans="1:1" x14ac:dyDescent="0.25">
      <c r="A3409" s="114"/>
    </row>
    <row r="3410" spans="1:1" x14ac:dyDescent="0.25">
      <c r="A3410" s="114"/>
    </row>
    <row r="3411" spans="1:1" x14ac:dyDescent="0.25">
      <c r="A3411" s="114"/>
    </row>
    <row r="3412" spans="1:1" x14ac:dyDescent="0.25">
      <c r="A3412" s="114"/>
    </row>
    <row r="3413" spans="1:1" x14ac:dyDescent="0.25">
      <c r="A3413" s="114"/>
    </row>
    <row r="3414" spans="1:1" x14ac:dyDescent="0.25">
      <c r="A3414" s="114"/>
    </row>
    <row r="3415" spans="1:1" x14ac:dyDescent="0.25">
      <c r="A3415" s="114"/>
    </row>
    <row r="3416" spans="1:1" x14ac:dyDescent="0.25">
      <c r="A3416" s="114"/>
    </row>
    <row r="3417" spans="1:1" x14ac:dyDescent="0.25">
      <c r="A3417" s="114"/>
    </row>
    <row r="3418" spans="1:1" x14ac:dyDescent="0.25">
      <c r="A3418" s="114"/>
    </row>
    <row r="3419" spans="1:1" x14ac:dyDescent="0.25">
      <c r="A3419" s="114"/>
    </row>
    <row r="3420" spans="1:1" x14ac:dyDescent="0.25">
      <c r="A3420" s="114"/>
    </row>
    <row r="3421" spans="1:1" x14ac:dyDescent="0.25">
      <c r="A3421" s="114"/>
    </row>
    <row r="3422" spans="1:1" x14ac:dyDescent="0.25">
      <c r="A3422" s="114"/>
    </row>
    <row r="3423" spans="1:1" x14ac:dyDescent="0.25">
      <c r="A3423" s="114"/>
    </row>
    <row r="3424" spans="1:1" x14ac:dyDescent="0.25">
      <c r="A3424" s="114"/>
    </row>
    <row r="3425" spans="1:1" x14ac:dyDescent="0.25">
      <c r="A3425" s="114"/>
    </row>
    <row r="3426" spans="1:1" x14ac:dyDescent="0.25">
      <c r="A3426" s="114"/>
    </row>
    <row r="3427" spans="1:1" x14ac:dyDescent="0.25">
      <c r="A3427" s="114"/>
    </row>
    <row r="3428" spans="1:1" x14ac:dyDescent="0.25">
      <c r="A3428" s="114"/>
    </row>
    <row r="3429" spans="1:1" x14ac:dyDescent="0.25">
      <c r="A3429" s="114"/>
    </row>
    <row r="3430" spans="1:1" x14ac:dyDescent="0.25">
      <c r="A3430" s="114"/>
    </row>
    <row r="3431" spans="1:1" x14ac:dyDescent="0.25">
      <c r="A3431" s="114"/>
    </row>
    <row r="3432" spans="1:1" x14ac:dyDescent="0.25">
      <c r="A3432" s="114"/>
    </row>
    <row r="3433" spans="1:1" x14ac:dyDescent="0.25">
      <c r="A3433" s="114"/>
    </row>
    <row r="3434" spans="1:1" x14ac:dyDescent="0.25">
      <c r="A3434" s="114"/>
    </row>
    <row r="3435" spans="1:1" x14ac:dyDescent="0.25">
      <c r="A3435" s="114"/>
    </row>
    <row r="3436" spans="1:1" x14ac:dyDescent="0.25">
      <c r="A3436" s="114"/>
    </row>
    <row r="3437" spans="1:1" x14ac:dyDescent="0.25">
      <c r="A3437" s="114"/>
    </row>
    <row r="3438" spans="1:1" x14ac:dyDescent="0.25">
      <c r="A3438" s="114"/>
    </row>
    <row r="3439" spans="1:1" x14ac:dyDescent="0.25">
      <c r="A3439" s="114"/>
    </row>
    <row r="3440" spans="1:1" x14ac:dyDescent="0.25">
      <c r="A3440" s="114"/>
    </row>
    <row r="3441" spans="1:1" x14ac:dyDescent="0.25">
      <c r="A3441" s="114"/>
    </row>
    <row r="3442" spans="1:1" x14ac:dyDescent="0.25">
      <c r="A3442" s="114"/>
    </row>
    <row r="3443" spans="1:1" x14ac:dyDescent="0.25">
      <c r="A3443" s="114"/>
    </row>
    <row r="3444" spans="1:1" x14ac:dyDescent="0.25">
      <c r="A3444" s="114"/>
    </row>
    <row r="3445" spans="1:1" x14ac:dyDescent="0.25">
      <c r="A3445" s="114"/>
    </row>
    <row r="3446" spans="1:1" x14ac:dyDescent="0.25">
      <c r="A3446" s="114"/>
    </row>
    <row r="3447" spans="1:1" x14ac:dyDescent="0.25">
      <c r="A3447" s="114"/>
    </row>
    <row r="3448" spans="1:1" x14ac:dyDescent="0.25">
      <c r="A3448" s="114"/>
    </row>
    <row r="3449" spans="1:1" x14ac:dyDescent="0.25">
      <c r="A3449" s="114"/>
    </row>
    <row r="3450" spans="1:1" x14ac:dyDescent="0.25">
      <c r="A3450" s="114"/>
    </row>
    <row r="3451" spans="1:1" x14ac:dyDescent="0.25">
      <c r="A3451" s="114"/>
    </row>
    <row r="3452" spans="1:1" x14ac:dyDescent="0.25">
      <c r="A3452" s="114"/>
    </row>
    <row r="3453" spans="1:1" x14ac:dyDescent="0.25">
      <c r="A3453" s="114"/>
    </row>
    <row r="3454" spans="1:1" x14ac:dyDescent="0.25">
      <c r="A3454" s="114"/>
    </row>
    <row r="3455" spans="1:1" x14ac:dyDescent="0.25">
      <c r="A3455" s="114"/>
    </row>
    <row r="3456" spans="1:1" x14ac:dyDescent="0.25">
      <c r="A3456" s="114"/>
    </row>
    <row r="3457" spans="1:1" x14ac:dyDescent="0.25">
      <c r="A3457" s="114"/>
    </row>
    <row r="3458" spans="1:1" x14ac:dyDescent="0.25">
      <c r="A3458" s="114"/>
    </row>
    <row r="3459" spans="1:1" x14ac:dyDescent="0.25">
      <c r="A3459" s="114"/>
    </row>
    <row r="3460" spans="1:1" x14ac:dyDescent="0.25">
      <c r="A3460" s="114"/>
    </row>
    <row r="3461" spans="1:1" x14ac:dyDescent="0.25">
      <c r="A3461" s="114"/>
    </row>
    <row r="3462" spans="1:1" x14ac:dyDescent="0.25">
      <c r="A3462" s="114"/>
    </row>
    <row r="3463" spans="1:1" x14ac:dyDescent="0.25">
      <c r="A3463" s="114"/>
    </row>
    <row r="3464" spans="1:1" x14ac:dyDescent="0.25">
      <c r="A3464" s="114"/>
    </row>
    <row r="3465" spans="1:1" x14ac:dyDescent="0.25">
      <c r="A3465" s="114"/>
    </row>
    <row r="3466" spans="1:1" x14ac:dyDescent="0.25">
      <c r="A3466" s="114"/>
    </row>
    <row r="3467" spans="1:1" x14ac:dyDescent="0.25">
      <c r="A3467" s="114"/>
    </row>
    <row r="3468" spans="1:1" x14ac:dyDescent="0.25">
      <c r="A3468" s="114"/>
    </row>
    <row r="3469" spans="1:1" x14ac:dyDescent="0.25">
      <c r="A3469" s="114"/>
    </row>
    <row r="3470" spans="1:1" x14ac:dyDescent="0.25">
      <c r="A3470" s="114"/>
    </row>
    <row r="3471" spans="1:1" x14ac:dyDescent="0.25">
      <c r="A3471" s="114"/>
    </row>
    <row r="3472" spans="1:1" x14ac:dyDescent="0.25">
      <c r="A3472" s="114"/>
    </row>
    <row r="3473" spans="1:1" x14ac:dyDescent="0.25">
      <c r="A3473" s="114"/>
    </row>
    <row r="3474" spans="1:1" x14ac:dyDescent="0.25">
      <c r="A3474" s="114"/>
    </row>
    <row r="3475" spans="1:1" x14ac:dyDescent="0.25">
      <c r="A3475" s="114"/>
    </row>
    <row r="3476" spans="1:1" x14ac:dyDescent="0.25">
      <c r="A3476" s="114"/>
    </row>
    <row r="3477" spans="1:1" x14ac:dyDescent="0.25">
      <c r="A3477" s="114"/>
    </row>
    <row r="3478" spans="1:1" x14ac:dyDescent="0.25">
      <c r="A3478" s="114"/>
    </row>
    <row r="3479" spans="1:1" x14ac:dyDescent="0.25">
      <c r="A3479" s="114"/>
    </row>
    <row r="3480" spans="1:1" x14ac:dyDescent="0.25">
      <c r="A3480" s="114"/>
    </row>
    <row r="3481" spans="1:1" x14ac:dyDescent="0.25">
      <c r="A3481" s="114"/>
    </row>
    <row r="3482" spans="1:1" x14ac:dyDescent="0.25">
      <c r="A3482" s="114"/>
    </row>
    <row r="3483" spans="1:1" x14ac:dyDescent="0.25">
      <c r="A3483" s="114"/>
    </row>
    <row r="3484" spans="1:1" x14ac:dyDescent="0.25">
      <c r="A3484" s="114"/>
    </row>
    <row r="3485" spans="1:1" x14ac:dyDescent="0.25">
      <c r="A3485" s="114"/>
    </row>
    <row r="3486" spans="1:1" x14ac:dyDescent="0.25">
      <c r="A3486" s="114"/>
    </row>
    <row r="3487" spans="1:1" x14ac:dyDescent="0.25">
      <c r="A3487" s="114"/>
    </row>
    <row r="3488" spans="1:1" x14ac:dyDescent="0.25">
      <c r="A3488" s="114"/>
    </row>
  </sheetData>
  <pageMargins left="0.7" right="0.7" top="0.75" bottom="0.75" header="0.3" footer="0.3"/>
  <legacy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Enmanuel Montalvo</dc:creator>
  <cp:lastModifiedBy>Enmanuel Montalvo</cp:lastModifiedBy>
  <dcterms:created xsi:type="dcterms:W3CDTF">2015-06-05T18:17:20Z</dcterms:created>
  <dcterms:modified xsi:type="dcterms:W3CDTF">2022-05-24T22:07:10Z</dcterms:modified>
</cp:coreProperties>
</file>