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oems\OneDrive\Remesas 2025\Silverlink\Armadas\"/>
    </mc:Choice>
  </mc:AlternateContent>
  <xr:revisionPtr revIDLastSave="0" documentId="13_ncr:1_{16464004-8B5C-4AA2-82BF-D9798FB9D6AA}" xr6:coauthVersionLast="47" xr6:coauthVersionMax="47" xr10:uidLastSave="{00000000-0000-0000-0000-000000000000}"/>
  <bookViews>
    <workbookView xWindow="1170" yWindow="1170" windowWidth="16710" windowHeight="14955" xr2:uid="{00000000-000D-0000-FFFF-FFFF00000000}"/>
  </bookViews>
  <sheets>
    <sheet name="Reporte del libro" sheetId="1" r:id="rId1"/>
    <sheet name="Resumen" sheetId="4" r:id="rId2"/>
    <sheet name="Mayores exportadores" sheetId="2" r:id="rId3"/>
  </sheets>
  <externalReferences>
    <externalReference r:id="rId4"/>
  </externalReferences>
  <definedNames>
    <definedName name="_xlnm._FilterDatabase" localSheetId="0" hidden="1">'Reporte del libro'!$A$1:$K$486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88" i="1" l="1"/>
  <c r="H287" i="1"/>
  <c r="C256" i="1"/>
  <c r="C23" i="1" l="1"/>
  <c r="D8" i="4"/>
  <c r="D3" i="4"/>
  <c r="D2" i="4"/>
  <c r="D1" i="4"/>
  <c r="C3" i="1"/>
  <c r="C4" i="1"/>
  <c r="C5" i="1"/>
  <c r="C6" i="1"/>
  <c r="C7" i="1"/>
  <c r="C8" i="1"/>
  <c r="C60" i="1"/>
  <c r="C61" i="1"/>
  <c r="C62" i="1"/>
  <c r="C63" i="1"/>
  <c r="C64" i="1"/>
  <c r="C65" i="1"/>
  <c r="C66" i="1"/>
  <c r="C67" i="1"/>
  <c r="C10" i="1"/>
  <c r="C11" i="1"/>
  <c r="C12" i="1"/>
  <c r="C13" i="1"/>
  <c r="C14" i="1"/>
  <c r="C15" i="1"/>
  <c r="C16" i="1"/>
  <c r="C17" i="1"/>
  <c r="C18" i="1"/>
  <c r="C19" i="1"/>
  <c r="C20" i="1"/>
  <c r="C21" i="1"/>
  <c r="C22" i="1"/>
  <c r="C24" i="1"/>
  <c r="C25" i="1"/>
  <c r="C26" i="1"/>
  <c r="C27" i="1"/>
  <c r="C28" i="1"/>
  <c r="C29" i="1"/>
  <c r="C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2" i="1"/>
  <c r="E1" i="4" l="1"/>
  <c r="B55" i="2" a="1"/>
  <c r="B55" i="2" s="1"/>
  <c r="C55" i="2" s="1"/>
  <c r="B142" i="2" a="1"/>
  <c r="B142" i="2" s="1"/>
  <c r="C142" i="2" s="1"/>
  <c r="B150" i="2" a="1"/>
  <c r="B150" i="2" s="1"/>
  <c r="C150" i="2" s="1"/>
  <c r="B48" i="2" a="1"/>
  <c r="B48" i="2" s="1"/>
  <c r="C48" i="2" s="1"/>
  <c r="B8" i="2" a="1"/>
  <c r="B8" i="2" s="1"/>
  <c r="C8" i="2" s="1"/>
  <c r="B158" i="2" a="1"/>
  <c r="B158" i="2" s="1"/>
  <c r="C158" i="2" s="1"/>
  <c r="B47" i="2" a="1"/>
  <c r="B47" i="2" s="1"/>
  <c r="C47" i="2" s="1"/>
  <c r="B56" i="2" a="1"/>
  <c r="B56" i="2" s="1"/>
  <c r="C56" i="2" s="1"/>
  <c r="B80" i="2" a="1"/>
  <c r="B80" i="2" s="1"/>
  <c r="C80" i="2" s="1"/>
  <c r="B90" i="2" a="1"/>
  <c r="B90" i="2" s="1"/>
  <c r="C90" i="2" s="1"/>
  <c r="B137" i="2" a="1"/>
  <c r="B137" i="2" s="1"/>
  <c r="C137" i="2" s="1"/>
  <c r="B153" i="2" a="1"/>
  <c r="B153" i="2" s="1"/>
  <c r="C153" i="2" s="1"/>
  <c r="B62" i="2" a="1"/>
  <c r="B62" i="2" s="1"/>
  <c r="C62" i="2" s="1"/>
  <c r="B65" i="2" a="1"/>
  <c r="B65" i="2" s="1"/>
  <c r="C65" i="2" s="1"/>
  <c r="B100" i="2" a="1"/>
  <c r="B100" i="2" s="1"/>
  <c r="C100" i="2" s="1"/>
  <c r="B161" i="2" a="1"/>
  <c r="B161" i="2" s="1"/>
  <c r="C161" i="2" s="1"/>
  <c r="B97" i="2" a="1"/>
  <c r="B97" i="2" s="1"/>
  <c r="C97" i="2" s="1"/>
  <c r="B53" i="2" a="1"/>
  <c r="B53" i="2" s="1"/>
  <c r="C53" i="2" s="1"/>
  <c r="B117" i="2" a="1"/>
  <c r="B117" i="2" s="1"/>
  <c r="C117" i="2" s="1"/>
  <c r="B138" i="2" a="1"/>
  <c r="B138" i="2" s="1"/>
  <c r="C138" i="2" s="1"/>
  <c r="B23" i="2" a="1"/>
  <c r="B23" i="2" s="1"/>
  <c r="C23" i="2" s="1"/>
  <c r="B145" i="2" a="1"/>
  <c r="B145" i="2" s="1"/>
  <c r="C145" i="2" s="1"/>
  <c r="B58" i="2" a="1"/>
  <c r="B58" i="2" s="1"/>
  <c r="C58" i="2" s="1"/>
  <c r="B6" i="2" a="1"/>
  <c r="B6" i="2" s="1"/>
  <c r="C6" i="2" s="1"/>
  <c r="B25" i="2" a="1"/>
  <c r="B25" i="2" s="1"/>
  <c r="C25" i="2" s="1"/>
  <c r="B99" i="2" a="1"/>
  <c r="B99" i="2" s="1"/>
  <c r="C99" i="2" s="1"/>
  <c r="B41" i="2" a="1"/>
  <c r="B41" i="2" s="1"/>
  <c r="C41" i="2" s="1"/>
  <c r="B124" i="2" a="1"/>
  <c r="B124" i="2" s="1"/>
  <c r="C124" i="2" s="1"/>
  <c r="B118" i="2" a="1"/>
  <c r="B118" i="2" s="1"/>
  <c r="C118" i="2" s="1"/>
  <c r="B60" i="2" a="1"/>
  <c r="B60" i="2" s="1"/>
  <c r="C60" i="2" s="1"/>
  <c r="B104" i="2" a="1"/>
  <c r="B104" i="2" s="1"/>
  <c r="C104" i="2" s="1"/>
  <c r="B129" i="2" a="1"/>
  <c r="B129" i="2" s="1"/>
  <c r="C129" i="2" s="1"/>
  <c r="B122" i="2" a="1"/>
  <c r="B122" i="2" s="1"/>
  <c r="C122" i="2" s="1"/>
  <c r="B149" i="2" a="1"/>
  <c r="B149" i="2" s="1"/>
  <c r="C149" i="2" s="1"/>
  <c r="B69" i="2" a="1"/>
  <c r="B69" i="2" s="1"/>
  <c r="C69" i="2" s="1"/>
  <c r="B89" i="2" a="1"/>
  <c r="B89" i="2" s="1"/>
  <c r="C89" i="2" s="1"/>
  <c r="B123" i="2" a="1"/>
  <c r="B123" i="2" s="1"/>
  <c r="C123" i="2" s="1"/>
  <c r="B82" i="2" a="1"/>
  <c r="B82" i="2" s="1"/>
  <c r="C82" i="2" s="1"/>
  <c r="B21" i="2" a="1"/>
  <c r="B21" i="2" s="1"/>
  <c r="C21" i="2" s="1"/>
  <c r="B32" i="2" a="1"/>
  <c r="B32" i="2" s="1"/>
  <c r="C32" i="2" s="1"/>
  <c r="B164" i="2" a="1"/>
  <c r="B164" i="2" s="1"/>
  <c r="C164" i="2" s="1"/>
  <c r="B74" i="2" a="1"/>
  <c r="B74" i="2" s="1"/>
  <c r="C74" i="2" s="1"/>
  <c r="B131" i="2" a="1"/>
  <c r="B131" i="2" s="1"/>
  <c r="C131" i="2" s="1"/>
  <c r="B119" i="2" a="1"/>
  <c r="B119" i="2" s="1"/>
  <c r="C119" i="2" s="1"/>
  <c r="B147" i="2" a="1"/>
  <c r="B147" i="2" s="1"/>
  <c r="C147" i="2" s="1"/>
  <c r="B87" i="2" a="1"/>
  <c r="B87" i="2" s="1"/>
  <c r="C87" i="2" s="1"/>
  <c r="B52" i="2" a="1"/>
  <c r="B52" i="2" s="1"/>
  <c r="C52" i="2" s="1"/>
  <c r="B79" i="2" a="1"/>
  <c r="B79" i="2" s="1"/>
  <c r="C79" i="2" s="1"/>
  <c r="B101" i="2" a="1"/>
  <c r="B101" i="2" s="1"/>
  <c r="C101" i="2" s="1"/>
  <c r="B17" i="2" a="1"/>
  <c r="B17" i="2" s="1"/>
  <c r="C17" i="2" s="1"/>
  <c r="B126" i="2" a="1"/>
  <c r="B126" i="2" s="1"/>
  <c r="C126" i="2" s="1"/>
  <c r="B20" i="2" a="1"/>
  <c r="B20" i="2" s="1"/>
  <c r="C20" i="2" s="1"/>
  <c r="B26" i="2" a="1"/>
  <c r="B26" i="2" s="1"/>
  <c r="C26" i="2" s="1"/>
  <c r="B24" i="2" a="1"/>
  <c r="B24" i="2" s="1"/>
  <c r="C24" i="2" s="1"/>
  <c r="B30" i="2" a="1"/>
  <c r="B30" i="2" s="1"/>
  <c r="C30" i="2" s="1"/>
  <c r="B78" i="2" a="1"/>
  <c r="B78" i="2" s="1"/>
  <c r="C78" i="2" s="1"/>
  <c r="B88" i="2" a="1"/>
  <c r="B88" i="2" s="1"/>
  <c r="C88" i="2" s="1"/>
  <c r="B109" i="2" a="1"/>
  <c r="B109" i="2" s="1"/>
  <c r="C109" i="2" s="1"/>
  <c r="B45" i="2" a="1"/>
  <c r="B45" i="2" s="1"/>
  <c r="C45" i="2" s="1"/>
  <c r="B51" i="2" a="1"/>
  <c r="B51" i="2" s="1"/>
  <c r="C51" i="2" s="1"/>
  <c r="B94" i="2" a="1"/>
  <c r="B94" i="2" s="1"/>
  <c r="C94" i="2" s="1"/>
  <c r="B140" i="2" a="1"/>
  <c r="B140" i="2" s="1"/>
  <c r="C140" i="2" s="1"/>
  <c r="B144" i="2" a="1"/>
  <c r="B144" i="2" s="1"/>
  <c r="C144" i="2" s="1"/>
  <c r="B61" i="2" a="1"/>
  <c r="B61" i="2" s="1"/>
  <c r="C61" i="2" s="1"/>
  <c r="B159" i="2" a="1"/>
  <c r="B159" i="2" s="1"/>
  <c r="C159" i="2" s="1"/>
  <c r="B152" i="2" a="1"/>
  <c r="B152" i="2" s="1"/>
  <c r="C152" i="2" s="1"/>
  <c r="B83" i="2" a="1"/>
  <c r="B83" i="2" s="1"/>
  <c r="C83" i="2" s="1"/>
  <c r="B43" i="2" a="1"/>
  <c r="B43" i="2" s="1"/>
  <c r="C43" i="2" s="1"/>
  <c r="B13" i="2" a="1"/>
  <c r="B13" i="2" s="1"/>
  <c r="C13" i="2" s="1"/>
  <c r="B120" i="2" a="1"/>
  <c r="B120" i="2" s="1"/>
  <c r="C120" i="2" s="1"/>
  <c r="B92" i="2" a="1"/>
  <c r="B92" i="2" s="1"/>
  <c r="C92" i="2" s="1"/>
  <c r="B36" i="2" a="1"/>
  <c r="B36" i="2" s="1"/>
  <c r="C36" i="2" s="1"/>
  <c r="B57" i="2" a="1"/>
  <c r="B57" i="2" s="1"/>
  <c r="C57" i="2" s="1"/>
  <c r="B28" i="2" a="1"/>
  <c r="B28" i="2" s="1"/>
  <c r="C28" i="2" s="1"/>
  <c r="B2" i="2" a="1"/>
  <c r="B2" i="2" s="1"/>
  <c r="C2" i="2" s="1"/>
  <c r="B4" i="2" a="1"/>
  <c r="B4" i="2" s="1"/>
  <c r="C4" i="2" s="1"/>
  <c r="B12" i="2" a="1"/>
  <c r="B12" i="2" s="1"/>
  <c r="C12" i="2" s="1"/>
  <c r="B103" i="2" a="1"/>
  <c r="B103" i="2" s="1"/>
  <c r="C103" i="2" s="1"/>
  <c r="B116" i="2" a="1"/>
  <c r="B116" i="2" s="1"/>
  <c r="C116" i="2" s="1"/>
  <c r="B38" i="2" a="1"/>
  <c r="B38" i="2" s="1"/>
  <c r="C38" i="2" s="1"/>
  <c r="B98" i="2" a="1"/>
  <c r="B98" i="2" s="1"/>
  <c r="C98" i="2" s="1"/>
  <c r="B72" i="2" a="1"/>
  <c r="B72" i="2" s="1"/>
  <c r="C72" i="2" s="1"/>
  <c r="B77" i="2" a="1"/>
  <c r="B77" i="2" s="1"/>
  <c r="C77" i="2" s="1"/>
  <c r="B37" i="2" a="1"/>
  <c r="B37" i="2" s="1"/>
  <c r="C37" i="2" s="1"/>
  <c r="B93" i="2" a="1"/>
  <c r="B93" i="2" s="1"/>
  <c r="C93" i="2" s="1"/>
  <c r="B7" i="2" a="1"/>
  <c r="B7" i="2" s="1"/>
  <c r="C7" i="2" s="1"/>
  <c r="B107" i="2" a="1"/>
  <c r="B107" i="2" s="1"/>
  <c r="C107" i="2" s="1"/>
  <c r="B114" i="2" a="1"/>
  <c r="B114" i="2" s="1"/>
  <c r="C114" i="2" s="1"/>
  <c r="B31" i="2" a="1"/>
  <c r="B31" i="2" s="1"/>
  <c r="C31" i="2" s="1"/>
  <c r="B33" i="2" a="1"/>
  <c r="B33" i="2" s="1"/>
  <c r="C33" i="2" s="1"/>
  <c r="B14" i="2" a="1"/>
  <c r="B14" i="2" s="1"/>
  <c r="C14" i="2" s="1"/>
  <c r="B34" i="2" a="1"/>
  <c r="B34" i="2" s="1"/>
  <c r="C34" i="2" s="1"/>
  <c r="B42" i="2" a="1"/>
  <c r="B42" i="2" s="1"/>
  <c r="C42" i="2" s="1"/>
  <c r="B130" i="2" a="1"/>
  <c r="B130" i="2" s="1"/>
  <c r="C130" i="2" s="1"/>
  <c r="B40" i="2" a="1"/>
  <c r="B40" i="2" s="1"/>
  <c r="C40" i="2" s="1"/>
  <c r="B160" i="2" a="1"/>
  <c r="B160" i="2" s="1"/>
  <c r="C160" i="2" s="1"/>
  <c r="B46" i="2" a="1"/>
  <c r="B46" i="2" s="1"/>
  <c r="C46" i="2" s="1"/>
  <c r="B64" i="2" a="1"/>
  <c r="B64" i="2" s="1"/>
  <c r="C64" i="2" s="1"/>
  <c r="B66" i="2" a="1"/>
  <c r="B66" i="2" s="1"/>
  <c r="C66" i="2" s="1"/>
  <c r="B67" i="2" a="1"/>
  <c r="B67" i="2" s="1"/>
  <c r="C67" i="2" s="1"/>
  <c r="B75" i="2" a="1"/>
  <c r="B75" i="2" s="1"/>
  <c r="C75" i="2" s="1"/>
  <c r="B108" i="2" a="1"/>
  <c r="B108" i="2" s="1"/>
  <c r="C108" i="2" s="1"/>
  <c r="B133" i="2" a="1"/>
  <c r="B133" i="2" s="1"/>
  <c r="C133" i="2" s="1"/>
  <c r="B146" i="2" a="1"/>
  <c r="B146" i="2" s="1"/>
  <c r="C146" i="2" s="1"/>
  <c r="B139" i="2" a="1"/>
  <c r="B139" i="2" s="1"/>
  <c r="C139" i="2" s="1"/>
  <c r="B157" i="2" a="1"/>
  <c r="B157" i="2" s="1"/>
  <c r="C157" i="2" s="1"/>
  <c r="B10" i="2" a="1"/>
  <c r="B10" i="2" s="1"/>
  <c r="C10" i="2" s="1"/>
  <c r="B125" i="2" a="1"/>
  <c r="B125" i="2" s="1"/>
  <c r="C125" i="2" s="1"/>
  <c r="B141" i="2" a="1"/>
  <c r="B141" i="2" s="1"/>
  <c r="C141" i="2" s="1"/>
  <c r="B68" i="2" a="1"/>
  <c r="B68" i="2" s="1"/>
  <c r="C68" i="2" s="1"/>
  <c r="B113" i="2" a="1"/>
  <c r="B113" i="2" s="1"/>
  <c r="C113" i="2" s="1"/>
  <c r="B166" i="2" a="1"/>
  <c r="B166" i="2" s="1"/>
  <c r="C166" i="2" s="1"/>
  <c r="B111" i="2" a="1"/>
  <c r="B111" i="2" s="1"/>
  <c r="C111" i="2" s="1"/>
  <c r="B96" i="2" a="1"/>
  <c r="B96" i="2" s="1"/>
  <c r="C96" i="2" s="1"/>
  <c r="B5" i="2" a="1"/>
  <c r="B5" i="2" s="1"/>
  <c r="C5" i="2" s="1"/>
  <c r="B3" i="2" a="1"/>
  <c r="B3" i="2" s="1"/>
  <c r="C3" i="2" s="1"/>
  <c r="B11" i="2" a="1"/>
  <c r="B11" i="2" s="1"/>
  <c r="C11" i="2" s="1"/>
  <c r="B54" i="2" a="1"/>
  <c r="B54" i="2" s="1"/>
  <c r="C54" i="2" s="1"/>
  <c r="B106" i="2" a="1"/>
  <c r="B106" i="2" s="1"/>
  <c r="C106" i="2" s="1"/>
  <c r="B156" i="2" a="1"/>
  <c r="B156" i="2" s="1"/>
  <c r="C156" i="2" s="1"/>
  <c r="B44" i="2" a="1"/>
  <c r="B44" i="2" s="1"/>
  <c r="C44" i="2" s="1"/>
  <c r="B73" i="2" a="1"/>
  <c r="B73" i="2" s="1"/>
  <c r="C73" i="2" s="1"/>
  <c r="B86" i="2" a="1"/>
  <c r="B86" i="2" s="1"/>
  <c r="C86" i="2" s="1"/>
  <c r="B95" i="2" a="1"/>
  <c r="B95" i="2" s="1"/>
  <c r="C95" i="2" s="1"/>
  <c r="B102" i="2" a="1"/>
  <c r="B102" i="2" s="1"/>
  <c r="C102" i="2" s="1"/>
  <c r="B15" i="2" a="1"/>
  <c r="B15" i="2" s="1"/>
  <c r="C15" i="2" s="1"/>
  <c r="B22" i="2" a="1"/>
  <c r="B22" i="2" s="1"/>
  <c r="C22" i="2" s="1"/>
  <c r="B136" i="2" a="1"/>
  <c r="B136" i="2" s="1"/>
  <c r="C136" i="2" s="1"/>
  <c r="B105" i="2" a="1"/>
  <c r="B105" i="2" s="1"/>
  <c r="C105" i="2" s="1"/>
  <c r="B85" i="2" a="1"/>
  <c r="B85" i="2" s="1"/>
  <c r="C85" i="2" s="1"/>
  <c r="B84" i="2" a="1"/>
  <c r="B84" i="2" s="1"/>
  <c r="C84" i="2" s="1"/>
  <c r="B148" i="2" a="1"/>
  <c r="B148" i="2" s="1"/>
  <c r="C148" i="2" s="1"/>
  <c r="B165" i="2" a="1"/>
  <c r="B165" i="2" s="1"/>
  <c r="C165" i="2" s="1"/>
  <c r="B151" i="2" a="1"/>
  <c r="B151" i="2" s="1"/>
  <c r="C151" i="2" s="1"/>
  <c r="B16" i="2" a="1"/>
  <c r="B16" i="2" s="1"/>
  <c r="C16" i="2" s="1"/>
  <c r="B81" i="2" a="1"/>
  <c r="B81" i="2" s="1"/>
  <c r="C81" i="2" s="1"/>
  <c r="B19" i="2" a="1"/>
  <c r="B19" i="2" s="1"/>
  <c r="C19" i="2" s="1"/>
  <c r="B121" i="2" a="1"/>
  <c r="B121" i="2" s="1"/>
  <c r="C121" i="2" s="1"/>
  <c r="B162" i="2" a="1"/>
  <c r="B162" i="2" s="1"/>
  <c r="C162" i="2" s="1"/>
  <c r="B134" i="2" a="1"/>
  <c r="B134" i="2" s="1"/>
  <c r="C134" i="2" s="1"/>
  <c r="B115" i="2" a="1"/>
  <c r="B115" i="2" s="1"/>
  <c r="C115" i="2" s="1"/>
  <c r="B128" i="2" a="1"/>
  <c r="B128" i="2" s="1"/>
  <c r="C128" i="2" s="1"/>
  <c r="B155" i="2" a="1"/>
  <c r="B155" i="2" s="1"/>
  <c r="C155" i="2" s="1"/>
  <c r="B35" i="2" a="1"/>
  <c r="B35" i="2" s="1"/>
  <c r="C35" i="2" s="1"/>
  <c r="B39" i="2" a="1"/>
  <c r="B39" i="2" s="1"/>
  <c r="C39" i="2" s="1"/>
  <c r="B135" i="2" a="1"/>
  <c r="B135" i="2" s="1"/>
  <c r="C135" i="2" s="1"/>
  <c r="B50" i="2" a="1"/>
  <c r="B50" i="2" s="1"/>
  <c r="C50" i="2" s="1"/>
  <c r="B63" i="2" a="1"/>
  <c r="B63" i="2" s="1"/>
  <c r="C63" i="2" s="1"/>
  <c r="B70" i="2" a="1"/>
  <c r="B70" i="2" s="1"/>
  <c r="C70" i="2" s="1"/>
  <c r="B76" i="2" a="1"/>
  <c r="B76" i="2" s="1"/>
  <c r="C76" i="2" s="1"/>
  <c r="B154" i="2" a="1"/>
  <c r="B154" i="2" s="1"/>
  <c r="C154" i="2" s="1"/>
  <c r="B112" i="2" a="1"/>
  <c r="B112" i="2" s="1"/>
  <c r="C112" i="2" s="1"/>
  <c r="B143" i="2" a="1"/>
  <c r="B143" i="2" s="1"/>
  <c r="C143" i="2" s="1"/>
  <c r="B27" i="2" a="1"/>
  <c r="B27" i="2" s="1"/>
  <c r="C27" i="2" s="1"/>
  <c r="B18" i="2" a="1"/>
  <c r="B18" i="2" s="1"/>
  <c r="C18" i="2" s="1"/>
  <c r="B163" i="2" a="1"/>
  <c r="B163" i="2" s="1"/>
  <c r="C163" i="2" s="1"/>
  <c r="B29" i="2" a="1"/>
  <c r="B29" i="2" s="1"/>
  <c r="C29" i="2" s="1"/>
  <c r="B127" i="2" a="1"/>
  <c r="B127" i="2" s="1"/>
  <c r="C127" i="2" s="1"/>
  <c r="B132" i="2" a="1"/>
  <c r="B132" i="2" s="1"/>
  <c r="C132" i="2" s="1"/>
  <c r="B49" i="2" a="1"/>
  <c r="B49" i="2" s="1"/>
  <c r="C49" i="2" s="1"/>
  <c r="B110" i="2" a="1"/>
  <c r="B110" i="2" s="1"/>
  <c r="C110" i="2" s="1"/>
  <c r="B59" i="2" a="1"/>
  <c r="B59" i="2" s="1"/>
  <c r="C59" i="2" s="1"/>
  <c r="B71" i="2" a="1"/>
  <c r="B71" i="2" s="1"/>
  <c r="C71" i="2" s="1"/>
  <c r="B167" i="2" a="1"/>
  <c r="B167" i="2" s="1"/>
  <c r="C167" i="2" s="1"/>
  <c r="B91" i="2" a="1"/>
  <c r="B91" i="2" s="1"/>
  <c r="C91" i="2" s="1"/>
  <c r="B9" i="2" l="1" a="1"/>
  <c r="B9" i="2" s="1"/>
  <c r="C9" i="2" s="1"/>
  <c r="D2" i="2" s="1"/>
  <c r="I216" i="1"/>
  <c r="D27" i="2" l="1"/>
  <c r="D87" i="2"/>
  <c r="D50" i="2"/>
  <c r="D134" i="2"/>
  <c r="D48" i="2"/>
  <c r="D127" i="2"/>
  <c r="D128" i="2"/>
  <c r="D167" i="2"/>
  <c r="D71" i="2"/>
  <c r="D163" i="2"/>
  <c r="D24" i="2"/>
  <c r="D45" i="2"/>
  <c r="D113" i="2"/>
  <c r="D52" i="2"/>
  <c r="D164" i="2"/>
  <c r="D66" i="2"/>
  <c r="D90" i="2"/>
  <c r="D53" i="2"/>
  <c r="D34" i="2"/>
  <c r="D124" i="2"/>
  <c r="D98" i="2"/>
  <c r="D156" i="2"/>
  <c r="D39" i="2"/>
  <c r="D19" i="2"/>
  <c r="D33" i="2"/>
  <c r="D12" i="2"/>
  <c r="D47" i="2"/>
  <c r="D103" i="2"/>
  <c r="D44" i="2"/>
  <c r="D108" i="2"/>
  <c r="D8" i="2"/>
  <c r="D69" i="2"/>
  <c r="D157" i="2"/>
  <c r="D135" i="2"/>
  <c r="D32" i="2"/>
  <c r="D16" i="2"/>
  <c r="D151" i="2"/>
  <c r="D70" i="2"/>
  <c r="D165" i="2"/>
  <c r="D91" i="2"/>
  <c r="D121" i="2"/>
  <c r="D154" i="2"/>
  <c r="D76" i="2"/>
  <c r="D138" i="2"/>
  <c r="D131" i="2"/>
  <c r="D67" i="2"/>
  <c r="D104" i="2"/>
  <c r="D25" i="2"/>
  <c r="D77" i="2"/>
  <c r="D141" i="2"/>
  <c r="D62" i="2"/>
  <c r="D107" i="2"/>
  <c r="D58" i="2"/>
  <c r="D159" i="2"/>
  <c r="D166" i="2"/>
  <c r="D54" i="2"/>
  <c r="D86" i="2"/>
  <c r="D95" i="2"/>
  <c r="D75" i="2"/>
  <c r="D37" i="2"/>
  <c r="D126" i="2"/>
  <c r="D92" i="2"/>
  <c r="D63" i="2"/>
  <c r="D160" i="2"/>
  <c r="D74" i="2"/>
  <c r="D139" i="2"/>
  <c r="D23" i="2"/>
  <c r="D49" i="2"/>
  <c r="D136" i="2"/>
  <c r="D22" i="2"/>
  <c r="D15" i="2"/>
  <c r="D112" i="2"/>
  <c r="D81" i="2"/>
  <c r="D68" i="2"/>
  <c r="D148" i="2"/>
  <c r="D35" i="2"/>
  <c r="D155" i="2"/>
  <c r="D56" i="2"/>
  <c r="D41" i="2"/>
  <c r="D40" i="2"/>
  <c r="D100" i="2"/>
  <c r="D65" i="2"/>
  <c r="D83" i="2"/>
  <c r="D42" i="2"/>
  <c r="D142" i="2"/>
  <c r="D4" i="2"/>
  <c r="D153" i="2"/>
  <c r="D101" i="2"/>
  <c r="D132" i="2"/>
  <c r="D146" i="2"/>
  <c r="D84" i="2"/>
  <c r="D137" i="2"/>
  <c r="D80" i="2"/>
  <c r="D28" i="2"/>
  <c r="D7" i="2"/>
  <c r="D120" i="2"/>
  <c r="D85" i="2"/>
  <c r="D116" i="2"/>
  <c r="D94" i="2"/>
  <c r="D97" i="2"/>
  <c r="D122" i="2"/>
  <c r="D110" i="2"/>
  <c r="D152" i="2"/>
  <c r="D36" i="2"/>
  <c r="D61" i="2"/>
  <c r="D29" i="2"/>
  <c r="D102" i="2"/>
  <c r="D17" i="2"/>
  <c r="D140" i="2"/>
  <c r="D72" i="2"/>
  <c r="D73" i="2"/>
  <c r="D10" i="2"/>
  <c r="D11" i="2"/>
  <c r="D43" i="2"/>
  <c r="D31" i="2"/>
  <c r="D123" i="2"/>
  <c r="D117" i="2"/>
  <c r="D147" i="2"/>
  <c r="D106" i="2"/>
  <c r="D30" i="2"/>
  <c r="D26" i="2"/>
  <c r="D55" i="2"/>
  <c r="D158" i="2"/>
  <c r="D162" i="2"/>
  <c r="D145" i="2"/>
  <c r="D114" i="2"/>
  <c r="D3" i="2"/>
  <c r="D88" i="2"/>
  <c r="D13" i="2"/>
  <c r="D118" i="2"/>
  <c r="D21" i="2"/>
  <c r="D46" i="2"/>
  <c r="D64" i="2"/>
  <c r="D51" i="2"/>
  <c r="D96" i="2"/>
  <c r="D129" i="2"/>
  <c r="D82" i="2"/>
  <c r="D60" i="2"/>
  <c r="D9" i="2"/>
  <c r="D105" i="2"/>
  <c r="D89" i="2"/>
  <c r="D78" i="2"/>
  <c r="D79" i="2"/>
  <c r="D130" i="2"/>
  <c r="D14" i="2"/>
  <c r="D109" i="2"/>
  <c r="D144" i="2"/>
  <c r="D57" i="2"/>
  <c r="D99" i="2"/>
  <c r="D150" i="2"/>
  <c r="D149" i="2"/>
  <c r="D125" i="2"/>
  <c r="D119" i="2"/>
  <c r="D111" i="2"/>
  <c r="D38" i="2"/>
  <c r="D143" i="2"/>
  <c r="D6" i="2"/>
  <c r="D18" i="2"/>
  <c r="D161" i="2"/>
  <c r="D59" i="2"/>
  <c r="D20" i="2"/>
  <c r="D5" i="2"/>
  <c r="D133" i="2"/>
  <c r="D115" i="2"/>
  <c r="D93" i="2"/>
  <c r="D10" i="4"/>
  <c r="D9" i="4"/>
  <c r="D7" i="4"/>
  <c r="D6" i="4"/>
  <c r="D5" i="4"/>
  <c r="D4" i="4"/>
  <c r="I306" i="1"/>
  <c r="G2" i="2" l="1"/>
  <c r="E4" i="4"/>
  <c r="E6" i="4"/>
  <c r="G32" i="2"/>
  <c r="G7" i="2"/>
  <c r="J7" i="2" s="1"/>
  <c r="G6" i="2"/>
  <c r="J6" i="2" s="1"/>
  <c r="G3" i="2"/>
  <c r="J3" i="2" s="1"/>
  <c r="G11" i="2"/>
  <c r="J11" i="2" s="1"/>
  <c r="G15" i="2"/>
  <c r="J15" i="2" s="1"/>
  <c r="G19" i="2"/>
  <c r="J19" i="2" s="1"/>
  <c r="G23" i="2"/>
  <c r="J23" i="2" s="1"/>
  <c r="G27" i="2"/>
  <c r="J27" i="2" s="1"/>
  <c r="G31" i="2"/>
  <c r="J31" i="2" s="1"/>
  <c r="G35" i="2"/>
  <c r="J35" i="2" s="1"/>
  <c r="G39" i="2"/>
  <c r="J39" i="2" s="1"/>
  <c r="G43" i="2"/>
  <c r="J43" i="2" s="1"/>
  <c r="G47" i="2"/>
  <c r="J47" i="2" s="1"/>
  <c r="G51" i="2"/>
  <c r="J51" i="2" s="1"/>
  <c r="G55" i="2"/>
  <c r="J55" i="2" s="1"/>
  <c r="G59" i="2"/>
  <c r="J59" i="2" s="1"/>
  <c r="G63" i="2"/>
  <c r="J63" i="2" s="1"/>
  <c r="G67" i="2"/>
  <c r="J67" i="2" s="1"/>
  <c r="G71" i="2"/>
  <c r="J71" i="2" s="1"/>
  <c r="G75" i="2"/>
  <c r="J75" i="2" s="1"/>
  <c r="G79" i="2"/>
  <c r="J79" i="2" s="1"/>
  <c r="G83" i="2"/>
  <c r="J83" i="2" s="1"/>
  <c r="G87" i="2"/>
  <c r="J87" i="2" s="1"/>
  <c r="G91" i="2"/>
  <c r="J91" i="2" s="1"/>
  <c r="G95" i="2"/>
  <c r="J95" i="2" s="1"/>
  <c r="G99" i="2"/>
  <c r="J99" i="2" s="1"/>
  <c r="G103" i="2"/>
  <c r="J103" i="2" s="1"/>
  <c r="G107" i="2"/>
  <c r="J107" i="2" s="1"/>
  <c r="G111" i="2"/>
  <c r="J111" i="2" s="1"/>
  <c r="G115" i="2"/>
  <c r="J115" i="2" s="1"/>
  <c r="G119" i="2"/>
  <c r="J119" i="2" s="1"/>
  <c r="G123" i="2"/>
  <c r="J123" i="2" s="1"/>
  <c r="G127" i="2"/>
  <c r="J127" i="2" s="1"/>
  <c r="G131" i="2"/>
  <c r="J131" i="2" s="1"/>
  <c r="G135" i="2"/>
  <c r="J135" i="2" s="1"/>
  <c r="G139" i="2"/>
  <c r="J139" i="2" s="1"/>
  <c r="G143" i="2"/>
  <c r="J143" i="2" s="1"/>
  <c r="G147" i="2"/>
  <c r="J147" i="2" s="1"/>
  <c r="G151" i="2"/>
  <c r="J151" i="2" s="1"/>
  <c r="G155" i="2"/>
  <c r="J155" i="2" s="1"/>
  <c r="G159" i="2"/>
  <c r="J159" i="2" s="1"/>
  <c r="G163" i="2"/>
  <c r="J163" i="2" s="1"/>
  <c r="G167" i="2"/>
  <c r="J167" i="2" s="1"/>
  <c r="H3" i="2"/>
  <c r="H7" i="2"/>
  <c r="H11" i="2"/>
  <c r="H15" i="2"/>
  <c r="H19" i="2"/>
  <c r="H23" i="2"/>
  <c r="H27" i="2"/>
  <c r="H31" i="2"/>
  <c r="H35" i="2"/>
  <c r="H39" i="2"/>
  <c r="H43" i="2"/>
  <c r="H47" i="2"/>
  <c r="H51" i="2"/>
  <c r="H55" i="2"/>
  <c r="H59" i="2"/>
  <c r="H63" i="2"/>
  <c r="H67" i="2"/>
  <c r="H71" i="2"/>
  <c r="H75" i="2"/>
  <c r="H79" i="2"/>
  <c r="H83" i="2"/>
  <c r="H87" i="2"/>
  <c r="H91" i="2"/>
  <c r="H95" i="2"/>
  <c r="H99" i="2"/>
  <c r="H103" i="2"/>
  <c r="H107" i="2"/>
  <c r="H111" i="2"/>
  <c r="H115" i="2"/>
  <c r="H119" i="2"/>
  <c r="H123" i="2"/>
  <c r="H127" i="2"/>
  <c r="H131" i="2"/>
  <c r="H135" i="2"/>
  <c r="H139" i="2"/>
  <c r="H143" i="2"/>
  <c r="H147" i="2"/>
  <c r="H151" i="2"/>
  <c r="H155" i="2"/>
  <c r="H159" i="2"/>
  <c r="H163" i="2"/>
  <c r="H167" i="2"/>
  <c r="G4" i="2"/>
  <c r="J4" i="2" s="1"/>
  <c r="G8" i="2"/>
  <c r="J8" i="2" s="1"/>
  <c r="G12" i="2"/>
  <c r="J12" i="2" s="1"/>
  <c r="G16" i="2"/>
  <c r="J16" i="2" s="1"/>
  <c r="G20" i="2"/>
  <c r="J20" i="2" s="1"/>
  <c r="G24" i="2"/>
  <c r="J24" i="2" s="1"/>
  <c r="G28" i="2"/>
  <c r="J28" i="2" s="1"/>
  <c r="J32" i="2"/>
  <c r="G36" i="2"/>
  <c r="J36" i="2" s="1"/>
  <c r="G40" i="2"/>
  <c r="J40" i="2" s="1"/>
  <c r="G44" i="2"/>
  <c r="J44" i="2" s="1"/>
  <c r="G48" i="2"/>
  <c r="J48" i="2" s="1"/>
  <c r="G52" i="2"/>
  <c r="J52" i="2" s="1"/>
  <c r="G56" i="2"/>
  <c r="J56" i="2" s="1"/>
  <c r="G60" i="2"/>
  <c r="J60" i="2" s="1"/>
  <c r="G64" i="2"/>
  <c r="J64" i="2" s="1"/>
  <c r="G68" i="2"/>
  <c r="J68" i="2" s="1"/>
  <c r="G72" i="2"/>
  <c r="J72" i="2" s="1"/>
  <c r="G76" i="2"/>
  <c r="J76" i="2" s="1"/>
  <c r="G80" i="2"/>
  <c r="J80" i="2" s="1"/>
  <c r="G84" i="2"/>
  <c r="J84" i="2" s="1"/>
  <c r="G88" i="2"/>
  <c r="J88" i="2" s="1"/>
  <c r="G92" i="2"/>
  <c r="J92" i="2" s="1"/>
  <c r="G96" i="2"/>
  <c r="J96" i="2" s="1"/>
  <c r="G100" i="2"/>
  <c r="J100" i="2" s="1"/>
  <c r="G104" i="2"/>
  <c r="J104" i="2" s="1"/>
  <c r="G108" i="2"/>
  <c r="J108" i="2" s="1"/>
  <c r="G112" i="2"/>
  <c r="J112" i="2" s="1"/>
  <c r="G116" i="2"/>
  <c r="J116" i="2" s="1"/>
  <c r="G120" i="2"/>
  <c r="J120" i="2" s="1"/>
  <c r="G124" i="2"/>
  <c r="J124" i="2" s="1"/>
  <c r="G128" i="2"/>
  <c r="J128" i="2" s="1"/>
  <c r="G132" i="2"/>
  <c r="J132" i="2" s="1"/>
  <c r="G136" i="2"/>
  <c r="J136" i="2" s="1"/>
  <c r="G140" i="2"/>
  <c r="J140" i="2" s="1"/>
  <c r="G144" i="2"/>
  <c r="J144" i="2" s="1"/>
  <c r="G148" i="2"/>
  <c r="J148" i="2" s="1"/>
  <c r="G152" i="2"/>
  <c r="J152" i="2" s="1"/>
  <c r="G156" i="2"/>
  <c r="J156" i="2" s="1"/>
  <c r="G160" i="2"/>
  <c r="J160" i="2" s="1"/>
  <c r="G164" i="2"/>
  <c r="J164" i="2" s="1"/>
  <c r="H2" i="2"/>
  <c r="H4" i="2"/>
  <c r="H8" i="2"/>
  <c r="H12" i="2"/>
  <c r="H16" i="2"/>
  <c r="H20" i="2"/>
  <c r="H24" i="2"/>
  <c r="H28" i="2"/>
  <c r="H32" i="2"/>
  <c r="H36" i="2"/>
  <c r="H40" i="2"/>
  <c r="H44" i="2"/>
  <c r="H48" i="2"/>
  <c r="H52" i="2"/>
  <c r="H56" i="2"/>
  <c r="H60" i="2"/>
  <c r="H64" i="2"/>
  <c r="H68" i="2"/>
  <c r="H72" i="2"/>
  <c r="H76" i="2"/>
  <c r="H80" i="2"/>
  <c r="H84" i="2"/>
  <c r="H88" i="2"/>
  <c r="H92" i="2"/>
  <c r="H96" i="2"/>
  <c r="H100" i="2"/>
  <c r="H104" i="2"/>
  <c r="H108" i="2"/>
  <c r="H112" i="2"/>
  <c r="H116" i="2"/>
  <c r="H120" i="2"/>
  <c r="H124" i="2"/>
  <c r="H128" i="2"/>
  <c r="H132" i="2"/>
  <c r="H136" i="2"/>
  <c r="H140" i="2"/>
  <c r="H144" i="2"/>
  <c r="H148" i="2"/>
  <c r="H152" i="2"/>
  <c r="H156" i="2"/>
  <c r="H160" i="2"/>
  <c r="H164" i="2"/>
  <c r="J2" i="2"/>
  <c r="G5" i="2"/>
  <c r="J5" i="2" s="1"/>
  <c r="G9" i="2"/>
  <c r="J9" i="2" s="1"/>
  <c r="G13" i="2"/>
  <c r="J13" i="2" s="1"/>
  <c r="G17" i="2"/>
  <c r="J17" i="2" s="1"/>
  <c r="G21" i="2"/>
  <c r="J21" i="2" s="1"/>
  <c r="G25" i="2"/>
  <c r="J25" i="2" s="1"/>
  <c r="G29" i="2"/>
  <c r="J29" i="2" s="1"/>
  <c r="G33" i="2"/>
  <c r="J33" i="2" s="1"/>
  <c r="G37" i="2"/>
  <c r="J37" i="2" s="1"/>
  <c r="G41" i="2"/>
  <c r="J41" i="2" s="1"/>
  <c r="G45" i="2"/>
  <c r="J45" i="2" s="1"/>
  <c r="G49" i="2"/>
  <c r="J49" i="2" s="1"/>
  <c r="G53" i="2"/>
  <c r="J53" i="2" s="1"/>
  <c r="G57" i="2"/>
  <c r="J57" i="2" s="1"/>
  <c r="G61" i="2"/>
  <c r="J61" i="2" s="1"/>
  <c r="G65" i="2"/>
  <c r="J65" i="2" s="1"/>
  <c r="G69" i="2"/>
  <c r="J69" i="2" s="1"/>
  <c r="G73" i="2"/>
  <c r="J73" i="2" s="1"/>
  <c r="G77" i="2"/>
  <c r="J77" i="2" s="1"/>
  <c r="G81" i="2"/>
  <c r="J81" i="2" s="1"/>
  <c r="G85" i="2"/>
  <c r="J85" i="2" s="1"/>
  <c r="G89" i="2"/>
  <c r="J89" i="2" s="1"/>
  <c r="G93" i="2"/>
  <c r="J93" i="2" s="1"/>
  <c r="G97" i="2"/>
  <c r="J97" i="2" s="1"/>
  <c r="G101" i="2"/>
  <c r="J101" i="2" s="1"/>
  <c r="G105" i="2"/>
  <c r="J105" i="2" s="1"/>
  <c r="G109" i="2"/>
  <c r="J109" i="2" s="1"/>
  <c r="G113" i="2"/>
  <c r="J113" i="2" s="1"/>
  <c r="G117" i="2"/>
  <c r="J117" i="2" s="1"/>
  <c r="G121" i="2"/>
  <c r="J121" i="2" s="1"/>
  <c r="G125" i="2"/>
  <c r="J125" i="2" s="1"/>
  <c r="G129" i="2"/>
  <c r="J129" i="2" s="1"/>
  <c r="G133" i="2"/>
  <c r="J133" i="2" s="1"/>
  <c r="G137" i="2"/>
  <c r="J137" i="2" s="1"/>
  <c r="G141" i="2"/>
  <c r="J141" i="2" s="1"/>
  <c r="G145" i="2"/>
  <c r="J145" i="2" s="1"/>
  <c r="G149" i="2"/>
  <c r="J149" i="2" s="1"/>
  <c r="G153" i="2"/>
  <c r="J153" i="2" s="1"/>
  <c r="G157" i="2"/>
  <c r="J157" i="2" s="1"/>
  <c r="G161" i="2"/>
  <c r="J161" i="2" s="1"/>
  <c r="G165" i="2"/>
  <c r="J165" i="2" s="1"/>
  <c r="H5" i="2"/>
  <c r="H9" i="2"/>
  <c r="H13" i="2"/>
  <c r="H17" i="2"/>
  <c r="H21" i="2"/>
  <c r="H25" i="2"/>
  <c r="H29" i="2"/>
  <c r="H33" i="2"/>
  <c r="H37" i="2"/>
  <c r="H41" i="2"/>
  <c r="H45" i="2"/>
  <c r="H49" i="2"/>
  <c r="H53" i="2"/>
  <c r="H57" i="2"/>
  <c r="H61" i="2"/>
  <c r="H65" i="2"/>
  <c r="H69" i="2"/>
  <c r="H73" i="2"/>
  <c r="H77" i="2"/>
  <c r="H81" i="2"/>
  <c r="H85" i="2"/>
  <c r="H89" i="2"/>
  <c r="H93" i="2"/>
  <c r="H97" i="2"/>
  <c r="H101" i="2"/>
  <c r="H105" i="2"/>
  <c r="H109" i="2"/>
  <c r="H113" i="2"/>
  <c r="H117" i="2"/>
  <c r="H121" i="2"/>
  <c r="H125" i="2"/>
  <c r="H129" i="2"/>
  <c r="H133" i="2"/>
  <c r="H137" i="2"/>
  <c r="H141" i="2"/>
  <c r="H145" i="2"/>
  <c r="H149" i="2"/>
  <c r="H153" i="2"/>
  <c r="H157" i="2"/>
  <c r="H161" i="2"/>
  <c r="H165" i="2"/>
  <c r="G10" i="2"/>
  <c r="J10" i="2" s="1"/>
  <c r="G14" i="2"/>
  <c r="J14" i="2" s="1"/>
  <c r="G18" i="2"/>
  <c r="J18" i="2" s="1"/>
  <c r="G22" i="2"/>
  <c r="J22" i="2" s="1"/>
  <c r="G26" i="2"/>
  <c r="J26" i="2" s="1"/>
  <c r="G30" i="2"/>
  <c r="J30" i="2" s="1"/>
  <c r="G34" i="2"/>
  <c r="J34" i="2" s="1"/>
  <c r="G38" i="2"/>
  <c r="J38" i="2" s="1"/>
  <c r="G42" i="2"/>
  <c r="J42" i="2" s="1"/>
  <c r="G46" i="2"/>
  <c r="J46" i="2" s="1"/>
  <c r="G50" i="2"/>
  <c r="J50" i="2" s="1"/>
  <c r="G54" i="2"/>
  <c r="J54" i="2" s="1"/>
  <c r="G58" i="2"/>
  <c r="J58" i="2" s="1"/>
  <c r="G62" i="2"/>
  <c r="J62" i="2" s="1"/>
  <c r="G66" i="2"/>
  <c r="J66" i="2" s="1"/>
  <c r="G70" i="2"/>
  <c r="J70" i="2" s="1"/>
  <c r="G74" i="2"/>
  <c r="J74" i="2" s="1"/>
  <c r="G78" i="2"/>
  <c r="J78" i="2" s="1"/>
  <c r="G82" i="2"/>
  <c r="J82" i="2" s="1"/>
  <c r="G86" i="2"/>
  <c r="J86" i="2" s="1"/>
  <c r="G90" i="2"/>
  <c r="J90" i="2" s="1"/>
  <c r="G94" i="2"/>
  <c r="J94" i="2" s="1"/>
  <c r="G98" i="2"/>
  <c r="J98" i="2" s="1"/>
  <c r="G102" i="2"/>
  <c r="J102" i="2" s="1"/>
  <c r="G106" i="2"/>
  <c r="J106" i="2" s="1"/>
  <c r="G110" i="2"/>
  <c r="J110" i="2" s="1"/>
  <c r="G114" i="2"/>
  <c r="J114" i="2" s="1"/>
  <c r="G118" i="2"/>
  <c r="J118" i="2" s="1"/>
  <c r="G122" i="2"/>
  <c r="J122" i="2" s="1"/>
  <c r="G126" i="2"/>
  <c r="J126" i="2" s="1"/>
  <c r="G130" i="2"/>
  <c r="J130" i="2" s="1"/>
  <c r="G134" i="2"/>
  <c r="J134" i="2" s="1"/>
  <c r="G138" i="2"/>
  <c r="J138" i="2" s="1"/>
  <c r="G142" i="2"/>
  <c r="J142" i="2" s="1"/>
  <c r="G146" i="2"/>
  <c r="J146" i="2" s="1"/>
  <c r="G150" i="2"/>
  <c r="J150" i="2" s="1"/>
  <c r="G154" i="2"/>
  <c r="J154" i="2" s="1"/>
  <c r="G158" i="2"/>
  <c r="J158" i="2" s="1"/>
  <c r="G162" i="2"/>
  <c r="J162" i="2" s="1"/>
  <c r="G166" i="2"/>
  <c r="J166" i="2" s="1"/>
  <c r="H6" i="2"/>
  <c r="H10" i="2"/>
  <c r="H14" i="2"/>
  <c r="H18" i="2"/>
  <c r="H22" i="2"/>
  <c r="H26" i="2"/>
  <c r="H30" i="2"/>
  <c r="H34" i="2"/>
  <c r="H38" i="2"/>
  <c r="H42" i="2"/>
  <c r="H46" i="2"/>
  <c r="H50" i="2"/>
  <c r="H54" i="2"/>
  <c r="H58" i="2"/>
  <c r="H62" i="2"/>
  <c r="H66" i="2"/>
  <c r="H70" i="2"/>
  <c r="H74" i="2"/>
  <c r="H78" i="2"/>
  <c r="H82" i="2"/>
  <c r="H86" i="2"/>
  <c r="H90" i="2"/>
  <c r="H94" i="2"/>
  <c r="H98" i="2"/>
  <c r="H102" i="2"/>
  <c r="H106" i="2"/>
  <c r="H110" i="2"/>
  <c r="H114" i="2"/>
  <c r="H118" i="2"/>
  <c r="H122" i="2"/>
  <c r="H126" i="2"/>
  <c r="H130" i="2"/>
  <c r="H134" i="2"/>
  <c r="H138" i="2"/>
  <c r="H142" i="2"/>
  <c r="H146" i="2"/>
  <c r="H150" i="2"/>
  <c r="H154" i="2"/>
  <c r="H158" i="2"/>
  <c r="H162" i="2"/>
  <c r="H166" i="2"/>
  <c r="F1" i="4" l="1"/>
  <c r="I110" i="1"/>
  <c r="I355" i="1"/>
  <c r="I248" i="1"/>
  <c r="I454" i="1"/>
  <c r="I187" i="1"/>
  <c r="I264" i="1"/>
  <c r="I55" i="1"/>
  <c r="I324" i="1"/>
  <c r="I317" i="1"/>
  <c r="I234" i="1"/>
  <c r="I5" i="1"/>
  <c r="I340" i="1"/>
  <c r="I401" i="1"/>
  <c r="I131" i="1" l="1"/>
  <c r="I244" i="1"/>
  <c r="I310" i="1"/>
  <c r="I180" i="1"/>
  <c r="I157" i="1"/>
  <c r="I451" i="1"/>
  <c r="I380" i="1"/>
  <c r="I38" i="1"/>
  <c r="I273" i="1"/>
  <c r="I46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<sst xmlns="http://schemas.openxmlformats.org/spreadsheetml/2006/main" count="1972" uniqueCount="549">
  <si>
    <t>capitan</t>
  </si>
  <si>
    <t>48 sacas</t>
  </si>
  <si>
    <t>90 pesos la saca</t>
  </si>
  <si>
    <t>Juan Angel</t>
  </si>
  <si>
    <t>27 sacas</t>
  </si>
  <si>
    <t>Antonio de Echevers, caballero de Santiago</t>
  </si>
  <si>
    <t>69 sacas</t>
  </si>
  <si>
    <t>Felipe Claros</t>
  </si>
  <si>
    <t>13 sacas</t>
  </si>
  <si>
    <t>alferez</t>
  </si>
  <si>
    <t>2 cajones / 2000 pesos</t>
  </si>
  <si>
    <t>62 sacas</t>
  </si>
  <si>
    <t>39 sacas</t>
  </si>
  <si>
    <t>Diego Perez de Guadamuz</t>
  </si>
  <si>
    <t>16 sacas</t>
  </si>
  <si>
    <t>Joseph de Meneses</t>
  </si>
  <si>
    <t>100 marcos</t>
  </si>
  <si>
    <t>Juan Manuel Zorrilla de la Gandara</t>
  </si>
  <si>
    <t>129 sacas</t>
  </si>
  <si>
    <t>Joan Silvestre</t>
  </si>
  <si>
    <t>47 sacas</t>
  </si>
  <si>
    <t>diversas recuas</t>
  </si>
  <si>
    <t>450 zurrones</t>
  </si>
  <si>
    <t>15 pesos el zurron</t>
  </si>
  <si>
    <t>36 sacas</t>
  </si>
  <si>
    <t>Juan Garcia de Sanabria, teniente</t>
  </si>
  <si>
    <t>114 sacas</t>
  </si>
  <si>
    <t>181 sacas</t>
  </si>
  <si>
    <t>6 zurroncillos quintaleños</t>
  </si>
  <si>
    <t>25 pesos el zurroncillo</t>
  </si>
  <si>
    <t>Joseph de Sugastegui</t>
  </si>
  <si>
    <t>65 sacas</t>
  </si>
  <si>
    <t>Joan de Villalobos</t>
  </si>
  <si>
    <t>26 sacas</t>
  </si>
  <si>
    <t>46 sacas</t>
  </si>
  <si>
    <t>51 sacas</t>
  </si>
  <si>
    <t>Francisco Cossio, sargento mayor</t>
  </si>
  <si>
    <t>no consigna</t>
  </si>
  <si>
    <t>11 marcos, 7 onzas</t>
  </si>
  <si>
    <t>Se consigna como emisor a Felipe de Castro, quien se los remite a Fernando de Castro, su hermano, en España.</t>
  </si>
  <si>
    <t>Joseph Tuñon</t>
  </si>
  <si>
    <t>130 marcos</t>
  </si>
  <si>
    <t>doblones de oro</t>
  </si>
  <si>
    <t xml:space="preserve">El impuesto del oro es 1/2% </t>
  </si>
  <si>
    <t>18 marcos</t>
  </si>
  <si>
    <t>El cambio es a 8 pesos el marco</t>
  </si>
  <si>
    <t>Gil de Alvarado</t>
  </si>
  <si>
    <t>en  reales</t>
  </si>
  <si>
    <t>3 cajones / 2000 pesos</t>
  </si>
  <si>
    <t>160 marcos</t>
  </si>
  <si>
    <t>6 cajones / 2000</t>
  </si>
  <si>
    <t>El cambio es 20 reales cada castellano y el impuesto es 1/2%</t>
  </si>
  <si>
    <t>un cajon / 2000</t>
  </si>
  <si>
    <t>50 sacas</t>
  </si>
  <si>
    <t>62 doblones</t>
  </si>
  <si>
    <t>El cambio es 16 pesos el doblon</t>
  </si>
  <si>
    <t>Juan del Molino</t>
  </si>
  <si>
    <t>400 zurrones</t>
  </si>
  <si>
    <t>Miguel de Quiñones</t>
  </si>
  <si>
    <t>6 sacas</t>
  </si>
  <si>
    <t>Lleva además una petaca de de chocolate y una cajeta de conservas como regalo. No pagan impuesto</t>
  </si>
  <si>
    <t>30 marcos</t>
  </si>
  <si>
    <t>31 cajones / 2000</t>
  </si>
  <si>
    <t>70 marcos</t>
  </si>
  <si>
    <t>25 cajones / 2000</t>
  </si>
  <si>
    <t>330 marcos</t>
  </si>
  <si>
    <t>Los doblones cuando no se mencionan que son de 4 o de 8, se entiende que son de 16 pesos cada doblon</t>
  </si>
  <si>
    <t>10 cajones / 2000</t>
  </si>
  <si>
    <t xml:space="preserve">11 marcos  </t>
  </si>
  <si>
    <t>Ramon de Villalobos</t>
  </si>
  <si>
    <t>4 cajones / 2000</t>
  </si>
  <si>
    <t>Los lleva por cuenta de Miguel Antonio de Berrotaran</t>
  </si>
  <si>
    <t>por cuenta de Juan Antonio de Vildasola</t>
  </si>
  <si>
    <t>por cuenta de Martin de Aranalde</t>
  </si>
  <si>
    <t>7 cajones / 2000</t>
  </si>
  <si>
    <t>27 marcos</t>
  </si>
  <si>
    <t>Pedro Miguel</t>
  </si>
  <si>
    <t>Antonio Segundo</t>
  </si>
  <si>
    <t>Juan Diaz Caballero, capitan</t>
  </si>
  <si>
    <t>105 zurrones</t>
  </si>
  <si>
    <t>El precio del zurron es 18 pesos y paga la contribución del 7%</t>
  </si>
  <si>
    <t>diferentes recuas</t>
  </si>
  <si>
    <t>130 zurrones</t>
  </si>
  <si>
    <t>20 cajones / 2000</t>
  </si>
  <si>
    <t>Se consigna como dueños de esta plata a Martin de la Pera y Juan Francisco Agens</t>
  </si>
  <si>
    <t>14 cajones / 2000</t>
  </si>
  <si>
    <t>Señala que de esta plata, 2840 pesos le pertenecen al capitan Bernardo de Arizmendi</t>
  </si>
  <si>
    <t>400 marcos</t>
  </si>
  <si>
    <t>20 marcos</t>
  </si>
  <si>
    <t>Sebastian de España</t>
  </si>
  <si>
    <t>190 marcos</t>
  </si>
  <si>
    <t>250 marcos</t>
  </si>
  <si>
    <t>general</t>
  </si>
  <si>
    <t>Juan Caballero Jurado</t>
  </si>
  <si>
    <t>11 cajones / 2000</t>
  </si>
  <si>
    <t>19 marcos</t>
  </si>
  <si>
    <t>sargento mayor</t>
  </si>
  <si>
    <t>Cristobal Manso</t>
  </si>
  <si>
    <t>26 marcos</t>
  </si>
  <si>
    <t>en petaca de Alonso de Estrada</t>
  </si>
  <si>
    <t>213 sacas</t>
  </si>
  <si>
    <t>Este dinero se ha de entregar a Gabriel Jeronimo Perez</t>
  </si>
  <si>
    <t>241 marcos</t>
  </si>
  <si>
    <t xml:space="preserve">También lleva un cajoncito rotulado a Antonio Rodriguez Cortes que no sabe lo que es pero que se recocera en Portobelo por el comisario de esa ciudad y se determinará si debe algo por él. </t>
  </si>
  <si>
    <t>Observaciones</t>
  </si>
  <si>
    <t>8 cajones / 2000</t>
  </si>
  <si>
    <t>53 marcos</t>
  </si>
  <si>
    <t>Manuel Sanchez</t>
  </si>
  <si>
    <t>12 cajones / 2000</t>
  </si>
  <si>
    <t>120 marcos</t>
  </si>
  <si>
    <t>21 cajones / 2000</t>
  </si>
  <si>
    <t>200 marcos</t>
  </si>
  <si>
    <t>30 cajones / 2000</t>
  </si>
  <si>
    <t>625 marcos</t>
  </si>
  <si>
    <t>9 cajones / 2000</t>
  </si>
  <si>
    <t>52 marcos</t>
  </si>
  <si>
    <t>Se avaluan a 20 reales el castellano</t>
  </si>
  <si>
    <t>380 marcos</t>
  </si>
  <si>
    <t>29 feb</t>
  </si>
  <si>
    <t xml:space="preserve">29 feb </t>
  </si>
  <si>
    <t>44 marcos</t>
  </si>
  <si>
    <t>En nombre de Juan de Jauregui</t>
  </si>
  <si>
    <t>17 cajones / 2000</t>
  </si>
  <si>
    <t>2350 marcos</t>
  </si>
  <si>
    <t>2326 castellanaos</t>
  </si>
  <si>
    <t>29 marcos</t>
  </si>
  <si>
    <t>castellanos de oro</t>
  </si>
  <si>
    <t>9 barretones, un tejo 2125 castellanos de oro quintado</t>
  </si>
  <si>
    <t>viuda de Cortez</t>
  </si>
  <si>
    <t>5 cajones / 2000</t>
  </si>
  <si>
    <t>125 doblones a 16</t>
  </si>
  <si>
    <t>1155 doblones a 16</t>
  </si>
  <si>
    <t>16 cajones / 2000</t>
  </si>
  <si>
    <t>Cristobal Guerrero</t>
  </si>
  <si>
    <t>18 cajones / 2000</t>
  </si>
  <si>
    <t>Antonio de Sierra</t>
  </si>
  <si>
    <t>Se encontraban en uno de los cajones que viene por cuenta del rey. Señala que lo incluyo dentro de él para "igualar el peso de los cajones"</t>
  </si>
  <si>
    <t>2100 pesos / 3 cajones</t>
  </si>
  <si>
    <t>245 marcos</t>
  </si>
  <si>
    <t>Joan de Leguizamo</t>
  </si>
  <si>
    <t>50 marcos</t>
  </si>
  <si>
    <t>28 cajones / 2000</t>
  </si>
  <si>
    <t>1750 / 8 cajones</t>
  </si>
  <si>
    <t>maese de campo</t>
  </si>
  <si>
    <t>170 marcos</t>
  </si>
  <si>
    <t>2 petacas de reales</t>
  </si>
  <si>
    <t>Joseph de Zugastegui</t>
  </si>
  <si>
    <t>700 libras de piedras bezoares</t>
  </si>
  <si>
    <t>Su valor es 2 pesos la libra. Lleva además un cajón de jarros de Chile para regalos (no paga impuestos)</t>
  </si>
  <si>
    <t>Francisco Escartin</t>
  </si>
  <si>
    <t>674 zurrones</t>
  </si>
  <si>
    <t>1450 doblones</t>
  </si>
  <si>
    <t>115 marcos</t>
  </si>
  <si>
    <t xml:space="preserve">Es vecino de Quito y transporta 27 974 pesos en 14 cajas pertenecientes a la Real Hacienda de las composiciones, indultos y ventas de tierras efectuadas en la provincia de Quito por orden de Antonio de Ron, caballero de la orden de Santiago y fiscal de la real audiencia, según comisión especial que tuvo para ello. Toda esta cantidad esta exceptuada de pago. Señala además que lleva caudal propio de 1400 pesos en uno de los cajones </t>
  </si>
  <si>
    <t>3 arrobas de ?</t>
  </si>
  <si>
    <t>Lleva un cajon de chocolate y 10 cajetas de conserva para su consumo, otra de bizcochos</t>
  </si>
  <si>
    <t>Melchor Fajardo</t>
  </si>
  <si>
    <t>reverendo padre</t>
  </si>
  <si>
    <t>Mateo Blanco</t>
  </si>
  <si>
    <t>2 zurrones</t>
  </si>
  <si>
    <t>150 marcos</t>
  </si>
  <si>
    <t>500 castellanos</t>
  </si>
  <si>
    <t>Lleva 13000 pesos en doblones en un envoltorio rotulado beato Solano, 6000 pesos en doblones en un cajoncito rotulado para la iglesia de San Roque del lugar de Celis. El valor del castellano de oro es 20 reales cada castellano</t>
  </si>
  <si>
    <t>6 marcos</t>
  </si>
  <si>
    <t>Lleva un pozuelo rotulado : cajon de encomiendas, por no saber que se contiene no se cobrara indulto pero se reconocera en Portobelo y lleva, además, dos cajones de chocolate para su gasto</t>
  </si>
  <si>
    <t>Lleva 91 000 pesos en reales en 46 cajones y otras alhajas de plata y estan exceptuadas del pago por pertenecer a la limosna de los santos lugares.</t>
  </si>
  <si>
    <t>90 marcos</t>
  </si>
  <si>
    <t>450 marcos</t>
  </si>
  <si>
    <t>270 marcos</t>
  </si>
  <si>
    <t>486 marcos</t>
  </si>
  <si>
    <t>26 cajones / 2000</t>
  </si>
  <si>
    <t>500 marcos</t>
  </si>
  <si>
    <t>140 marcos</t>
  </si>
  <si>
    <t>diversos objetos</t>
  </si>
  <si>
    <t>806 doblones</t>
  </si>
  <si>
    <t>El valor del doblon es 16 pesos por doblon</t>
  </si>
  <si>
    <t>tejos de oro</t>
  </si>
  <si>
    <t>Juan de Dios Caballero</t>
  </si>
  <si>
    <t xml:space="preserve">40 cajones / 2000 </t>
  </si>
  <si>
    <t>482 marcos</t>
  </si>
  <si>
    <t>151 marcos y 5 onzas</t>
  </si>
  <si>
    <t>Efectua el pago bajo protesta ya que puede regresar de Portobelo a Lima si se le ofrece en Portobelo no poder hacer entrega del todo o parte de la cantidad de oro que registra en Panama y lleva a Portobelo</t>
  </si>
  <si>
    <t>6 zurrones</t>
  </si>
  <si>
    <t>500 doblones</t>
  </si>
  <si>
    <t>150 libras de piedras bezoares</t>
  </si>
  <si>
    <t>300 marcos</t>
  </si>
  <si>
    <t>64 zurrones</t>
  </si>
  <si>
    <t>Luis de Lara</t>
  </si>
  <si>
    <t>70 zurrones</t>
  </si>
  <si>
    <t>Tiene patente que presento del reverendo padre fray Juan de Mesa, vicario general en las provincias del Peru, quien envio la cantidad de 64 000 pesos con los capitanes Bartolome de Noriega y Juan Bautista de Palacios a Portobelo, según escritura de obligacion hecha en Lima, para entregar esta plata a los maestres de plata de la capitana y almiranta de la armada, que todo pertenece a la redención de cautivos y, por ende, se exceptuo.</t>
  </si>
  <si>
    <t>4087 castellanos de oro</t>
  </si>
  <si>
    <t>247 doblones</t>
  </si>
  <si>
    <t>80 marcos</t>
  </si>
  <si>
    <t>Domingo Alvarez</t>
  </si>
  <si>
    <t>8000 castellanos</t>
  </si>
  <si>
    <t>100 doblones</t>
  </si>
  <si>
    <t>Parece que hay doblones de a 16 pesos y a 8 pesos</t>
  </si>
  <si>
    <t>Cossio</t>
  </si>
  <si>
    <t>24 cajones / 2000</t>
  </si>
  <si>
    <t>Andres de , ayudante</t>
  </si>
  <si>
    <t>146 marcos</t>
  </si>
  <si>
    <t>Antonio de Siero, alferez</t>
  </si>
  <si>
    <t>44 cajones / 2000</t>
  </si>
  <si>
    <t>375 marcos</t>
  </si>
  <si>
    <t>20 libras</t>
  </si>
  <si>
    <t>La libra de lana es 5 reales. Lleva ademas como regalo unas vainillas, cajetas de conserva, yerba del Paraguay, chuño y otras menudencias.</t>
  </si>
  <si>
    <t>Luis Moran</t>
  </si>
  <si>
    <t>50 cajones / 2000</t>
  </si>
  <si>
    <t>12 barras con 1585 marcos</t>
  </si>
  <si>
    <t>Munarriz envia esta cantidad a Portobelo con Francisco de Borda</t>
  </si>
  <si>
    <t>Joan Joseph de Loaiza</t>
  </si>
  <si>
    <t xml:space="preserve">27 cajones / 2000 </t>
  </si>
  <si>
    <t>193 marcos</t>
  </si>
  <si>
    <t>260 marcos</t>
  </si>
  <si>
    <t>72 marcos</t>
  </si>
  <si>
    <t>sus propias mulas</t>
  </si>
  <si>
    <t>13 marcos, 4 onzas</t>
  </si>
  <si>
    <t>Joan Joseph Cantoral</t>
  </si>
  <si>
    <t>20 zurrones</t>
  </si>
  <si>
    <t>1000 marcos</t>
  </si>
  <si>
    <t>168 marcos</t>
  </si>
  <si>
    <t>Lleva una lampara de plata que trajo a esta ciudad el doctor Pedro Perez de Miranda para llevar a España y 2000 pesos pertenecientes al hospital San Andres de Lima. Todos exceptuados de pagar impuesto según decretos del Tribunal del Consulado de 10 de julio de 1706 y 17 de diciembre de 1707</t>
  </si>
  <si>
    <t xml:space="preserve">Lucas Delfin   </t>
  </si>
  <si>
    <t>Lucas Delfin</t>
  </si>
  <si>
    <t>60 marcos</t>
  </si>
  <si>
    <t>72 sacas</t>
  </si>
  <si>
    <t>38 zurrones</t>
  </si>
  <si>
    <t>Domingo del Camino</t>
  </si>
  <si>
    <t>1891 castellanos</t>
  </si>
  <si>
    <t>5 tejos con 977 castellanos</t>
  </si>
  <si>
    <t>Victoriano Jaramillo</t>
  </si>
  <si>
    <t>54 marcos</t>
  </si>
  <si>
    <t>325 doblones</t>
  </si>
  <si>
    <t>tejos con 2854 castellanos</t>
  </si>
  <si>
    <t>2 sacas</t>
  </si>
  <si>
    <t>36 cajones / 2000</t>
  </si>
  <si>
    <t>Lo remite a Portobelo con la personas de la familia del presidente</t>
  </si>
  <si>
    <t>Joan de Beza</t>
  </si>
  <si>
    <t>62 zurrones</t>
  </si>
  <si>
    <t>21090 castellanos de oro</t>
  </si>
  <si>
    <t>15 sacas</t>
  </si>
  <si>
    <t>Bernabe Valerio</t>
  </si>
  <si>
    <t>Luis Infante de Lara</t>
  </si>
  <si>
    <t>25 marcos</t>
  </si>
  <si>
    <t xml:space="preserve">Lleva además un cajon no identificado que se abrira en Portobelo donde pagara una vez sea reconocido </t>
  </si>
  <si>
    <t>2250 / 5 cajones</t>
  </si>
  <si>
    <t>310 marcos</t>
  </si>
  <si>
    <t>57 marcos</t>
  </si>
  <si>
    <t>2739 castellanos</t>
  </si>
  <si>
    <t xml:space="preserve">Joan Patiño </t>
  </si>
  <si>
    <t>188 zurrones</t>
  </si>
  <si>
    <t>60 sacas</t>
  </si>
  <si>
    <t>La saca esta valuada en 90 pesos</t>
  </si>
  <si>
    <t>diversas barras</t>
  </si>
  <si>
    <t>281 marcos</t>
  </si>
  <si>
    <t>en especias</t>
  </si>
  <si>
    <t>14 marcos y medio</t>
  </si>
  <si>
    <t>2200 pesos / 8 cajones</t>
  </si>
  <si>
    <t>en reales</t>
  </si>
  <si>
    <t>Diego Muñoz</t>
  </si>
  <si>
    <t>17 marcos, 4 onzas</t>
  </si>
  <si>
    <t>Joan de Justes</t>
  </si>
  <si>
    <t>4787 castellanos</t>
  </si>
  <si>
    <t>7 marcos</t>
  </si>
  <si>
    <t>La plata que lleva pertenece: 1000 pesos a Joan de Aizpuru, 3494 pesos a Pedro de Cardenas, 534 pesos al comisario Antonio Rodriguez Cortes, 1246 pesos al comisario general Joan de Herrera, 1309 pesos a Diego Godiño, 317 pesos a Joseph de Toledo y Godiño y 100 pesos a Cayetano de Artundua</t>
  </si>
  <si>
    <t>3220 castellanos</t>
  </si>
  <si>
    <t>Diego el herrero</t>
  </si>
  <si>
    <t>89 zurrones</t>
  </si>
  <si>
    <t>120 sacas</t>
  </si>
  <si>
    <t>183 marcos</t>
  </si>
  <si>
    <t>pedazo de barra de 23 marcos</t>
  </si>
  <si>
    <t>426 marcos</t>
  </si>
  <si>
    <t>22689 castellanos</t>
  </si>
  <si>
    <t>1 cajon / 2000</t>
  </si>
  <si>
    <t>131 marcos</t>
  </si>
  <si>
    <t>Es apoderado de Manuel Gonzales de Castro</t>
  </si>
  <si>
    <t>viuda de Joan Diaz de Solis</t>
  </si>
  <si>
    <t>22 cajones / 2000</t>
  </si>
  <si>
    <t>2100 pesos / 8 cajones</t>
  </si>
  <si>
    <t>312 marcos</t>
  </si>
  <si>
    <t>2 barras con 315 marcos</t>
  </si>
  <si>
    <t>Lleva por cuenta de la Inquisicion aunque lo incluyó como caudal propio</t>
  </si>
  <si>
    <t>2100 pesos / 66 cajones</t>
  </si>
  <si>
    <t xml:space="preserve">Se remiten 136 594 pesos al supremo y real consejo de la Inquisicion  de España y 566 pesos al Tribunal de Santo Oficio de Cartagena de Indias. En total, en los cajones van 138 600 pesos pero se rebajan 1440 pesos porque le pertenecen a Joan de Medina y no se cobra averia por estar excenta de pago. </t>
  </si>
  <si>
    <t>87 marcos</t>
  </si>
  <si>
    <t>2100 pesos / 1 cajon</t>
  </si>
  <si>
    <t>1170 marcos</t>
  </si>
  <si>
    <t>750 castellanos</t>
  </si>
  <si>
    <t>Lo envía a Portobelo con el comisario general de San Juan de Dios para que sea entregado a Joseph Patricio de Mora</t>
  </si>
  <si>
    <t>Lo envia a Portobelo con Pedro Narvaez para que lo entregue en esa ciudad a Francisco Quiñones Rubit</t>
  </si>
  <si>
    <t>Lo envia a Portobelo con Roque de la Barrera para que lo entregue en esa ciudad a Francisco Guijarro</t>
  </si>
  <si>
    <t>211 marcos</t>
  </si>
  <si>
    <t>1100 castellanos de oro</t>
  </si>
  <si>
    <t>56 marcos</t>
  </si>
  <si>
    <t>775 doblones de 4 pesos</t>
  </si>
  <si>
    <t>29 barras de 5162 marcos</t>
  </si>
  <si>
    <t>420 marcos</t>
  </si>
  <si>
    <t>157 marcos (alajas de iglesia)</t>
  </si>
  <si>
    <t>6 calices (36 marcos)</t>
  </si>
  <si>
    <t>una corona (16 marcos)</t>
  </si>
  <si>
    <t>lampara (80 marcos)</t>
  </si>
  <si>
    <t>24 marcos</t>
  </si>
  <si>
    <t>2600 castellanos</t>
  </si>
  <si>
    <t>10 barretones de 1664 castellanos</t>
  </si>
  <si>
    <t>2 barretones de 350 castellanos</t>
  </si>
  <si>
    <t>Le pertenecen a Jeronimo de Voz Mediano</t>
  </si>
  <si>
    <t>Le pertenecen a Bernabe de Soraluce</t>
  </si>
  <si>
    <t>Joan de Cantoral</t>
  </si>
  <si>
    <t>Pedro de Olaechea</t>
  </si>
  <si>
    <t>112 zurrones</t>
  </si>
  <si>
    <t>Manuel Moreno</t>
  </si>
  <si>
    <t>36 zurrones</t>
  </si>
  <si>
    <t>45 cajones / 2000</t>
  </si>
  <si>
    <t>11 sacas</t>
  </si>
  <si>
    <t>51 marcos</t>
  </si>
  <si>
    <t>59 marcos</t>
  </si>
  <si>
    <t xml:space="preserve">3900 castellanos de oro </t>
  </si>
  <si>
    <t>96 marcos</t>
  </si>
  <si>
    <t>9 marcos</t>
  </si>
  <si>
    <t>1134 castellanos de oro</t>
  </si>
  <si>
    <t>Esteban Cortes</t>
  </si>
  <si>
    <t>Le pertenecen a Andres de Aquerregui</t>
  </si>
  <si>
    <t>Le pertenecen al alferez Pedro de Urdania</t>
  </si>
  <si>
    <t>94 zurrones</t>
  </si>
  <si>
    <t>2000 doblones de oro</t>
  </si>
  <si>
    <t>800 doblones de oro</t>
  </si>
  <si>
    <t>1250 doblones de oro</t>
  </si>
  <si>
    <t>4716 doblones de oro</t>
  </si>
  <si>
    <t>390 doblones de oro</t>
  </si>
  <si>
    <t>191 doblones de oro</t>
  </si>
  <si>
    <t>131 doblones de oro</t>
  </si>
  <si>
    <t>53.4 doblones de oro</t>
  </si>
  <si>
    <t>7320 (doblones de oro)</t>
  </si>
  <si>
    <t>15000 (doblones de oro)</t>
  </si>
  <si>
    <t>3051 castellanos de oro</t>
  </si>
  <si>
    <t>19241 castellanos de oro</t>
  </si>
  <si>
    <t>6914 castellanos de oro</t>
  </si>
  <si>
    <t>1200 castellanos de oro</t>
  </si>
  <si>
    <t>1000 castellanos de oro</t>
  </si>
  <si>
    <t>10863 castellanos de oro quintado</t>
  </si>
  <si>
    <t>2287 castellanos de oro quintado</t>
  </si>
  <si>
    <t>80 castellanos de oro quintado</t>
  </si>
  <si>
    <t>300 castellanos de oro quintado</t>
  </si>
  <si>
    <t>90 castellanos (en cadena)</t>
  </si>
  <si>
    <t>80 castellanos (en tejo)</t>
  </si>
  <si>
    <t>Total</t>
  </si>
  <si>
    <t>Oro</t>
  </si>
  <si>
    <t>Plata</t>
  </si>
  <si>
    <t>Otros</t>
  </si>
  <si>
    <t xml:space="preserve"> franciscano y colector de la plata de los santos lugares de Jerusalen</t>
  </si>
  <si>
    <t>64000 pesos</t>
  </si>
  <si>
    <t>Arana, Juan Bautista de</t>
  </si>
  <si>
    <t>Munarriz, Juan Esteban de</t>
  </si>
  <si>
    <t>Orejuela, Diego Leandro de</t>
  </si>
  <si>
    <t>Palacios, Juan Bautista de</t>
  </si>
  <si>
    <t>Recavarren, Juan Antonio de</t>
  </si>
  <si>
    <t>Soraluce, Miguel Antonio de</t>
  </si>
  <si>
    <t>Vadiola, Juan Antonio de</t>
  </si>
  <si>
    <t>Borda, Francisco de</t>
  </si>
  <si>
    <t>Boado y Quiroga, Benito de</t>
  </si>
  <si>
    <t>Bravo, Blas</t>
  </si>
  <si>
    <t>Centeno, Joseph</t>
  </si>
  <si>
    <t>Peña, Joseph de la</t>
  </si>
  <si>
    <t>Peña, Diego de la</t>
  </si>
  <si>
    <t>Acosta, Leonardo de</t>
  </si>
  <si>
    <t>Aranguren, Lucas de</t>
  </si>
  <si>
    <t>Arriaga, Jacinto de</t>
  </si>
  <si>
    <t>Arrillaga, Joseph de</t>
  </si>
  <si>
    <t>Beteluri, Domingo de</t>
  </si>
  <si>
    <t>Cepeda, Joseph de</t>
  </si>
  <si>
    <t>Cerro, Pedro del</t>
  </si>
  <si>
    <t>Dongo, Carlos Manuel</t>
  </si>
  <si>
    <t>Erazo, Isidoro de</t>
  </si>
  <si>
    <t>Ferrer, Esteban</t>
  </si>
  <si>
    <t>Flores, Lucas</t>
  </si>
  <si>
    <t>Gatica, Juan de</t>
  </si>
  <si>
    <t>Godiño, Diego</t>
  </si>
  <si>
    <t>Gondra Villela, Ventura de</t>
  </si>
  <si>
    <t>Granados, Domingo</t>
  </si>
  <si>
    <t>Guerra, Joseph</t>
  </si>
  <si>
    <t>Ibarburen, Antonio de</t>
  </si>
  <si>
    <t>Inda, Miguel de</t>
  </si>
  <si>
    <t>Laredo, Manuel</t>
  </si>
  <si>
    <t>Larrinaga, Francisco de</t>
  </si>
  <si>
    <t>Laso de la Vega, Diego</t>
  </si>
  <si>
    <t>Ledesma, Antonio de</t>
  </si>
  <si>
    <t>Malo de Molina, Blas</t>
  </si>
  <si>
    <t>Mendoza, Luis de</t>
  </si>
  <si>
    <t>Mora, Joseph Patricio de</t>
  </si>
  <si>
    <t>Morales, Francisco de</t>
  </si>
  <si>
    <t>Muñoz, Pedro Joseph</t>
  </si>
  <si>
    <t>Murcia, Juan de</t>
  </si>
  <si>
    <t>Murillo Caballero, Juan</t>
  </si>
  <si>
    <t>Olasagutia, Jacinto de</t>
  </si>
  <si>
    <t>Orbea, Diego de</t>
  </si>
  <si>
    <t>Orellana, Clemente de</t>
  </si>
  <si>
    <t>Pando, Fernando de</t>
  </si>
  <si>
    <t>Quiñones, Antonio de</t>
  </si>
  <si>
    <t>Renedo, Francisco</t>
  </si>
  <si>
    <t>Rucoba, Esteban de</t>
  </si>
  <si>
    <t>Santisteban, Diego de</t>
  </si>
  <si>
    <t>Serrano de Estrada, Alonso</t>
  </si>
  <si>
    <t>Sosa, Gregorio de</t>
  </si>
  <si>
    <t>Urdaniz, Pedro de</t>
  </si>
  <si>
    <t>Urniza, Manuel de</t>
  </si>
  <si>
    <t>Valle, Gil del</t>
  </si>
  <si>
    <t>Villaverde, Domingo de</t>
  </si>
  <si>
    <t>Villegas, Mateo de</t>
  </si>
  <si>
    <t>Villota, Juan de</t>
  </si>
  <si>
    <t>Zapata, Ventura</t>
  </si>
  <si>
    <t>Arcarazo, Juan de</t>
  </si>
  <si>
    <t>Fila</t>
  </si>
  <si>
    <t>Mayores exportadores</t>
  </si>
  <si>
    <t>Monto</t>
  </si>
  <si>
    <t>Aragón, Alonso de</t>
  </si>
  <si>
    <t>Fuentes y Antelo, Alonso</t>
  </si>
  <si>
    <t>Rodríguez de Alfaro, Alonso</t>
  </si>
  <si>
    <t>Fernández de Rapulido, Ana</t>
  </si>
  <si>
    <t>Aquerregui y Licona, Andrés de</t>
  </si>
  <si>
    <t>Valdés, Andrés de</t>
  </si>
  <si>
    <t>Fernández de Nograro, Andrés de</t>
  </si>
  <si>
    <t>Fuentes y Antelo, Antonio</t>
  </si>
  <si>
    <t>Soto Amorín, Antonio de</t>
  </si>
  <si>
    <t>García de Lemos, Antonio</t>
  </si>
  <si>
    <t>García de la Cueva, Antonio</t>
  </si>
  <si>
    <t>Mantilla, Baltazar de</t>
  </si>
  <si>
    <t>Velasco, Baltazar de</t>
  </si>
  <si>
    <t>López, Baltazar</t>
  </si>
  <si>
    <t>Flor y Zurbarán, Bartolomé de</t>
  </si>
  <si>
    <t>Noriega, Bartolomé de</t>
  </si>
  <si>
    <t>Ramos, Bartolomé</t>
  </si>
  <si>
    <t>Román, Bernabé</t>
  </si>
  <si>
    <t>Gamboa, Bernardo</t>
  </si>
  <si>
    <t>Anues, Bernardo Ignacio de</t>
  </si>
  <si>
    <t>Olaguivel, Cristóbal de</t>
  </si>
  <si>
    <t>García de Arancilla, Cristóbal</t>
  </si>
  <si>
    <t>Méndez, Damian</t>
  </si>
  <si>
    <t>Pérez de Vargas, Domingo</t>
  </si>
  <si>
    <t>Olaíz, Esteban de</t>
  </si>
  <si>
    <t>Larrea, Esteban Félix de</t>
  </si>
  <si>
    <t>Huelga, Fausto Alejandro de la</t>
  </si>
  <si>
    <t>Martínez de los Ríos, Felipe</t>
  </si>
  <si>
    <t>Barreda, Fernando de la</t>
  </si>
  <si>
    <t>Basaldua, Francisco</t>
  </si>
  <si>
    <t>Calderón, Francisco</t>
  </si>
  <si>
    <t>Carbajal, Francisco de</t>
  </si>
  <si>
    <t>Hoz, Francisco de la</t>
  </si>
  <si>
    <t>Fernández de Carbajal, Francisco</t>
  </si>
  <si>
    <t>Fernández Rodríguez, Francisco</t>
  </si>
  <si>
    <t>López de Sabando, Francisco</t>
  </si>
  <si>
    <t>Rodríguez Pantoja, Francisco</t>
  </si>
  <si>
    <t>García de Espinosa</t>
  </si>
  <si>
    <t>Jáuregui, Ignacio de</t>
  </si>
  <si>
    <t>Londoño, Gerónimo de</t>
  </si>
  <si>
    <t>Delgado Rico, Gerónimo</t>
  </si>
  <si>
    <t>Gallegos, Gerónimo</t>
  </si>
  <si>
    <t>Canales, Juan Antonio de</t>
  </si>
  <si>
    <t>Achotegui, Juan de</t>
  </si>
  <si>
    <t>Medina, Juan de</t>
  </si>
  <si>
    <t>Navarro Monsalve, Juan de</t>
  </si>
  <si>
    <t>Díaz Álvarez, Juan</t>
  </si>
  <si>
    <t>López, Juan Gabriel</t>
  </si>
  <si>
    <t>Gonzáles de Asiego, Juan</t>
  </si>
  <si>
    <t>Gutiérrez, Juan</t>
  </si>
  <si>
    <t>Delgado Rico, Juan Joseph</t>
  </si>
  <si>
    <t>López de Molero, Juan</t>
  </si>
  <si>
    <t>Mollar, Juan Lucas del</t>
  </si>
  <si>
    <t>Carranza, Juan Antonio de</t>
  </si>
  <si>
    <t>Egusquiza, Joseph de</t>
  </si>
  <si>
    <t>Díaz, Joseph</t>
  </si>
  <si>
    <t>Vásquez de Velasco, Joseph Félix</t>
  </si>
  <si>
    <t>Fernández de las Revillas, Joseph</t>
  </si>
  <si>
    <t>García de la Vega, Joseph</t>
  </si>
  <si>
    <t>García de Lledeas, Joseph</t>
  </si>
  <si>
    <t>García de Vega, Joseph</t>
  </si>
  <si>
    <t>Pérez, Joseph</t>
  </si>
  <si>
    <t>Riso, Juan Bautista</t>
  </si>
  <si>
    <t>López Molero, Juan</t>
  </si>
  <si>
    <t>Angulo, Julián de</t>
  </si>
  <si>
    <t>Fernández Baptista, Manuel</t>
  </si>
  <si>
    <t>Gonzáles, Manuel</t>
  </si>
  <si>
    <t>López de Vargas, Manuel</t>
  </si>
  <si>
    <t>Martínez Gómez, Manuel</t>
  </si>
  <si>
    <t>Artieta, Martín de</t>
  </si>
  <si>
    <t>Blois, Martín de</t>
  </si>
  <si>
    <t>Puente, Martín de la</t>
  </si>
  <si>
    <t>Mendizábal, Martín de</t>
  </si>
  <si>
    <t>Lans, Martín Joseph de</t>
  </si>
  <si>
    <t>Juárez, Martín</t>
  </si>
  <si>
    <t>Ruiz de Aranda, Martín</t>
  </si>
  <si>
    <t>Bandin, Miguel</t>
  </si>
  <si>
    <t>Barrón, Miguel Gerónimo</t>
  </si>
  <si>
    <t>Oliden, Nicolás de</t>
  </si>
  <si>
    <t>Velasco, Nicolás de</t>
  </si>
  <si>
    <t>Pérez, Pablo</t>
  </si>
  <si>
    <t>Narváez, Pedro de</t>
  </si>
  <si>
    <t>Paz Rodríguez, Pedro de</t>
  </si>
  <si>
    <t>Díaz García de la Hiedra, Pedro</t>
  </si>
  <si>
    <t>Portal, Pedro Fermín del</t>
  </si>
  <si>
    <t>Fernández Díaz, Pedro</t>
  </si>
  <si>
    <t>García de la Huerta, Pedro</t>
  </si>
  <si>
    <t>Gómez, Pedro</t>
  </si>
  <si>
    <t>Gutiérrez Cossio, Pedro</t>
  </si>
  <si>
    <t>Tallapiera, Pedro Juan</t>
  </si>
  <si>
    <t>Rodríguez de San Martín, Pedro</t>
  </si>
  <si>
    <t>Calderón, Rodrigo</t>
  </si>
  <si>
    <t>Barrera, Salvador de la</t>
  </si>
  <si>
    <t>Ventosilla, Sebastián de</t>
  </si>
  <si>
    <t>Cantos, Sebastián de</t>
  </si>
  <si>
    <t>Paz Hiesco, Sebastián de</t>
  </si>
  <si>
    <t>Pérez Meléndez, Sebastián</t>
  </si>
  <si>
    <t>Fernández de Valdivieso, Silvestre</t>
  </si>
  <si>
    <t>Moreno, Tomás Lucas</t>
  </si>
  <si>
    <t>Gandara, Ventura</t>
  </si>
  <si>
    <t>Consignatario</t>
  </si>
  <si>
    <t>Sumaproducto</t>
  </si>
  <si>
    <t>Desempate</t>
  </si>
  <si>
    <t>N. Orden</t>
  </si>
  <si>
    <t>Jáuregui, Domingo de</t>
  </si>
  <si>
    <t>Azpurú, Juan de</t>
  </si>
  <si>
    <t>Casal de Santiago, Domingo del</t>
  </si>
  <si>
    <t>Anescar y Urtasun, Juan Lorenzo de</t>
  </si>
  <si>
    <t>Royo, Joseph de</t>
  </si>
  <si>
    <t>ID</t>
  </si>
  <si>
    <t>Fecha</t>
  </si>
  <si>
    <t>Cargo</t>
  </si>
  <si>
    <t>Primer consignatario</t>
  </si>
  <si>
    <t>Dueño de recua</t>
  </si>
  <si>
    <t>Producto</t>
  </si>
  <si>
    <t>Cantidad</t>
  </si>
  <si>
    <t>Valor (pesos de a ocho)</t>
  </si>
  <si>
    <t>Total (pesos de a ocho)</t>
  </si>
  <si>
    <t>Impuesto (7%)</t>
  </si>
  <si>
    <t>Reales</t>
  </si>
  <si>
    <t>Lleva diversos objetos de 1002 en cajones que por no abrirse no se le cobra pero se hará en Portobelo</t>
  </si>
  <si>
    <t>La 3007 de Loja  se avalua en 18 pesos cada zurron. Lleva dos cajones de chocolate con la marca de la compañía, un cajon de papeles, otro cajoncito cerrado y rotulado al rector del colegio de Orduña (no se sabe que se contiene y se manifestará en Portobelo)</t>
  </si>
  <si>
    <t>El valor del 3001 es 15 pesos el zurron</t>
  </si>
  <si>
    <t>15 pesos el zurron. Lleva 118 mil libras de 3001 que reducidos a zurrones hacen 674 zurrones (175 libras es un zurrón)</t>
  </si>
  <si>
    <t>Lee Flores, Vicente</t>
  </si>
  <si>
    <t>Plata amonedada</t>
  </si>
  <si>
    <t>Plata labrada</t>
  </si>
  <si>
    <t>Plata en barra</t>
  </si>
  <si>
    <t>Oro amonedado</t>
  </si>
  <si>
    <t>Oro en libras</t>
  </si>
  <si>
    <t>Lana de vicuña</t>
  </si>
  <si>
    <t>Cascarilla</t>
  </si>
  <si>
    <t>Cacao</t>
  </si>
  <si>
    <t>Grana Silvestre</t>
  </si>
  <si>
    <t>Piedras preciosas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</si>
</sst>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0"/>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1"/>
        <bgColor theme="1"/>
      </patternFill>
    </fill>
  </fills>
  <borders count="13">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right style="thin">
        <color theme="8"/>
      </right>
      <top style="thin">
        <color theme="8"/>
      </top>
      <bottom/>
      <diagonal/>
    </border>
  </borders>
  <cellStyleXfs count="1">
    <xf numFmtId="0" fontId="0" fillId="0" borderId="0"/>
  </cellStyleXfs>
  <cellXfs count="34">
    <xf numFmtId="0" fontId="0" fillId="0" borderId="0" xfId="0"/>
    <xf numFmtId="0" fontId="0" fillId="0" borderId="0" xfId="0" applyAlignment="1">
      <alignment horizontal="center"/>
    </xf>
    <xf numFmtId="16" fontId="0" fillId="0" borderId="0" xfId="0" applyNumberFormat="1"/>
    <xf numFmtId="0" fontId="0" fillId="0" borderId="3" xfId="0" applyBorder="1"/>
    <xf numFmtId="0" fontId="0" fillId="0" borderId="4" xfId="0" applyBorder="1"/>
    <xf numFmtId="0" fontId="0" fillId="0" borderId="5" xfId="0" applyBorder="1"/>
    <xf numFmtId="0" fontId="1" fillId="0" borderId="0" xfId="0" applyFont="1"/>
    <xf numFmtId="0" fontId="0" fillId="0" borderId="1" xfId="0" applyBorder="1"/>
    <xf numFmtId="0" fontId="0" fillId="0" borderId="0" xfId="0" applyAlignment="1">
      <alignment horizontal="center" vertical="center"/>
    </xf>
    <xf numFmtId="0" fontId="0" fillId="0" borderId="0" xfId="0" applyAlignment="1">
      <alignment vertical="center"/>
    </xf>
    <xf numFmtId="0" fontId="0" fillId="2" borderId="0" xfId="0" applyFill="1" applyAlignment="1">
      <alignment horizontal="center" vertical="center"/>
    </xf>
    <xf numFmtId="0" fontId="0" fillId="2" borderId="0" xfId="0" applyFill="1"/>
    <xf numFmtId="16" fontId="0" fillId="2" borderId="0" xfId="0" applyNumberFormat="1" applyFill="1"/>
    <xf numFmtId="0" fontId="0" fillId="2" borderId="3" xfId="0" applyFill="1" applyBorder="1"/>
    <xf numFmtId="0" fontId="0" fillId="0" borderId="3" xfId="0" applyBorder="1" applyAlignment="1">
      <alignment horizontal="center"/>
    </xf>
    <xf numFmtId="3" fontId="0" fillId="0" borderId="0" xfId="0" applyNumberFormat="1" applyAlignment="1">
      <alignment horizont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0" fillId="0" borderId="2" xfId="0" applyBorder="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6" xfId="0" applyBorder="1"/>
    <xf numFmtId="0" fontId="0" fillId="0" borderId="7" xfId="0" applyBorder="1"/>
    <xf numFmtId="0" fontId="0" fillId="0" borderId="8" xfId="0" applyBorder="1"/>
    <xf numFmtId="0" fontId="0" fillId="0" borderId="12" xfId="0" applyBorder="1"/>
    <xf numFmtId="0" fontId="0" fillId="0" borderId="10" xfId="0" applyBorder="1"/>
    <xf numFmtId="0" fontId="0" fillId="0" borderId="11" xfId="0" applyBorder="1"/>
    <xf numFmtId="0" fontId="0" fillId="0" borderId="9" xfId="0" applyBorder="1"/>
    <xf numFmtId="0" fontId="0" fillId="0" borderId="4" xfId="0" applyBorder="1" applyAlignment="1">
      <alignment vertical="center"/>
    </xf>
    <xf numFmtId="0" fontId="2" fillId="3" borderId="0" xfId="0" applyFont="1" applyFill="1" applyAlignment="1">
      <alignment horizontal="center" vertical="center"/>
    </xf>
    <xf numFmtId="0" fontId="3" fillId="0" borderId="0" xfId="0" applyFont="1" applyAlignment="1">
      <alignment horizontal="left" vertic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oems\Desktop\Diplomado\Base%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
      <sheetName val="Productos"/>
      <sheetName val="1661"/>
      <sheetName val="1662"/>
      <sheetName val="1670"/>
      <sheetName val="1672"/>
      <sheetName val="1675"/>
      <sheetName val="1678"/>
      <sheetName val="1681"/>
      <sheetName val="1686"/>
      <sheetName val="1691"/>
      <sheetName val="1696"/>
      <sheetName val="1708"/>
      <sheetName val="1726"/>
      <sheetName val="1730"/>
      <sheetName val="1739"/>
      <sheetName val="Totales, s.XVII-XVIII"/>
      <sheetName val="Siglo XVII"/>
      <sheetName val="Siglo XVIII"/>
      <sheetName val="Totales"/>
      <sheetName val="Bas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E19CD1-0131-4B86-8772-BBB62E339AAB}" name="Tabla2" displayName="Tabla2" ref="A1:D167" totalsRowShown="0">
  <autoFilter ref="A1:D167" xr:uid="{26E19CD1-0131-4B86-8772-BBB62E339AAB}"/>
  <sortState xmlns:xlrd2="http://schemas.microsoft.com/office/spreadsheetml/2017/richdata2" ref="A2:D167">
    <sortCondition ref="A1:A167"/>
  </sortState>
  <tableColumns count="4">
    <tableColumn id="1" xr3:uid="{BB454B64-11CB-4439-8BF1-CDBEEF2B8F3D}" name="Consignatario"/>
    <tableColumn id="2" xr3:uid="{851CF074-6228-4E39-B70D-A9CF6D3A9CBD}" name="Sumaproducto">
      <calculatedColumnFormula array="1">SUMPRODUCT((A2='Reporte del libro'!$D$2:$D$486)*'Reporte del libro'!$H$2:$H$486)</calculatedColumnFormula>
    </tableColumn>
    <tableColumn id="3" xr3:uid="{9966FDF8-BA1A-4B66-84F0-A5F27E82FDA5}" name="Desempate">
      <calculatedColumnFormula>B2+0.000001*ROW()</calculatedColumnFormula>
    </tableColumn>
    <tableColumn id="4" xr3:uid="{EDB302D3-03C7-4032-8DF7-776294A2BEA2}" name="N. Orden">
      <calculatedColumnFormula>_xlfn.RANK.EQ(C2,$C$2:$C$167)</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86"/>
  <sheetViews>
    <sheetView tabSelected="1" workbookViewId="0">
      <selection activeCell="J13" sqref="J13"/>
    </sheetView>
  </sheetViews>
  <sheetFormatPr baseColWidth="10" defaultRowHeight="15" x14ac:dyDescent="0.25"/>
  <cols>
    <col min="1" max="1" width="9.7109375" customWidth="1"/>
    <col min="2" max="3" width="10.85546875" customWidth="1"/>
    <col min="4" max="4" width="30.28515625" style="8" customWidth="1"/>
    <col min="5" max="5" width="16.42578125" customWidth="1"/>
    <col min="6" max="6" width="16" customWidth="1"/>
    <col min="7" max="7" width="13.42578125" customWidth="1"/>
    <col min="8" max="8" width="9" customWidth="1"/>
    <col min="9" max="9" width="8.42578125" customWidth="1"/>
    <col min="10" max="10" width="9.7109375" customWidth="1"/>
    <col min="11" max="11" width="7" customWidth="1"/>
    <col min="12" max="12" width="55.140625" customWidth="1"/>
    <col min="13" max="13" width="13.7109375" customWidth="1"/>
  </cols>
  <sheetData>
    <row r="1" spans="1:22" x14ac:dyDescent="0.25">
      <c r="A1" s="1" t="s">
        <v>524</v>
      </c>
      <c r="B1" s="1" t="s">
        <v>525</v>
      </c>
      <c r="C1" s="1" t="s">
        <v>523</v>
      </c>
      <c r="D1" s="8" t="s">
        <v>526</v>
      </c>
      <c r="E1" s="1" t="s">
        <v>527</v>
      </c>
      <c r="F1" s="1" t="s">
        <v>528</v>
      </c>
      <c r="G1" s="1" t="s">
        <v>529</v>
      </c>
      <c r="H1" s="1" t="s">
        <v>530</v>
      </c>
      <c r="I1" s="1" t="s">
        <v>531</v>
      </c>
      <c r="J1" s="1" t="s">
        <v>532</v>
      </c>
      <c r="K1" s="1" t="s">
        <v>533</v>
      </c>
      <c r="L1" s="1" t="s">
        <v>104</v>
      </c>
      <c r="M1" s="14"/>
      <c r="N1" s="1"/>
      <c r="O1" s="1"/>
      <c r="P1" s="1"/>
      <c r="Q1" s="1"/>
      <c r="R1" s="1"/>
      <c r="S1" s="1"/>
      <c r="T1" s="1"/>
      <c r="U1" s="1"/>
      <c r="V1" s="1"/>
    </row>
    <row r="2" spans="1:22" x14ac:dyDescent="0.25">
      <c r="A2" s="2">
        <v>42802</v>
      </c>
      <c r="C2" t="e">
        <f>MATCH(D2,[1]!Tabla1[Consignatario],0)</f>
        <v>#REF!</v>
      </c>
      <c r="D2" t="s">
        <v>457</v>
      </c>
      <c r="E2" t="s">
        <v>199</v>
      </c>
      <c r="F2" t="s">
        <v>539</v>
      </c>
      <c r="G2" t="s">
        <v>10</v>
      </c>
      <c r="H2">
        <v>4000</v>
      </c>
      <c r="I2" s="9">
        <v>7000</v>
      </c>
      <c r="J2">
        <v>490</v>
      </c>
      <c r="L2" t="s">
        <v>2</v>
      </c>
      <c r="M2" s="3"/>
    </row>
    <row r="3" spans="1:22" x14ac:dyDescent="0.25">
      <c r="C3" t="e">
        <f>MATCH(D3,[1]!Tabla1[Consignatario],0)</f>
        <v>#REF!</v>
      </c>
      <c r="D3" t="s">
        <v>457</v>
      </c>
      <c r="F3" t="s">
        <v>539</v>
      </c>
      <c r="G3" t="s">
        <v>47</v>
      </c>
      <c r="H3">
        <v>1828</v>
      </c>
      <c r="I3" s="9"/>
      <c r="M3" s="3"/>
    </row>
    <row r="4" spans="1:22" x14ac:dyDescent="0.25">
      <c r="C4" t="e">
        <f>MATCH(D4,[1]!Tabla1[Consignatario],0)</f>
        <v>#REF!</v>
      </c>
      <c r="D4" t="s">
        <v>457</v>
      </c>
      <c r="F4" t="s">
        <v>540</v>
      </c>
      <c r="G4" t="s">
        <v>200</v>
      </c>
      <c r="H4">
        <v>1172</v>
      </c>
      <c r="I4" s="9"/>
      <c r="M4" s="3"/>
    </row>
    <row r="5" spans="1:22" x14ac:dyDescent="0.25">
      <c r="A5" s="2">
        <v>42795</v>
      </c>
      <c r="B5" t="s">
        <v>0</v>
      </c>
      <c r="C5" t="e">
        <f>MATCH(D5,[1]!Tabla1[Consignatario],0)</f>
        <v>#REF!</v>
      </c>
      <c r="D5" t="s">
        <v>364</v>
      </c>
      <c r="E5" t="s">
        <v>139</v>
      </c>
      <c r="F5" t="s">
        <v>539</v>
      </c>
      <c r="G5" t="s">
        <v>94</v>
      </c>
      <c r="H5">
        <v>22000</v>
      </c>
      <c r="I5" s="9">
        <f>23614+8816</f>
        <v>32430</v>
      </c>
      <c r="J5">
        <v>1653</v>
      </c>
      <c r="M5" s="3"/>
    </row>
    <row r="6" spans="1:22" x14ac:dyDescent="0.25">
      <c r="C6" t="e">
        <f>MATCH(D6,[1]!Tabla1[Consignatario],0)</f>
        <v>#REF!</v>
      </c>
      <c r="D6" t="s">
        <v>364</v>
      </c>
      <c r="F6" t="s">
        <v>539</v>
      </c>
      <c r="G6" t="s">
        <v>47</v>
      </c>
      <c r="H6">
        <v>1374</v>
      </c>
      <c r="I6" s="9"/>
      <c r="M6" s="3"/>
    </row>
    <row r="7" spans="1:22" x14ac:dyDescent="0.25">
      <c r="C7" t="e">
        <f>MATCH(D7,[1]!Tabla1[Consignatario],0)</f>
        <v>#REF!</v>
      </c>
      <c r="D7" t="s">
        <v>364</v>
      </c>
      <c r="F7" t="s">
        <v>540</v>
      </c>
      <c r="G7" t="s">
        <v>61</v>
      </c>
      <c r="H7">
        <v>240</v>
      </c>
      <c r="I7" s="9"/>
      <c r="M7" s="3"/>
    </row>
    <row r="8" spans="1:22" x14ac:dyDescent="0.25">
      <c r="C8" t="e">
        <f>MATCH(D8,[1]!Tabla1[Consignatario],0)</f>
        <v>#REF!</v>
      </c>
      <c r="D8" t="s">
        <v>364</v>
      </c>
      <c r="F8" t="s">
        <v>542</v>
      </c>
      <c r="G8" t="s">
        <v>42</v>
      </c>
      <c r="H8">
        <v>8816</v>
      </c>
      <c r="I8" s="9"/>
      <c r="J8">
        <v>44</v>
      </c>
      <c r="M8" s="3"/>
    </row>
    <row r="9" spans="1:22" x14ac:dyDescent="0.25">
      <c r="A9" s="2">
        <v>42809</v>
      </c>
      <c r="B9" t="s">
        <v>0</v>
      </c>
      <c r="C9" t="e">
        <f>MATCH(D9,[1]!Tabla1[Consignatario],0)</f>
        <v>#REF!</v>
      </c>
      <c r="D9" s="33" t="s">
        <v>521</v>
      </c>
      <c r="E9" t="s">
        <v>7</v>
      </c>
      <c r="F9" t="s">
        <v>543</v>
      </c>
      <c r="G9" t="s">
        <v>239</v>
      </c>
      <c r="H9">
        <v>52725</v>
      </c>
      <c r="I9" s="8">
        <v>52725</v>
      </c>
      <c r="J9">
        <v>263</v>
      </c>
      <c r="K9">
        <v>5</v>
      </c>
      <c r="M9" s="3"/>
    </row>
    <row r="10" spans="1:22" x14ac:dyDescent="0.25">
      <c r="A10" t="s">
        <v>118</v>
      </c>
      <c r="C10" t="e">
        <f>MATCH(D10,[1]!Tabla1[Consignatario],0)</f>
        <v>#REF!</v>
      </c>
      <c r="D10" t="s">
        <v>478</v>
      </c>
      <c r="E10" t="s">
        <v>89</v>
      </c>
      <c r="F10" t="s">
        <v>539</v>
      </c>
      <c r="G10" t="s">
        <v>83</v>
      </c>
      <c r="H10">
        <v>40000</v>
      </c>
      <c r="I10" s="9">
        <v>43200</v>
      </c>
      <c r="J10">
        <v>3024</v>
      </c>
      <c r="M10" s="3"/>
    </row>
    <row r="11" spans="1:22" ht="15" customHeight="1" x14ac:dyDescent="0.25">
      <c r="C11" t="e">
        <f>MATCH(D11,[1]!Tabla1[Consignatario],0)</f>
        <v>#REF!</v>
      </c>
      <c r="D11" t="s">
        <v>478</v>
      </c>
      <c r="F11" t="s">
        <v>539</v>
      </c>
      <c r="G11" t="s">
        <v>47</v>
      </c>
      <c r="H11">
        <v>1200</v>
      </c>
      <c r="I11" s="9"/>
      <c r="M11" s="3"/>
    </row>
    <row r="12" spans="1:22" x14ac:dyDescent="0.25">
      <c r="C12" t="e">
        <f>MATCH(D12,[1]!Tabla1[Consignatario],0)</f>
        <v>#REF!</v>
      </c>
      <c r="D12" t="s">
        <v>478</v>
      </c>
      <c r="F12" t="s">
        <v>540</v>
      </c>
      <c r="H12">
        <v>2000</v>
      </c>
      <c r="I12" s="9"/>
      <c r="M12" s="3"/>
    </row>
    <row r="13" spans="1:22" ht="15" customHeight="1" x14ac:dyDescent="0.25">
      <c r="A13" s="2">
        <v>42766</v>
      </c>
      <c r="B13" t="s">
        <v>0</v>
      </c>
      <c r="C13" t="e">
        <f>MATCH(D13,[1]!Tabla1[Consignatario],0)</f>
        <v>#REF!</v>
      </c>
      <c r="D13" t="s">
        <v>433</v>
      </c>
      <c r="E13" t="s">
        <v>3</v>
      </c>
      <c r="F13" t="s">
        <v>544</v>
      </c>
      <c r="G13" t="s">
        <v>4</v>
      </c>
      <c r="H13">
        <v>2430</v>
      </c>
      <c r="I13" s="8">
        <v>2430</v>
      </c>
      <c r="J13">
        <v>170</v>
      </c>
      <c r="K13">
        <v>1</v>
      </c>
      <c r="M13" s="3"/>
    </row>
    <row r="14" spans="1:22" ht="15" customHeight="1" x14ac:dyDescent="0.25">
      <c r="A14" s="2">
        <v>42793</v>
      </c>
      <c r="C14" t="e">
        <f>MATCH(D14,[1]!Tabla1[Consignatario],0)</f>
        <v>#REF!</v>
      </c>
      <c r="D14" t="s">
        <v>433</v>
      </c>
      <c r="E14" t="s">
        <v>78</v>
      </c>
      <c r="F14" t="s">
        <v>545</v>
      </c>
      <c r="G14" t="s">
        <v>79</v>
      </c>
      <c r="H14">
        <v>1890</v>
      </c>
      <c r="I14" s="8">
        <v>1890</v>
      </c>
      <c r="J14">
        <v>132</v>
      </c>
      <c r="K14">
        <v>2</v>
      </c>
      <c r="M14" s="3"/>
    </row>
    <row r="15" spans="1:22" ht="15" customHeight="1" x14ac:dyDescent="0.25">
      <c r="A15" s="2">
        <v>42824</v>
      </c>
      <c r="C15" t="e">
        <f>MATCH(D15,[1]!Tabla1[Consignatario],0)</f>
        <v>#REF!</v>
      </c>
      <c r="D15" t="s">
        <v>433</v>
      </c>
      <c r="E15" t="s">
        <v>46</v>
      </c>
      <c r="F15" t="s">
        <v>541</v>
      </c>
      <c r="G15" t="s">
        <v>295</v>
      </c>
      <c r="H15">
        <v>41302</v>
      </c>
      <c r="I15" s="9">
        <v>114560</v>
      </c>
      <c r="J15">
        <v>8019</v>
      </c>
      <c r="K15">
        <v>2</v>
      </c>
      <c r="L15" t="s">
        <v>23</v>
      </c>
      <c r="M15" s="3"/>
    </row>
    <row r="16" spans="1:22" ht="15" customHeight="1" x14ac:dyDescent="0.25">
      <c r="C16" t="e">
        <f>MATCH(D16,[1]!Tabla1[Consignatario],0)</f>
        <v>#REF!</v>
      </c>
      <c r="D16" t="s">
        <v>433</v>
      </c>
      <c r="F16" t="s">
        <v>539</v>
      </c>
      <c r="G16" t="s">
        <v>258</v>
      </c>
      <c r="H16">
        <v>16698</v>
      </c>
      <c r="I16" s="9"/>
      <c r="M16" s="3"/>
    </row>
    <row r="17" spans="1:13" ht="15" customHeight="1" x14ac:dyDescent="0.25">
      <c r="C17" t="e">
        <f>MATCH(D17,[1]!Tabla1[Consignatario],0)</f>
        <v>#REF!</v>
      </c>
      <c r="D17" t="s">
        <v>433</v>
      </c>
      <c r="F17" t="s">
        <v>539</v>
      </c>
      <c r="G17" t="s">
        <v>198</v>
      </c>
      <c r="H17">
        <v>48000</v>
      </c>
      <c r="I17" s="9"/>
      <c r="M17" s="3"/>
    </row>
    <row r="18" spans="1:13" ht="15" customHeight="1" x14ac:dyDescent="0.25">
      <c r="C18" t="e">
        <f>MATCH(D18,[1]!Tabla1[Consignatario],0)</f>
        <v>#REF!</v>
      </c>
      <c r="D18" t="s">
        <v>433</v>
      </c>
      <c r="F18" t="s">
        <v>539</v>
      </c>
      <c r="G18" t="s">
        <v>37</v>
      </c>
      <c r="H18">
        <v>3600</v>
      </c>
      <c r="I18" s="9"/>
      <c r="M18" s="3"/>
    </row>
    <row r="19" spans="1:13" ht="15" customHeight="1" x14ac:dyDescent="0.25">
      <c r="C19" t="e">
        <f>MATCH(D19,[1]!Tabla1[Consignatario],0)</f>
        <v>#REF!</v>
      </c>
      <c r="D19" t="s">
        <v>433</v>
      </c>
      <c r="F19" t="s">
        <v>540</v>
      </c>
      <c r="G19" t="s">
        <v>296</v>
      </c>
      <c r="H19">
        <v>3360</v>
      </c>
      <c r="I19" s="9"/>
      <c r="M19" s="3"/>
    </row>
    <row r="20" spans="1:13" x14ac:dyDescent="0.25">
      <c r="C20" t="e">
        <f>MATCH(D20,[1]!Tabla1[Consignatario],0)</f>
        <v>#REF!</v>
      </c>
      <c r="D20" t="s">
        <v>433</v>
      </c>
      <c r="F20" t="s">
        <v>540</v>
      </c>
      <c r="G20" t="s">
        <v>111</v>
      </c>
      <c r="H20">
        <v>1600</v>
      </c>
      <c r="I20" s="9"/>
      <c r="L20" t="s">
        <v>29</v>
      </c>
      <c r="M20" s="3"/>
    </row>
    <row r="21" spans="1:13" ht="15" customHeight="1" x14ac:dyDescent="0.25">
      <c r="C21" t="e">
        <f>MATCH(D21,[1]!Tabla1[Consignatario],0)</f>
        <v>#REF!</v>
      </c>
      <c r="D21" t="s">
        <v>433</v>
      </c>
      <c r="F21" t="s">
        <v>542</v>
      </c>
      <c r="G21" t="s">
        <v>42</v>
      </c>
      <c r="H21">
        <v>192000</v>
      </c>
      <c r="I21" s="9">
        <v>192000</v>
      </c>
      <c r="J21">
        <v>960</v>
      </c>
      <c r="M21" s="3"/>
    </row>
    <row r="22" spans="1:13" ht="15" customHeight="1" x14ac:dyDescent="0.25">
      <c r="A22" s="2">
        <v>42824</v>
      </c>
      <c r="C22" t="e">
        <f>MATCH(D22,[1]!Tabla1[Consignatario],0)</f>
        <v>#REF!</v>
      </c>
      <c r="D22" t="s">
        <v>433</v>
      </c>
      <c r="E22" t="s">
        <v>46</v>
      </c>
      <c r="F22" t="s">
        <v>540</v>
      </c>
      <c r="G22" t="s">
        <v>297</v>
      </c>
      <c r="H22">
        <v>1256</v>
      </c>
      <c r="I22" s="9">
        <v>2312</v>
      </c>
      <c r="J22">
        <v>161</v>
      </c>
      <c r="K22">
        <v>7</v>
      </c>
      <c r="M22" s="3"/>
    </row>
    <row r="23" spans="1:13" ht="15" customHeight="1" x14ac:dyDescent="0.25">
      <c r="C23" t="e">
        <f>MATCH(D23,[1]!Tabla1[Consignatario],0)</f>
        <v>#REF!</v>
      </c>
      <c r="D23" t="s">
        <v>433</v>
      </c>
      <c r="F23" t="s">
        <v>540</v>
      </c>
      <c r="G23" t="s">
        <v>298</v>
      </c>
      <c r="H23">
        <v>288</v>
      </c>
      <c r="I23" s="9"/>
      <c r="M23" s="3"/>
    </row>
    <row r="24" spans="1:13" ht="15" customHeight="1" x14ac:dyDescent="0.25">
      <c r="C24" t="e">
        <f>MATCH(D24,[1]!Tabla1[Consignatario],0)</f>
        <v>#REF!</v>
      </c>
      <c r="D24" t="s">
        <v>433</v>
      </c>
      <c r="F24" t="s">
        <v>540</v>
      </c>
      <c r="G24" t="s">
        <v>299</v>
      </c>
      <c r="H24">
        <v>128</v>
      </c>
      <c r="I24" s="9"/>
      <c r="M24" s="3"/>
    </row>
    <row r="25" spans="1:13" ht="15" customHeight="1" x14ac:dyDescent="0.25">
      <c r="C25" t="e">
        <f>MATCH(D25,[1]!Tabla1[Consignatario],0)</f>
        <v>#REF!</v>
      </c>
      <c r="D25" t="s">
        <v>433</v>
      </c>
      <c r="F25" t="s">
        <v>540</v>
      </c>
      <c r="G25" t="s">
        <v>300</v>
      </c>
      <c r="H25">
        <v>640</v>
      </c>
      <c r="I25" s="9"/>
      <c r="M25" s="3"/>
    </row>
    <row r="26" spans="1:13" ht="15" customHeight="1" x14ac:dyDescent="0.25">
      <c r="A26" s="2">
        <v>42824</v>
      </c>
      <c r="C26" t="e">
        <f>MATCH(D26,[1]!Tabla1[Consignatario],0)</f>
        <v>#REF!</v>
      </c>
      <c r="D26" t="s">
        <v>433</v>
      </c>
      <c r="E26" t="s">
        <v>46</v>
      </c>
      <c r="F26" t="s">
        <v>539</v>
      </c>
      <c r="G26" t="s">
        <v>258</v>
      </c>
      <c r="H26">
        <v>1450</v>
      </c>
      <c r="I26" s="9">
        <v>1450</v>
      </c>
      <c r="J26">
        <v>101</v>
      </c>
      <c r="K26">
        <v>4</v>
      </c>
      <c r="L26" t="s">
        <v>39</v>
      </c>
      <c r="M26" s="3"/>
    </row>
    <row r="27" spans="1:13" ht="15" customHeight="1" x14ac:dyDescent="0.25">
      <c r="C27" t="e">
        <f>MATCH(D27,[1]!Tabla1[Consignatario],0)</f>
        <v>#REF!</v>
      </c>
      <c r="D27" t="s">
        <v>433</v>
      </c>
      <c r="F27" t="s">
        <v>543</v>
      </c>
      <c r="G27" t="s">
        <v>303</v>
      </c>
      <c r="H27">
        <v>4160</v>
      </c>
      <c r="I27" s="9">
        <v>5035</v>
      </c>
      <c r="J27">
        <v>25</v>
      </c>
      <c r="K27">
        <v>1</v>
      </c>
      <c r="M27" s="3"/>
    </row>
    <row r="28" spans="1:13" x14ac:dyDescent="0.25">
      <c r="C28" t="e">
        <f>MATCH(D28,[1]!Tabla1[Consignatario],0)</f>
        <v>#REF!</v>
      </c>
      <c r="D28" t="s">
        <v>433</v>
      </c>
      <c r="F28" t="s">
        <v>543</v>
      </c>
      <c r="G28" t="s">
        <v>304</v>
      </c>
      <c r="H28">
        <v>875</v>
      </c>
      <c r="I28" s="9"/>
      <c r="M28" s="3"/>
    </row>
    <row r="29" spans="1:13" ht="15" customHeight="1" x14ac:dyDescent="0.25">
      <c r="A29" s="2">
        <v>42822</v>
      </c>
      <c r="C29" t="e">
        <f>MATCH(D29,[1]!Tabla1[Consignatario],0)</f>
        <v>#REF!</v>
      </c>
      <c r="D29" t="s">
        <v>433</v>
      </c>
      <c r="E29" t="s">
        <v>276</v>
      </c>
      <c r="F29" t="s">
        <v>539</v>
      </c>
      <c r="G29" t="s">
        <v>108</v>
      </c>
      <c r="H29">
        <v>24000</v>
      </c>
      <c r="I29" s="8">
        <v>24000</v>
      </c>
      <c r="J29">
        <v>1680</v>
      </c>
      <c r="L29" t="s">
        <v>43</v>
      </c>
      <c r="M29" s="3"/>
    </row>
    <row r="30" spans="1:13" x14ac:dyDescent="0.25">
      <c r="A30" s="2">
        <v>42767</v>
      </c>
      <c r="C30" t="e">
        <f>MATCH(D30,[1]!Tabla1[Consignatario],0)</f>
        <v>#REF!</v>
      </c>
      <c r="D30" t="s">
        <v>418</v>
      </c>
      <c r="E30" t="s">
        <v>7</v>
      </c>
      <c r="F30" t="s">
        <v>539</v>
      </c>
      <c r="G30" t="s">
        <v>10</v>
      </c>
      <c r="H30">
        <v>4000</v>
      </c>
      <c r="I30" s="8">
        <v>4000</v>
      </c>
      <c r="J30">
        <v>280</v>
      </c>
      <c r="L30" t="s">
        <v>45</v>
      </c>
      <c r="M30" s="3"/>
    </row>
    <row r="31" spans="1:13" ht="15" customHeight="1" x14ac:dyDescent="0.25">
      <c r="A31" s="2">
        <v>42796</v>
      </c>
      <c r="C31" t="e">
        <f>MATCH(D31,[1]!Tabla1[Consignatario],0)</f>
        <v>#REF!</v>
      </c>
      <c r="D31" t="s">
        <v>414</v>
      </c>
      <c r="E31" t="s">
        <v>128</v>
      </c>
      <c r="F31" t="s">
        <v>539</v>
      </c>
      <c r="G31" t="s">
        <v>145</v>
      </c>
      <c r="H31">
        <v>4500</v>
      </c>
      <c r="I31" s="8">
        <v>4500</v>
      </c>
      <c r="J31">
        <v>315</v>
      </c>
      <c r="M31" s="3"/>
    </row>
    <row r="32" spans="1:13" x14ac:dyDescent="0.25">
      <c r="A32" s="2">
        <v>42793</v>
      </c>
      <c r="C32" t="e">
        <f>MATCH(D32,[1]!Tabla1[Consignatario],0)</f>
        <v>#REF!</v>
      </c>
      <c r="D32" t="s">
        <v>351</v>
      </c>
      <c r="E32" t="s">
        <v>69</v>
      </c>
      <c r="F32" t="s">
        <v>539</v>
      </c>
      <c r="G32" t="s">
        <v>10</v>
      </c>
      <c r="H32">
        <v>4000</v>
      </c>
      <c r="I32" s="8">
        <v>4000</v>
      </c>
      <c r="J32">
        <v>280</v>
      </c>
      <c r="M32" s="3"/>
    </row>
    <row r="33" spans="1:13" ht="15" customHeight="1" x14ac:dyDescent="0.25">
      <c r="A33" s="2">
        <v>42816</v>
      </c>
      <c r="C33" t="e">
        <f>MATCH(D33,[1]!Tabla1[Consignatario],0)</f>
        <v>#REF!</v>
      </c>
      <c r="D33" t="s">
        <v>351</v>
      </c>
      <c r="E33" t="s">
        <v>69</v>
      </c>
      <c r="F33" t="s">
        <v>539</v>
      </c>
      <c r="G33" t="s">
        <v>114</v>
      </c>
      <c r="H33">
        <v>18000</v>
      </c>
      <c r="I33" s="9">
        <v>19360</v>
      </c>
      <c r="J33">
        <v>1355</v>
      </c>
      <c r="K33">
        <v>2</v>
      </c>
      <c r="M33" s="3"/>
    </row>
    <row r="34" spans="1:13" x14ac:dyDescent="0.25">
      <c r="C34" t="e">
        <f>MATCH(D34,[1]!Tabla1[Consignatario],0)</f>
        <v>#REF!</v>
      </c>
      <c r="D34" t="s">
        <v>351</v>
      </c>
      <c r="F34" t="s">
        <v>540</v>
      </c>
      <c r="G34" t="s">
        <v>144</v>
      </c>
      <c r="H34">
        <v>1360</v>
      </c>
      <c r="I34" s="9"/>
      <c r="M34" s="3"/>
    </row>
    <row r="35" spans="1:13" x14ac:dyDescent="0.25">
      <c r="A35" s="2">
        <v>42817</v>
      </c>
      <c r="C35" t="e">
        <f>MATCH(D35,[1]!Tabla1[Consignatario],0)</f>
        <v>#REF!</v>
      </c>
      <c r="D35" t="s">
        <v>351</v>
      </c>
      <c r="E35" t="s">
        <v>69</v>
      </c>
      <c r="F35" t="s">
        <v>539</v>
      </c>
      <c r="G35" t="s">
        <v>258</v>
      </c>
      <c r="H35">
        <v>1000</v>
      </c>
      <c r="I35" s="8">
        <v>1000</v>
      </c>
      <c r="J35">
        <v>70</v>
      </c>
      <c r="M35" s="3"/>
    </row>
    <row r="36" spans="1:13" ht="15" customHeight="1" x14ac:dyDescent="0.25">
      <c r="A36" s="2">
        <v>42818</v>
      </c>
      <c r="C36" t="e">
        <f>MATCH(D36,[1]!Tabla1[Consignatario],0)</f>
        <v>#REF!</v>
      </c>
      <c r="D36" t="s">
        <v>365</v>
      </c>
      <c r="E36" t="s">
        <v>266</v>
      </c>
      <c r="F36" t="s">
        <v>539</v>
      </c>
      <c r="G36" t="s">
        <v>258</v>
      </c>
      <c r="H36">
        <v>2600</v>
      </c>
      <c r="I36" s="9">
        <v>2648</v>
      </c>
      <c r="J36">
        <v>185</v>
      </c>
      <c r="K36">
        <v>3</v>
      </c>
      <c r="M36" s="3"/>
    </row>
    <row r="37" spans="1:13" x14ac:dyDescent="0.25">
      <c r="C37" t="e">
        <f>MATCH(D37,[1]!Tabla1[Consignatario],0)</f>
        <v>#REF!</v>
      </c>
      <c r="D37" s="26" t="s">
        <v>365</v>
      </c>
      <c r="F37" t="s">
        <v>540</v>
      </c>
      <c r="G37" t="s">
        <v>163</v>
      </c>
      <c r="H37">
        <v>48</v>
      </c>
      <c r="I37" s="9"/>
      <c r="M37" s="3"/>
    </row>
    <row r="38" spans="1:13" x14ac:dyDescent="0.25">
      <c r="A38" s="2">
        <v>42800</v>
      </c>
      <c r="C38" t="e">
        <f>MATCH(D38,[1]!Tabla1[Consignatario],0)</f>
        <v>#REF!</v>
      </c>
      <c r="D38" s="33" t="s">
        <v>410</v>
      </c>
      <c r="E38" t="s">
        <v>46</v>
      </c>
      <c r="F38" t="s">
        <v>539</v>
      </c>
      <c r="G38" t="s">
        <v>178</v>
      </c>
      <c r="H38">
        <v>80000</v>
      </c>
      <c r="I38">
        <f>87523+287688</f>
        <v>375211</v>
      </c>
      <c r="J38">
        <v>6126</v>
      </c>
      <c r="K38">
        <v>5</v>
      </c>
      <c r="M38" s="3"/>
    </row>
    <row r="39" spans="1:13" ht="15" customHeight="1" x14ac:dyDescent="0.25">
      <c r="C39" t="e">
        <f>MATCH(D39,[1]!Tabla1[Consignatario],0)</f>
        <v>#REF!</v>
      </c>
      <c r="D39" s="33" t="s">
        <v>410</v>
      </c>
      <c r="F39" t="s">
        <v>539</v>
      </c>
      <c r="G39" t="s">
        <v>47</v>
      </c>
      <c r="H39">
        <v>2454</v>
      </c>
      <c r="L39" t="s">
        <v>51</v>
      </c>
      <c r="M39" s="3"/>
    </row>
    <row r="40" spans="1:13" x14ac:dyDescent="0.25">
      <c r="C40" t="e">
        <f>MATCH(D40,[1]!Tabla1[Consignatario],0)</f>
        <v>#REF!</v>
      </c>
      <c r="D40" s="33" t="s">
        <v>410</v>
      </c>
      <c r="F40" t="s">
        <v>540</v>
      </c>
      <c r="G40" t="s">
        <v>179</v>
      </c>
      <c r="H40">
        <v>3856</v>
      </c>
      <c r="M40" s="3"/>
    </row>
    <row r="41" spans="1:13" ht="15" customHeight="1" x14ac:dyDescent="0.25">
      <c r="C41" t="e">
        <f>MATCH(D41,[1]!Tabla1[Consignatario],0)</f>
        <v>#REF!</v>
      </c>
      <c r="D41" s="33" t="s">
        <v>410</v>
      </c>
      <c r="F41" t="s">
        <v>541</v>
      </c>
      <c r="G41" t="s">
        <v>180</v>
      </c>
      <c r="H41">
        <v>1213</v>
      </c>
      <c r="M41" s="3"/>
    </row>
    <row r="42" spans="1:13" ht="15" customHeight="1" x14ac:dyDescent="0.25">
      <c r="C42" t="e">
        <f>MATCH(D42,[1]!Tabla1[Consignatario],0)</f>
        <v>#REF!</v>
      </c>
      <c r="D42" s="33" t="s">
        <v>410</v>
      </c>
      <c r="F42" t="s">
        <v>542</v>
      </c>
      <c r="G42" t="s">
        <v>42</v>
      </c>
      <c r="H42">
        <v>192000</v>
      </c>
      <c r="J42">
        <v>1438</v>
      </c>
      <c r="K42">
        <v>3</v>
      </c>
      <c r="L42" t="s">
        <v>55</v>
      </c>
      <c r="M42" s="3"/>
    </row>
    <row r="43" spans="1:13" ht="15" customHeight="1" x14ac:dyDescent="0.25">
      <c r="C43" t="e">
        <f>MATCH(D43,[1]!Tabla1[Consignatario],0)</f>
        <v>#REF!</v>
      </c>
      <c r="D43" s="33" t="s">
        <v>410</v>
      </c>
      <c r="F43" t="s">
        <v>542</v>
      </c>
      <c r="G43" t="s">
        <v>42</v>
      </c>
      <c r="H43">
        <v>36804</v>
      </c>
      <c r="L43" t="s">
        <v>536</v>
      </c>
      <c r="M43" s="3"/>
    </row>
    <row r="44" spans="1:13" ht="15" customHeight="1" x14ac:dyDescent="0.25">
      <c r="C44" t="e">
        <f>MATCH(D44,[1]!Tabla1[Consignatario],0)</f>
        <v>#REF!</v>
      </c>
      <c r="D44" s="33" t="s">
        <v>410</v>
      </c>
      <c r="F44" t="s">
        <v>543</v>
      </c>
      <c r="G44" t="s">
        <v>37</v>
      </c>
      <c r="H44">
        <v>14230</v>
      </c>
      <c r="L44" t="s">
        <v>60</v>
      </c>
      <c r="M44" s="3"/>
    </row>
    <row r="45" spans="1:13" ht="15" customHeight="1" x14ac:dyDescent="0.25">
      <c r="C45" t="e">
        <f>MATCH(D45,[1]!Tabla1[Consignatario],0)</f>
        <v>#REF!</v>
      </c>
      <c r="D45" s="33" t="s">
        <v>410</v>
      </c>
      <c r="F45" t="s">
        <v>542</v>
      </c>
      <c r="G45" t="s">
        <v>42</v>
      </c>
      <c r="H45">
        <v>16704</v>
      </c>
      <c r="M45" s="3"/>
    </row>
    <row r="46" spans="1:13" x14ac:dyDescent="0.25">
      <c r="C46" t="e">
        <f>MATCH(D46,[1]!Tabla1[Consignatario],0)</f>
        <v>#REF!</v>
      </c>
      <c r="D46" s="26" t="s">
        <v>410</v>
      </c>
      <c r="F46" t="s">
        <v>542</v>
      </c>
      <c r="G46" t="s">
        <v>42</v>
      </c>
      <c r="H46">
        <v>27950</v>
      </c>
      <c r="M46" s="3"/>
    </row>
    <row r="47" spans="1:13" x14ac:dyDescent="0.25">
      <c r="A47" s="2">
        <v>42770</v>
      </c>
      <c r="C47" t="e">
        <f>MATCH(D47,[1]!Tabla1[Consignatario],0)</f>
        <v>#REF!</v>
      </c>
      <c r="D47" s="26" t="s">
        <v>410</v>
      </c>
      <c r="E47" t="s">
        <v>3</v>
      </c>
      <c r="F47" t="s">
        <v>544</v>
      </c>
      <c r="G47" t="s">
        <v>12</v>
      </c>
      <c r="H47">
        <v>3510</v>
      </c>
      <c r="I47" s="8">
        <v>3510</v>
      </c>
      <c r="J47">
        <v>245</v>
      </c>
      <c r="K47">
        <v>6</v>
      </c>
      <c r="M47" s="3"/>
    </row>
    <row r="48" spans="1:13" ht="15" customHeight="1" x14ac:dyDescent="0.25">
      <c r="A48" s="2">
        <v>42806</v>
      </c>
      <c r="C48" t="e">
        <f>MATCH(D48,[1]!Tabla1[Consignatario],0)</f>
        <v>#REF!</v>
      </c>
      <c r="D48" s="26" t="s">
        <v>366</v>
      </c>
      <c r="E48" t="s">
        <v>223</v>
      </c>
      <c r="F48" t="s">
        <v>539</v>
      </c>
      <c r="G48" t="s">
        <v>129</v>
      </c>
      <c r="H48">
        <v>10000</v>
      </c>
      <c r="I48" s="8">
        <v>10000</v>
      </c>
      <c r="J48">
        <v>700</v>
      </c>
      <c r="M48" s="3"/>
    </row>
    <row r="49" spans="1:13" x14ac:dyDescent="0.25">
      <c r="A49" s="2">
        <v>42817</v>
      </c>
      <c r="C49" t="e">
        <f>MATCH(D49,[1]!Tabla1[Consignatario],0)</f>
        <v>#REF!</v>
      </c>
      <c r="D49" s="26" t="s">
        <v>367</v>
      </c>
      <c r="E49" t="s">
        <v>69</v>
      </c>
      <c r="F49" t="s">
        <v>539</v>
      </c>
      <c r="G49" t="s">
        <v>257</v>
      </c>
      <c r="H49">
        <v>17600</v>
      </c>
      <c r="I49" s="9">
        <v>22414</v>
      </c>
      <c r="J49">
        <v>1569</v>
      </c>
      <c r="M49" s="3"/>
    </row>
    <row r="50" spans="1:13" x14ac:dyDescent="0.25">
      <c r="C50" t="e">
        <f>MATCH(D50,[1]!Tabla1[Consignatario],0)</f>
        <v>#REF!</v>
      </c>
      <c r="D50" s="26" t="s">
        <v>367</v>
      </c>
      <c r="F50" t="s">
        <v>540</v>
      </c>
      <c r="G50" t="s">
        <v>117</v>
      </c>
      <c r="H50">
        <v>3040</v>
      </c>
      <c r="I50" s="9"/>
      <c r="M50" s="3"/>
    </row>
    <row r="51" spans="1:13" ht="15" customHeight="1" x14ac:dyDescent="0.25">
      <c r="C51" t="e">
        <f>MATCH(D51,[1]!Tabla1[Consignatario],0)</f>
        <v>#REF!</v>
      </c>
      <c r="D51" s="26" t="s">
        <v>367</v>
      </c>
      <c r="F51" t="s">
        <v>539</v>
      </c>
      <c r="G51" t="s">
        <v>258</v>
      </c>
      <c r="H51">
        <v>1054</v>
      </c>
      <c r="I51" s="9"/>
      <c r="M51" s="3"/>
    </row>
    <row r="52" spans="1:13" x14ac:dyDescent="0.25">
      <c r="C52" t="e">
        <f>MATCH(D52,[1]!Tabla1[Consignatario],0)</f>
        <v>#REF!</v>
      </c>
      <c r="D52" s="26" t="s">
        <v>367</v>
      </c>
      <c r="F52" t="s">
        <v>540</v>
      </c>
      <c r="G52" t="s">
        <v>166</v>
      </c>
      <c r="H52">
        <v>720</v>
      </c>
      <c r="I52" s="9"/>
      <c r="M52" s="3"/>
    </row>
    <row r="53" spans="1:13" x14ac:dyDescent="0.25">
      <c r="C53" t="e">
        <f>MATCH(D53,[1]!Tabla1[Consignatario],0)</f>
        <v>#REF!</v>
      </c>
      <c r="D53" s="26" t="s">
        <v>367</v>
      </c>
      <c r="F53" t="s">
        <v>542</v>
      </c>
      <c r="G53" t="s">
        <v>126</v>
      </c>
      <c r="H53">
        <v>37500</v>
      </c>
      <c r="I53" s="9">
        <v>45500</v>
      </c>
      <c r="J53">
        <v>227</v>
      </c>
      <c r="K53">
        <v>4</v>
      </c>
      <c r="M53" s="3"/>
    </row>
    <row r="54" spans="1:13" x14ac:dyDescent="0.25">
      <c r="C54" t="e">
        <f>MATCH(D54,[1]!Tabla1[Consignatario],0)</f>
        <v>#REF!</v>
      </c>
      <c r="D54" s="26" t="s">
        <v>367</v>
      </c>
      <c r="F54" t="s">
        <v>542</v>
      </c>
      <c r="G54" t="s">
        <v>42</v>
      </c>
      <c r="H54">
        <v>8000</v>
      </c>
      <c r="I54" s="9"/>
      <c r="M54" s="3"/>
    </row>
    <row r="55" spans="1:13" x14ac:dyDescent="0.25">
      <c r="A55" s="2">
        <v>42794</v>
      </c>
      <c r="C55" t="e">
        <f>MATCH(D55,[1]!Tabla1[Consignatario],0)</f>
        <v>#REF!</v>
      </c>
      <c r="D55" s="26" t="s">
        <v>483</v>
      </c>
      <c r="E55" t="s">
        <v>13</v>
      </c>
      <c r="F55" t="s">
        <v>542</v>
      </c>
      <c r="G55" t="s">
        <v>324</v>
      </c>
      <c r="H55">
        <v>64000</v>
      </c>
      <c r="I55" s="9">
        <f>SUM(H55:H58)</f>
        <v>108416</v>
      </c>
      <c r="J55">
        <v>320</v>
      </c>
      <c r="M55" s="3"/>
    </row>
    <row r="56" spans="1:13" x14ac:dyDescent="0.25">
      <c r="C56" t="e">
        <f>MATCH(D56,[1]!Tabla1[Consignatario],0)</f>
        <v>#REF!</v>
      </c>
      <c r="D56" s="26" t="s">
        <v>483</v>
      </c>
      <c r="F56" t="s">
        <v>539</v>
      </c>
      <c r="G56" t="s">
        <v>83</v>
      </c>
      <c r="H56">
        <v>40000</v>
      </c>
      <c r="I56" s="9"/>
      <c r="J56">
        <v>3109</v>
      </c>
      <c r="K56">
        <v>1</v>
      </c>
      <c r="M56" s="3"/>
    </row>
    <row r="57" spans="1:13" ht="15" customHeight="1" x14ac:dyDescent="0.25">
      <c r="C57" t="e">
        <f>MATCH(D57,[1]!Tabla1[Consignatario],0)</f>
        <v>#REF!</v>
      </c>
      <c r="D57" s="26" t="s">
        <v>483</v>
      </c>
      <c r="F57" t="s">
        <v>540</v>
      </c>
      <c r="G57" t="s">
        <v>115</v>
      </c>
      <c r="H57">
        <v>416</v>
      </c>
      <c r="I57" s="9"/>
      <c r="M57" s="3"/>
    </row>
    <row r="58" spans="1:13" x14ac:dyDescent="0.25">
      <c r="C58" t="e">
        <f>MATCH(D58,[1]!Tabla1[Consignatario],0)</f>
        <v>#REF!</v>
      </c>
      <c r="D58" s="26" t="s">
        <v>483</v>
      </c>
      <c r="F58" t="s">
        <v>539</v>
      </c>
      <c r="G58" t="s">
        <v>10</v>
      </c>
      <c r="H58">
        <v>4000</v>
      </c>
      <c r="I58" s="9"/>
      <c r="M58" s="3"/>
    </row>
    <row r="59" spans="1:13" x14ac:dyDescent="0.25">
      <c r="A59" t="s">
        <v>119</v>
      </c>
      <c r="C59" t="e">
        <f>MATCH(D59,[1]!Tabla1[Consignatario],0)</f>
        <v>#REF!</v>
      </c>
      <c r="D59" s="26" t="s">
        <v>483</v>
      </c>
      <c r="E59" t="s">
        <v>13</v>
      </c>
      <c r="F59" t="s">
        <v>540</v>
      </c>
      <c r="G59" t="s">
        <v>120</v>
      </c>
      <c r="H59">
        <v>352</v>
      </c>
      <c r="I59" s="8">
        <v>352</v>
      </c>
      <c r="J59">
        <v>24</v>
      </c>
      <c r="K59">
        <v>5</v>
      </c>
      <c r="M59" s="3"/>
    </row>
    <row r="60" spans="1:13" x14ac:dyDescent="0.25">
      <c r="A60" s="2">
        <v>42819</v>
      </c>
      <c r="C60" t="e">
        <f>MATCH(D60,[1]!Tabla1[Consignatario],0)</f>
        <v>#REF!</v>
      </c>
      <c r="D60" s="26" t="s">
        <v>519</v>
      </c>
      <c r="E60" t="s">
        <v>13</v>
      </c>
      <c r="F60" t="s">
        <v>539</v>
      </c>
      <c r="G60" t="s">
        <v>10</v>
      </c>
      <c r="H60">
        <v>4000</v>
      </c>
      <c r="I60" s="9">
        <v>9596</v>
      </c>
      <c r="J60">
        <v>671</v>
      </c>
      <c r="K60">
        <v>6</v>
      </c>
      <c r="L60" t="s">
        <v>66</v>
      </c>
      <c r="M60" s="3"/>
    </row>
    <row r="61" spans="1:13" x14ac:dyDescent="0.25">
      <c r="C61" t="e">
        <f>MATCH(D61,[1]!Tabla1[Consignatario],0)</f>
        <v>#REF!</v>
      </c>
      <c r="D61" s="26" t="s">
        <v>519</v>
      </c>
      <c r="F61" t="s">
        <v>539</v>
      </c>
      <c r="G61" t="s">
        <v>258</v>
      </c>
      <c r="H61">
        <v>700</v>
      </c>
      <c r="I61" s="9"/>
      <c r="M61" s="3"/>
    </row>
    <row r="62" spans="1:13" x14ac:dyDescent="0.25">
      <c r="C62" t="e">
        <f>MATCH(D62,[1]!Tabla1[Consignatario],0)</f>
        <v>#REF!</v>
      </c>
      <c r="D62" s="26" t="s">
        <v>519</v>
      </c>
      <c r="F62" t="s">
        <v>541</v>
      </c>
      <c r="G62" t="s">
        <v>269</v>
      </c>
      <c r="H62">
        <v>1304</v>
      </c>
      <c r="I62" s="9"/>
      <c r="M62" s="3"/>
    </row>
    <row r="63" spans="1:13" x14ac:dyDescent="0.25">
      <c r="C63" t="e">
        <f>MATCH(D63,[1]!Tabla1[Consignatario],0)</f>
        <v>#REF!</v>
      </c>
      <c r="D63" t="s">
        <v>519</v>
      </c>
      <c r="F63" t="s">
        <v>541</v>
      </c>
      <c r="G63" t="s">
        <v>270</v>
      </c>
      <c r="H63">
        <v>184</v>
      </c>
      <c r="I63" s="9"/>
      <c r="M63" s="3"/>
    </row>
    <row r="64" spans="1:13" x14ac:dyDescent="0.25">
      <c r="C64" t="e">
        <f>MATCH(D64,[1]!Tabla1[Consignatario],0)</f>
        <v>#REF!</v>
      </c>
      <c r="D64" t="s">
        <v>519</v>
      </c>
      <c r="F64" t="s">
        <v>540</v>
      </c>
      <c r="G64" t="s">
        <v>271</v>
      </c>
      <c r="H64">
        <v>3408</v>
      </c>
      <c r="I64" s="9"/>
      <c r="M64" s="3"/>
    </row>
    <row r="65" spans="1:13" ht="15" customHeight="1" x14ac:dyDescent="0.25">
      <c r="C65" t="e">
        <f>MATCH(D65,[1]!Tabla1[Consignatario],0)</f>
        <v>#REF!</v>
      </c>
      <c r="D65" t="s">
        <v>519</v>
      </c>
      <c r="F65" t="s">
        <v>542</v>
      </c>
      <c r="G65" t="s">
        <v>272</v>
      </c>
      <c r="H65">
        <v>56722</v>
      </c>
      <c r="I65" s="9">
        <v>136678</v>
      </c>
      <c r="J65">
        <v>683</v>
      </c>
      <c r="K65">
        <v>3</v>
      </c>
      <c r="M65" s="3"/>
    </row>
    <row r="66" spans="1:13" x14ac:dyDescent="0.25">
      <c r="C66" t="e">
        <f>MATCH(D66,[1]!Tabla1[Consignatario],0)</f>
        <v>#REF!</v>
      </c>
      <c r="D66" t="s">
        <v>519</v>
      </c>
      <c r="F66" t="s">
        <v>542</v>
      </c>
      <c r="G66" t="s">
        <v>42</v>
      </c>
      <c r="H66">
        <v>79956</v>
      </c>
      <c r="I66" s="9"/>
      <c r="M66" s="3"/>
    </row>
    <row r="67" spans="1:13" ht="15" customHeight="1" x14ac:dyDescent="0.25">
      <c r="A67" s="2">
        <v>42819</v>
      </c>
      <c r="C67" t="e">
        <f>MATCH(D67,[1]!Tabla1[Consignatario],0)</f>
        <v>#REF!</v>
      </c>
      <c r="D67" t="s">
        <v>519</v>
      </c>
      <c r="E67" t="s">
        <v>13</v>
      </c>
      <c r="F67" t="s">
        <v>539</v>
      </c>
      <c r="G67" t="s">
        <v>273</v>
      </c>
      <c r="H67">
        <v>2000</v>
      </c>
      <c r="I67" s="8">
        <v>2000</v>
      </c>
      <c r="J67">
        <v>140</v>
      </c>
      <c r="M67" s="3"/>
    </row>
    <row r="68" spans="1:13" x14ac:dyDescent="0.25">
      <c r="A68" s="2">
        <v>42800</v>
      </c>
      <c r="C68" t="e">
        <f>MATCH(D68,[1]!Tabla1[Consignatario],0)</f>
        <v>#REF!</v>
      </c>
      <c r="D68" t="s">
        <v>490</v>
      </c>
      <c r="E68" t="s">
        <v>58</v>
      </c>
      <c r="F68" t="s">
        <v>542</v>
      </c>
      <c r="G68" t="s">
        <v>183</v>
      </c>
      <c r="H68">
        <v>8000</v>
      </c>
      <c r="I68">
        <v>9100</v>
      </c>
      <c r="J68">
        <v>40</v>
      </c>
      <c r="M68" s="3"/>
    </row>
    <row r="69" spans="1:13" ht="15" customHeight="1" x14ac:dyDescent="0.25">
      <c r="C69" t="e">
        <f>MATCH(D69,[1]!Tabla1[Consignatario],0)</f>
        <v>#REF!</v>
      </c>
      <c r="D69" t="s">
        <v>490</v>
      </c>
      <c r="F69" t="s">
        <v>540</v>
      </c>
      <c r="G69" t="s">
        <v>16</v>
      </c>
      <c r="H69">
        <v>800</v>
      </c>
      <c r="J69">
        <v>77</v>
      </c>
      <c r="M69" s="3"/>
    </row>
    <row r="70" spans="1:13" x14ac:dyDescent="0.25">
      <c r="C70" t="e">
        <f>MATCH(D70,[1]!Tabla1[Consignatario],0)</f>
        <v>#REF!</v>
      </c>
      <c r="D70" t="s">
        <v>490</v>
      </c>
      <c r="F70" t="s">
        <v>548</v>
      </c>
      <c r="G70" t="s">
        <v>184</v>
      </c>
      <c r="H70">
        <v>300</v>
      </c>
      <c r="M70" s="3"/>
    </row>
    <row r="71" spans="1:13" x14ac:dyDescent="0.25">
      <c r="A71" s="12">
        <v>42802</v>
      </c>
      <c r="B71" s="11"/>
      <c r="C71" t="e">
        <f>MATCH(D71,[1]!Tabla1[Consignatario],0)</f>
        <v>#REF!</v>
      </c>
      <c r="D71" t="s">
        <v>490</v>
      </c>
      <c r="E71" s="11" t="s">
        <v>58</v>
      </c>
      <c r="F71" s="11" t="s">
        <v>542</v>
      </c>
      <c r="G71" s="11" t="s">
        <v>195</v>
      </c>
      <c r="H71" s="11">
        <v>1600</v>
      </c>
      <c r="I71" s="11">
        <v>1600</v>
      </c>
      <c r="J71" s="11">
        <v>8</v>
      </c>
      <c r="K71" s="11"/>
      <c r="M71" s="3"/>
    </row>
    <row r="72" spans="1:13" ht="15" customHeight="1" x14ac:dyDescent="0.25">
      <c r="A72" s="2">
        <v>42800</v>
      </c>
      <c r="C72" t="e">
        <f>MATCH(D72,[1]!Tabla1[Consignatario],0)</f>
        <v>#REF!</v>
      </c>
      <c r="D72" t="s">
        <v>442</v>
      </c>
      <c r="E72" t="s">
        <v>58</v>
      </c>
      <c r="F72" t="s">
        <v>540</v>
      </c>
      <c r="G72" t="s">
        <v>185</v>
      </c>
      <c r="H72">
        <v>2400</v>
      </c>
      <c r="I72">
        <v>2400</v>
      </c>
      <c r="J72">
        <v>168</v>
      </c>
      <c r="M72" s="3"/>
    </row>
    <row r="73" spans="1:13" x14ac:dyDescent="0.25">
      <c r="A73" s="2">
        <v>42824</v>
      </c>
      <c r="C73" t="e">
        <f>MATCH(D73,[1]!Tabla1[Consignatario],0)</f>
        <v>#REF!</v>
      </c>
      <c r="D73" t="s">
        <v>506</v>
      </c>
      <c r="E73" t="s">
        <v>25</v>
      </c>
      <c r="F73" t="s">
        <v>539</v>
      </c>
      <c r="G73" t="s">
        <v>258</v>
      </c>
      <c r="H73">
        <v>500</v>
      </c>
      <c r="I73" s="9">
        <v>1140</v>
      </c>
      <c r="J73">
        <v>79</v>
      </c>
      <c r="K73">
        <v>7</v>
      </c>
      <c r="M73" s="3"/>
    </row>
    <row r="74" spans="1:13" x14ac:dyDescent="0.25">
      <c r="C74" t="e">
        <f>MATCH(D74,[1]!Tabla1[Consignatario],0)</f>
        <v>#REF!</v>
      </c>
      <c r="D74" t="s">
        <v>506</v>
      </c>
      <c r="F74" t="s">
        <v>540</v>
      </c>
      <c r="G74" t="s">
        <v>192</v>
      </c>
      <c r="H74">
        <v>640</v>
      </c>
      <c r="I74" s="9"/>
      <c r="M74" s="3"/>
    </row>
    <row r="75" spans="1:13" x14ac:dyDescent="0.25">
      <c r="A75" s="2">
        <v>42824</v>
      </c>
      <c r="C75" t="e">
        <f>MATCH(D75,[1]!Tabla1[Consignatario],0)</f>
        <v>#REF!</v>
      </c>
      <c r="D75" t="s">
        <v>491</v>
      </c>
      <c r="E75" t="s">
        <v>46</v>
      </c>
      <c r="F75" t="s">
        <v>539</v>
      </c>
      <c r="G75" t="s">
        <v>258</v>
      </c>
      <c r="H75">
        <v>200</v>
      </c>
      <c r="I75" s="9">
        <v>6892</v>
      </c>
      <c r="J75">
        <v>27</v>
      </c>
      <c r="K75">
        <v>4</v>
      </c>
      <c r="M75" s="3"/>
    </row>
    <row r="76" spans="1:13" ht="15" customHeight="1" x14ac:dyDescent="0.25">
      <c r="C76" t="e">
        <f>MATCH(D76,[1]!Tabla1[Consignatario],0)</f>
        <v>#REF!</v>
      </c>
      <c r="D76" t="s">
        <v>491</v>
      </c>
      <c r="F76" t="s">
        <v>540</v>
      </c>
      <c r="G76" t="s">
        <v>301</v>
      </c>
      <c r="H76">
        <v>192</v>
      </c>
      <c r="I76" s="9"/>
      <c r="L76" t="s">
        <v>71</v>
      </c>
      <c r="M76" s="3"/>
    </row>
    <row r="77" spans="1:13" x14ac:dyDescent="0.25">
      <c r="C77" t="e">
        <f>MATCH(D77,[1]!Tabla1[Consignatario],0)</f>
        <v>#REF!</v>
      </c>
      <c r="D77" t="s">
        <v>491</v>
      </c>
      <c r="F77" t="s">
        <v>543</v>
      </c>
      <c r="G77" t="s">
        <v>302</v>
      </c>
      <c r="H77">
        <v>6500</v>
      </c>
      <c r="I77" s="9"/>
      <c r="J77">
        <v>32</v>
      </c>
      <c r="K77">
        <v>4</v>
      </c>
      <c r="L77" t="s">
        <v>72</v>
      </c>
      <c r="M77" s="3"/>
    </row>
    <row r="78" spans="1:13" x14ac:dyDescent="0.25">
      <c r="A78" s="2">
        <v>42794</v>
      </c>
      <c r="C78" t="e">
        <f>MATCH(D78,[1]!Tabla1[Consignatario],0)</f>
        <v>#REF!</v>
      </c>
      <c r="D78" t="s">
        <v>443</v>
      </c>
      <c r="E78" t="s">
        <v>89</v>
      </c>
      <c r="F78" t="s">
        <v>539</v>
      </c>
      <c r="G78" t="s">
        <v>50</v>
      </c>
      <c r="H78">
        <v>12000</v>
      </c>
      <c r="I78" s="9">
        <v>13520</v>
      </c>
      <c r="J78">
        <v>946</v>
      </c>
      <c r="K78">
        <v>4</v>
      </c>
      <c r="L78" t="s">
        <v>73</v>
      </c>
      <c r="M78" s="3"/>
    </row>
    <row r="79" spans="1:13" x14ac:dyDescent="0.25">
      <c r="C79" t="e">
        <f>MATCH(D79,[1]!Tabla1[Consignatario],0)</f>
        <v>#REF!</v>
      </c>
      <c r="D79" t="s">
        <v>443</v>
      </c>
      <c r="F79" t="s">
        <v>540</v>
      </c>
      <c r="G79" t="s">
        <v>90</v>
      </c>
      <c r="H79">
        <v>1520</v>
      </c>
      <c r="I79" s="9"/>
      <c r="M79" s="3"/>
    </row>
    <row r="80" spans="1:13" x14ac:dyDescent="0.25">
      <c r="A80" s="2">
        <v>42800</v>
      </c>
      <c r="C80" t="e">
        <f>MATCH(D80,[1]!Tabla1[Consignatario],0)</f>
        <v>#REF!</v>
      </c>
      <c r="D80" t="s">
        <v>368</v>
      </c>
      <c r="E80" t="s">
        <v>46</v>
      </c>
      <c r="F80" t="s">
        <v>539</v>
      </c>
      <c r="G80" t="s">
        <v>47</v>
      </c>
      <c r="H80">
        <v>1000</v>
      </c>
      <c r="I80">
        <v>1000</v>
      </c>
      <c r="J80">
        <v>70</v>
      </c>
      <c r="M80" s="3"/>
    </row>
    <row r="81" spans="1:13" x14ac:dyDescent="0.25">
      <c r="A81" s="2">
        <v>42800</v>
      </c>
      <c r="C81" t="e">
        <f>MATCH(D81,[1]!Tabla1[Consignatario],0)</f>
        <v>#REF!</v>
      </c>
      <c r="D81" t="s">
        <v>484</v>
      </c>
      <c r="E81" t="s">
        <v>58</v>
      </c>
      <c r="F81" t="s">
        <v>540</v>
      </c>
      <c r="G81" t="s">
        <v>160</v>
      </c>
      <c r="H81">
        <v>1200</v>
      </c>
      <c r="I81">
        <v>1200</v>
      </c>
      <c r="J81">
        <v>84</v>
      </c>
      <c r="M81" s="3"/>
    </row>
    <row r="82" spans="1:13" x14ac:dyDescent="0.25">
      <c r="A82" s="2">
        <v>42804</v>
      </c>
      <c r="C82" t="e">
        <f>MATCH(D82,[1]!Tabla1[Consignatario],0)</f>
        <v>#REF!</v>
      </c>
      <c r="D82" t="s">
        <v>359</v>
      </c>
      <c r="E82" t="s">
        <v>210</v>
      </c>
      <c r="F82" t="s">
        <v>539</v>
      </c>
      <c r="G82" t="s">
        <v>211</v>
      </c>
      <c r="H82">
        <v>54000</v>
      </c>
      <c r="I82" s="9">
        <v>58200</v>
      </c>
      <c r="J82">
        <v>4074</v>
      </c>
      <c r="M82" s="3"/>
    </row>
    <row r="83" spans="1:13" ht="15" customHeight="1" x14ac:dyDescent="0.25">
      <c r="C83" t="e">
        <f>MATCH(D83,[1]!Tabla1[Consignatario],0)</f>
        <v>#REF!</v>
      </c>
      <c r="D83" t="s">
        <v>359</v>
      </c>
      <c r="F83" t="s">
        <v>540</v>
      </c>
      <c r="G83" t="s">
        <v>212</v>
      </c>
      <c r="H83">
        <v>1544</v>
      </c>
      <c r="I83" s="9"/>
      <c r="M83" s="3"/>
    </row>
    <row r="84" spans="1:13" ht="15" customHeight="1" x14ac:dyDescent="0.25">
      <c r="C84" t="e">
        <f>MATCH(D84,[1]!Tabla1[Consignatario],0)</f>
        <v>#REF!</v>
      </c>
      <c r="D84" t="s">
        <v>359</v>
      </c>
      <c r="F84" t="s">
        <v>540</v>
      </c>
      <c r="G84" t="s">
        <v>213</v>
      </c>
      <c r="H84">
        <v>2080</v>
      </c>
      <c r="I84" s="9"/>
      <c r="M84" s="3"/>
    </row>
    <row r="85" spans="1:13" ht="15" customHeight="1" x14ac:dyDescent="0.25">
      <c r="C85" t="e">
        <f>MATCH(D85,[1]!Tabla1[Consignatario],0)</f>
        <v>#REF!</v>
      </c>
      <c r="D85" t="s">
        <v>359</v>
      </c>
      <c r="F85" t="s">
        <v>540</v>
      </c>
      <c r="G85" t="s">
        <v>214</v>
      </c>
      <c r="H85">
        <v>576</v>
      </c>
      <c r="I85" s="9"/>
      <c r="M85" s="3"/>
    </row>
    <row r="86" spans="1:13" ht="15" customHeight="1" x14ac:dyDescent="0.25">
      <c r="A86" s="2">
        <v>42796</v>
      </c>
      <c r="C86" t="e">
        <f>MATCH(D86,[1]!Tabla1[Consignatario],0)</f>
        <v>#REF!</v>
      </c>
      <c r="D86" t="s">
        <v>358</v>
      </c>
      <c r="E86" t="s">
        <v>146</v>
      </c>
      <c r="F86" t="s">
        <v>548</v>
      </c>
      <c r="G86" t="s">
        <v>147</v>
      </c>
      <c r="H86">
        <v>1400</v>
      </c>
      <c r="I86" s="8">
        <v>1400</v>
      </c>
      <c r="J86">
        <v>98</v>
      </c>
      <c r="M86" s="3"/>
    </row>
    <row r="87" spans="1:13" ht="15" customHeight="1" x14ac:dyDescent="0.25">
      <c r="A87" s="2">
        <v>42803</v>
      </c>
      <c r="C87" t="e">
        <f>MATCH(D87,[1]!Tabla1[Consignatario],0)</f>
        <v>#REF!</v>
      </c>
      <c r="D87" t="s">
        <v>358</v>
      </c>
      <c r="E87" t="s">
        <v>201</v>
      </c>
      <c r="F87" t="s">
        <v>539</v>
      </c>
      <c r="G87" t="s">
        <v>202</v>
      </c>
      <c r="H87">
        <v>88000</v>
      </c>
      <c r="I87" s="9">
        <v>91012</v>
      </c>
      <c r="J87">
        <v>6370</v>
      </c>
      <c r="K87">
        <v>7</v>
      </c>
      <c r="M87" s="3"/>
    </row>
    <row r="88" spans="1:13" ht="15" customHeight="1" x14ac:dyDescent="0.25">
      <c r="C88" t="e">
        <f>MATCH(D88,[1]!Tabla1[Consignatario],0)</f>
        <v>#REF!</v>
      </c>
      <c r="D88" t="s">
        <v>358</v>
      </c>
      <c r="F88" t="s">
        <v>540</v>
      </c>
      <c r="G88" t="s">
        <v>203</v>
      </c>
      <c r="H88">
        <f>375*8</f>
        <v>3000</v>
      </c>
      <c r="I88" s="9"/>
      <c r="M88" s="3"/>
    </row>
    <row r="89" spans="1:13" x14ac:dyDescent="0.25">
      <c r="C89" t="e">
        <f>MATCH(D89,[1]!Tabla1[Consignatario],0)</f>
        <v>#REF!</v>
      </c>
      <c r="D89" t="s">
        <v>358</v>
      </c>
      <c r="F89" t="s">
        <v>544</v>
      </c>
      <c r="G89" t="s">
        <v>204</v>
      </c>
      <c r="H89">
        <v>12</v>
      </c>
      <c r="I89" s="9"/>
      <c r="M89" s="3"/>
    </row>
    <row r="90" spans="1:13" ht="15" customHeight="1" x14ac:dyDescent="0.25">
      <c r="A90" s="2">
        <v>42833</v>
      </c>
      <c r="B90" t="s">
        <v>157</v>
      </c>
      <c r="C90" t="e">
        <f>MATCH(D90,[1]!Tabla1[Consignatario],0)</f>
        <v>#REF!</v>
      </c>
      <c r="D90" t="s">
        <v>360</v>
      </c>
      <c r="E90" t="s">
        <v>13</v>
      </c>
      <c r="F90" t="s">
        <v>539</v>
      </c>
      <c r="G90" t="s">
        <v>258</v>
      </c>
      <c r="H90">
        <v>100</v>
      </c>
      <c r="I90">
        <v>100</v>
      </c>
      <c r="J90">
        <v>7</v>
      </c>
      <c r="M90" s="3"/>
    </row>
    <row r="91" spans="1:13" ht="15" customHeight="1" x14ac:dyDescent="0.25">
      <c r="A91" s="2">
        <v>42791</v>
      </c>
      <c r="C91" t="e">
        <f>MATCH(D91,[1]!Tabla1[Consignatario],0)</f>
        <v>#REF!</v>
      </c>
      <c r="D91" t="s">
        <v>444</v>
      </c>
      <c r="E91" t="s">
        <v>5</v>
      </c>
      <c r="F91" t="s">
        <v>539</v>
      </c>
      <c r="G91" t="s">
        <v>62</v>
      </c>
      <c r="H91">
        <v>62000</v>
      </c>
      <c r="I91" s="9">
        <v>63460</v>
      </c>
      <c r="J91">
        <v>4442</v>
      </c>
      <c r="K91">
        <v>1</v>
      </c>
      <c r="M91" s="3"/>
    </row>
    <row r="92" spans="1:13" ht="15" customHeight="1" x14ac:dyDescent="0.25">
      <c r="C92" t="e">
        <f>MATCH(D92,[1]!Tabla1[Consignatario],0)</f>
        <v>#REF!</v>
      </c>
      <c r="D92" t="s">
        <v>444</v>
      </c>
      <c r="F92" t="s">
        <v>540</v>
      </c>
      <c r="G92" t="s">
        <v>63</v>
      </c>
      <c r="H92">
        <v>560</v>
      </c>
      <c r="I92" s="9"/>
      <c r="L92" t="s">
        <v>80</v>
      </c>
      <c r="M92" s="3"/>
    </row>
    <row r="93" spans="1:13" ht="15" customHeight="1" x14ac:dyDescent="0.25">
      <c r="C93" t="e">
        <f>MATCH(D93,[1]!Tabla1[Consignatario],0)</f>
        <v>#REF!</v>
      </c>
      <c r="D93" t="s">
        <v>444</v>
      </c>
      <c r="F93" t="s">
        <v>539</v>
      </c>
      <c r="G93" t="s">
        <v>47</v>
      </c>
      <c r="H93">
        <v>900</v>
      </c>
      <c r="I93" s="9"/>
      <c r="M93" s="3"/>
    </row>
    <row r="94" spans="1:13" ht="15" customHeight="1" x14ac:dyDescent="0.25">
      <c r="A94" s="2">
        <v>42791</v>
      </c>
      <c r="C94" t="e">
        <f>MATCH(D94,[1]!Tabla1[Consignatario],0)</f>
        <v>#REF!</v>
      </c>
      <c r="D94" t="s">
        <v>505</v>
      </c>
      <c r="E94" t="s">
        <v>5</v>
      </c>
      <c r="F94" t="s">
        <v>542</v>
      </c>
      <c r="G94" t="s">
        <v>338</v>
      </c>
      <c r="H94">
        <v>2500</v>
      </c>
      <c r="I94" s="9">
        <v>8500</v>
      </c>
      <c r="J94">
        <v>12</v>
      </c>
      <c r="K94">
        <v>4</v>
      </c>
      <c r="M94" s="3"/>
    </row>
    <row r="95" spans="1:13" x14ac:dyDescent="0.25">
      <c r="C95" t="e">
        <f>MATCH(D95,[1]!Tabla1[Consignatario],0)</f>
        <v>#REF!</v>
      </c>
      <c r="D95" t="s">
        <v>505</v>
      </c>
      <c r="F95" t="s">
        <v>539</v>
      </c>
      <c r="G95" t="s">
        <v>48</v>
      </c>
      <c r="H95">
        <v>6000</v>
      </c>
      <c r="I95" s="9"/>
      <c r="J95">
        <v>420</v>
      </c>
      <c r="M95" s="3"/>
    </row>
    <row r="96" spans="1:13" x14ac:dyDescent="0.25">
      <c r="A96" s="2">
        <v>42818</v>
      </c>
      <c r="C96" t="e">
        <f>MATCH(D96,[1]!Tabla1[Consignatario],0)</f>
        <v>#REF!</v>
      </c>
      <c r="D96" t="s">
        <v>456</v>
      </c>
      <c r="E96" t="s">
        <v>13</v>
      </c>
      <c r="F96" t="s">
        <v>539</v>
      </c>
      <c r="G96" t="s">
        <v>10</v>
      </c>
      <c r="H96">
        <v>4000</v>
      </c>
      <c r="I96" s="9">
        <v>4500</v>
      </c>
      <c r="J96">
        <v>315</v>
      </c>
      <c r="M96" s="3"/>
    </row>
    <row r="97" spans="1:13" ht="15" customHeight="1" x14ac:dyDescent="0.25">
      <c r="C97" t="e">
        <f>MATCH(D97,[1]!Tabla1[Consignatario],0)</f>
        <v>#REF!</v>
      </c>
      <c r="D97" t="s">
        <v>456</v>
      </c>
      <c r="F97" t="s">
        <v>539</v>
      </c>
      <c r="G97" t="s">
        <v>258</v>
      </c>
      <c r="H97">
        <v>500</v>
      </c>
      <c r="I97" s="9"/>
      <c r="L97" t="s">
        <v>84</v>
      </c>
      <c r="M97" s="3"/>
    </row>
    <row r="98" spans="1:13" x14ac:dyDescent="0.25">
      <c r="A98" t="s">
        <v>118</v>
      </c>
      <c r="C98" t="e">
        <f>MATCH(D98,[1]!Tabla1[Consignatario],0)</f>
        <v>#REF!</v>
      </c>
      <c r="D98" t="s">
        <v>508</v>
      </c>
      <c r="E98" t="s">
        <v>13</v>
      </c>
      <c r="F98" t="s">
        <v>539</v>
      </c>
      <c r="G98" t="s">
        <v>85</v>
      </c>
      <c r="H98">
        <v>28000</v>
      </c>
      <c r="I98" s="8">
        <v>28000</v>
      </c>
      <c r="J98">
        <v>1960</v>
      </c>
      <c r="M98" s="3"/>
    </row>
    <row r="99" spans="1:13" x14ac:dyDescent="0.25">
      <c r="A99" s="2">
        <v>42808</v>
      </c>
      <c r="C99" t="e">
        <f>MATCH(D99,[1]!Tabla1[Consignatario],0)</f>
        <v>#REF!</v>
      </c>
      <c r="D99" t="s">
        <v>508</v>
      </c>
      <c r="E99" t="s">
        <v>13</v>
      </c>
      <c r="F99" t="s">
        <v>544</v>
      </c>
      <c r="G99" t="s">
        <v>234</v>
      </c>
      <c r="H99">
        <v>180</v>
      </c>
      <c r="I99" s="8">
        <v>180</v>
      </c>
      <c r="J99">
        <v>12</v>
      </c>
      <c r="K99">
        <v>5</v>
      </c>
      <c r="L99" t="s">
        <v>86</v>
      </c>
      <c r="M99" s="3"/>
    </row>
    <row r="100" spans="1:13" x14ac:dyDescent="0.25">
      <c r="A100" s="2">
        <v>42814</v>
      </c>
      <c r="C100" t="e">
        <f>MATCH(D100,[1]!Tabla1[Consignatario],0)</f>
        <v>#REF!</v>
      </c>
      <c r="D100" t="s">
        <v>508</v>
      </c>
      <c r="E100" t="s">
        <v>13</v>
      </c>
      <c r="F100" t="s">
        <v>544</v>
      </c>
      <c r="G100" t="s">
        <v>251</v>
      </c>
      <c r="H100">
        <v>5400</v>
      </c>
      <c r="I100" s="8">
        <v>5400</v>
      </c>
      <c r="J100">
        <v>378</v>
      </c>
      <c r="M100" s="3"/>
    </row>
    <row r="101" spans="1:13" x14ac:dyDescent="0.25">
      <c r="A101" s="2">
        <v>42795</v>
      </c>
      <c r="C101" t="e">
        <f>MATCH(D101,[1]!Tabla1[Consignatario],0)</f>
        <v>#REF!</v>
      </c>
      <c r="D101" t="s">
        <v>445</v>
      </c>
      <c r="E101" t="s">
        <v>135</v>
      </c>
      <c r="F101" t="s">
        <v>539</v>
      </c>
      <c r="G101" t="s">
        <v>47</v>
      </c>
      <c r="H101">
        <v>1400</v>
      </c>
      <c r="I101" s="9">
        <v>28160</v>
      </c>
      <c r="J101">
        <v>1971</v>
      </c>
      <c r="K101">
        <v>2</v>
      </c>
      <c r="M101" s="3"/>
    </row>
    <row r="102" spans="1:13" x14ac:dyDescent="0.25">
      <c r="C102" t="e">
        <f>MATCH(D102,[1]!Tabla1[Consignatario],0)</f>
        <v>#REF!</v>
      </c>
      <c r="D102" t="s">
        <v>445</v>
      </c>
      <c r="F102" t="s">
        <v>539</v>
      </c>
      <c r="G102" t="s">
        <v>114</v>
      </c>
      <c r="H102">
        <v>18000</v>
      </c>
      <c r="I102" s="9"/>
      <c r="M102" s="3"/>
    </row>
    <row r="103" spans="1:13" ht="15" customHeight="1" x14ac:dyDescent="0.25">
      <c r="C103" t="e">
        <f>MATCH(D103,[1]!Tabla1[Consignatario],0)</f>
        <v>#REF!</v>
      </c>
      <c r="D103" t="s">
        <v>445</v>
      </c>
      <c r="F103" t="s">
        <v>539</v>
      </c>
      <c r="G103" t="s">
        <v>137</v>
      </c>
      <c r="H103">
        <v>6300</v>
      </c>
      <c r="I103" s="9"/>
      <c r="M103" s="3"/>
    </row>
    <row r="104" spans="1:13" x14ac:dyDescent="0.25">
      <c r="C104" t="e">
        <f>MATCH(D104,[1]!Tabla1[Consignatario],0)</f>
        <v>#REF!</v>
      </c>
      <c r="D104" t="s">
        <v>445</v>
      </c>
      <c r="F104" t="s">
        <v>540</v>
      </c>
      <c r="G104" t="s">
        <v>138</v>
      </c>
      <c r="H104">
        <v>1960</v>
      </c>
      <c r="I104" s="9"/>
      <c r="M104" s="3"/>
    </row>
    <row r="105" spans="1:13" ht="15" customHeight="1" x14ac:dyDescent="0.25">
      <c r="C105" t="e">
        <f>MATCH(D105,[1]!Tabla1[Consignatario],0)</f>
        <v>#REF!</v>
      </c>
      <c r="D105" t="s">
        <v>445</v>
      </c>
      <c r="F105" t="s">
        <v>539</v>
      </c>
      <c r="G105" t="s">
        <v>47</v>
      </c>
      <c r="H105">
        <v>500</v>
      </c>
      <c r="I105" s="9"/>
      <c r="M105" s="3"/>
    </row>
    <row r="106" spans="1:13" x14ac:dyDescent="0.25">
      <c r="A106" s="2">
        <v>42796</v>
      </c>
      <c r="C106" t="e">
        <f>MATCH(D106,[1]!Tabla1[Consignatario],0)</f>
        <v>#REF!</v>
      </c>
      <c r="D106" t="s">
        <v>445</v>
      </c>
      <c r="E106" t="s">
        <v>149</v>
      </c>
      <c r="F106" t="s">
        <v>546</v>
      </c>
      <c r="G106" t="s">
        <v>150</v>
      </c>
      <c r="H106">
        <v>10110</v>
      </c>
      <c r="I106" s="8">
        <v>10110</v>
      </c>
      <c r="J106">
        <v>707</v>
      </c>
      <c r="K106">
        <v>6</v>
      </c>
      <c r="M106" s="3"/>
    </row>
    <row r="107" spans="1:13" x14ac:dyDescent="0.25">
      <c r="A107" s="2">
        <v>42795</v>
      </c>
      <c r="C107" t="e">
        <f>MATCH(D107,[1]!Tabla1[Consignatario],0)</f>
        <v>#REF!</v>
      </c>
      <c r="D107" t="s">
        <v>467</v>
      </c>
      <c r="E107" t="s">
        <v>5</v>
      </c>
      <c r="F107" t="s">
        <v>539</v>
      </c>
      <c r="G107" t="s">
        <v>132</v>
      </c>
      <c r="H107">
        <v>32000</v>
      </c>
      <c r="I107" s="8">
        <v>32000</v>
      </c>
      <c r="J107">
        <v>2240</v>
      </c>
      <c r="M107" s="3"/>
    </row>
    <row r="108" spans="1:13" ht="15" customHeight="1" x14ac:dyDescent="0.25">
      <c r="A108" s="2">
        <v>42766</v>
      </c>
      <c r="B108" t="s">
        <v>0</v>
      </c>
      <c r="C108" t="e">
        <f>MATCH(D108,[1]!Tabla1[Consignatario],0)</f>
        <v>#REF!</v>
      </c>
      <c r="D108" s="29" t="s">
        <v>520</v>
      </c>
      <c r="E108" t="s">
        <v>5</v>
      </c>
      <c r="F108" t="s">
        <v>544</v>
      </c>
      <c r="G108" t="s">
        <v>6</v>
      </c>
      <c r="H108">
        <v>5490</v>
      </c>
      <c r="I108" s="8">
        <v>5490</v>
      </c>
      <c r="J108">
        <v>384</v>
      </c>
      <c r="K108">
        <v>2</v>
      </c>
      <c r="M108" s="3"/>
    </row>
    <row r="109" spans="1:13" ht="15" customHeight="1" x14ac:dyDescent="0.25">
      <c r="A109" s="2">
        <v>42801</v>
      </c>
      <c r="C109" t="e">
        <f>MATCH(D109,[1]!Tabla1[Consignatario],0)</f>
        <v>#REF!</v>
      </c>
      <c r="D109" s="29" t="s">
        <v>520</v>
      </c>
      <c r="E109" t="s">
        <v>223</v>
      </c>
      <c r="F109" t="s">
        <v>546</v>
      </c>
      <c r="G109" t="s">
        <v>186</v>
      </c>
      <c r="H109">
        <v>960</v>
      </c>
      <c r="I109">
        <v>960</v>
      </c>
      <c r="J109">
        <v>67</v>
      </c>
      <c r="K109">
        <v>1</v>
      </c>
      <c r="M109" s="3"/>
    </row>
    <row r="110" spans="1:13" x14ac:dyDescent="0.25">
      <c r="A110" s="2">
        <v>42804</v>
      </c>
      <c r="C110" t="e">
        <f>MATCH(D110,[1]!Tabla1[Consignatario],0)</f>
        <v>#REF!</v>
      </c>
      <c r="D110" s="29" t="s">
        <v>520</v>
      </c>
      <c r="E110" t="s">
        <v>210</v>
      </c>
      <c r="F110" t="s">
        <v>539</v>
      </c>
      <c r="G110" t="s">
        <v>114</v>
      </c>
      <c r="H110">
        <v>18000</v>
      </c>
      <c r="I110" s="9">
        <f>SUM(H110:H115)</f>
        <v>104344</v>
      </c>
      <c r="J110">
        <v>3104</v>
      </c>
      <c r="M110" s="3"/>
    </row>
    <row r="111" spans="1:13" x14ac:dyDescent="0.25">
      <c r="C111" t="e">
        <f>MATCH(D111,[1]!Tabla1[Consignatario],0)</f>
        <v>#REF!</v>
      </c>
      <c r="D111" s="29" t="s">
        <v>520</v>
      </c>
      <c r="F111" t="s">
        <v>539</v>
      </c>
      <c r="G111" t="s">
        <v>105</v>
      </c>
      <c r="H111">
        <v>16000</v>
      </c>
      <c r="I111" s="9"/>
      <c r="M111" s="3"/>
    </row>
    <row r="112" spans="1:13" ht="15" customHeight="1" x14ac:dyDescent="0.25">
      <c r="C112" t="e">
        <f>MATCH(D112,[1]!Tabla1[Consignatario],0)</f>
        <v>#REF!</v>
      </c>
      <c r="D112" s="29" t="s">
        <v>520</v>
      </c>
      <c r="F112" t="s">
        <v>540</v>
      </c>
      <c r="G112" t="s">
        <v>219</v>
      </c>
      <c r="H112">
        <v>8000</v>
      </c>
      <c r="I112" s="9"/>
      <c r="M112" s="3"/>
    </row>
    <row r="113" spans="1:13" x14ac:dyDescent="0.25">
      <c r="C113" t="e">
        <f>MATCH(D113,[1]!Tabla1[Consignatario],0)</f>
        <v>#REF!</v>
      </c>
      <c r="D113" s="29" t="s">
        <v>520</v>
      </c>
      <c r="F113" t="s">
        <v>540</v>
      </c>
      <c r="G113" t="s">
        <v>220</v>
      </c>
      <c r="H113">
        <v>1344</v>
      </c>
      <c r="I113" s="9"/>
      <c r="M113" s="3"/>
    </row>
    <row r="114" spans="1:13" x14ac:dyDescent="0.25">
      <c r="C114" t="e">
        <f>MATCH(D114,[1]!Tabla1[Consignatario],0)</f>
        <v>#REF!</v>
      </c>
      <c r="D114" s="29" t="s">
        <v>520</v>
      </c>
      <c r="F114" t="s">
        <v>539</v>
      </c>
      <c r="G114" t="s">
        <v>47</v>
      </c>
      <c r="H114">
        <v>1000</v>
      </c>
      <c r="I114" s="9"/>
      <c r="L114" t="s">
        <v>99</v>
      </c>
      <c r="M114" s="3"/>
    </row>
    <row r="115" spans="1:13" ht="15" customHeight="1" x14ac:dyDescent="0.25">
      <c r="C115" t="e">
        <f>MATCH(D115,[1]!Tabla1[Consignatario],0)</f>
        <v>#REF!</v>
      </c>
      <c r="D115" s="29" t="s">
        <v>520</v>
      </c>
      <c r="F115" t="s">
        <v>542</v>
      </c>
      <c r="G115" t="s">
        <v>42</v>
      </c>
      <c r="H115">
        <v>60000</v>
      </c>
      <c r="I115" s="9"/>
      <c r="J115">
        <v>300</v>
      </c>
      <c r="M115" s="3"/>
    </row>
    <row r="116" spans="1:13" ht="15" customHeight="1" x14ac:dyDescent="0.25">
      <c r="A116" s="2">
        <v>42804</v>
      </c>
      <c r="C116" t="e">
        <f>MATCH(D116,[1]!Tabla1[Consignatario],0)</f>
        <v>#REF!</v>
      </c>
      <c r="D116" s="29" t="s">
        <v>520</v>
      </c>
      <c r="E116" t="s">
        <v>81</v>
      </c>
      <c r="F116" t="s">
        <v>546</v>
      </c>
      <c r="G116" t="s">
        <v>57</v>
      </c>
      <c r="H116">
        <v>6000</v>
      </c>
      <c r="I116" s="8">
        <v>6000</v>
      </c>
      <c r="J116">
        <v>420</v>
      </c>
      <c r="L116" t="s">
        <v>101</v>
      </c>
      <c r="M116" s="3"/>
    </row>
    <row r="117" spans="1:13" ht="15" customHeight="1" x14ac:dyDescent="0.25">
      <c r="A117" s="2">
        <v>42804</v>
      </c>
      <c r="C117" t="e">
        <f>MATCH(D117,[1]!Tabla1[Consignatario],0)</f>
        <v>#REF!</v>
      </c>
      <c r="D117" s="29" t="s">
        <v>520</v>
      </c>
      <c r="E117" t="s">
        <v>210</v>
      </c>
      <c r="F117" t="s">
        <v>539</v>
      </c>
      <c r="G117" t="s">
        <v>258</v>
      </c>
      <c r="H117">
        <v>0</v>
      </c>
      <c r="I117" s="8">
        <v>0</v>
      </c>
      <c r="J117">
        <v>0</v>
      </c>
      <c r="K117">
        <v>0</v>
      </c>
      <c r="L117" t="s">
        <v>103</v>
      </c>
      <c r="M117" s="3"/>
    </row>
    <row r="118" spans="1:13" x14ac:dyDescent="0.25">
      <c r="A118" s="2">
        <v>42805</v>
      </c>
      <c r="C118" t="e">
        <f>MATCH(D118,[1]!Tabla1[Consignatario],0)</f>
        <v>#REF!</v>
      </c>
      <c r="D118" s="29" t="s">
        <v>520</v>
      </c>
      <c r="E118" t="s">
        <v>210</v>
      </c>
      <c r="F118" t="s">
        <v>540</v>
      </c>
      <c r="G118" t="s">
        <v>144</v>
      </c>
      <c r="H118">
        <v>1360</v>
      </c>
      <c r="I118" s="9">
        <v>1520</v>
      </c>
      <c r="J118">
        <v>106</v>
      </c>
      <c r="K118">
        <v>4</v>
      </c>
      <c r="M118" s="3"/>
    </row>
    <row r="119" spans="1:13" x14ac:dyDescent="0.25">
      <c r="C119" t="e">
        <f>MATCH(D119,[1]!Tabla1[Consignatario],0)</f>
        <v>#REF!</v>
      </c>
      <c r="D119" s="29" t="s">
        <v>520</v>
      </c>
      <c r="F119" t="s">
        <v>540</v>
      </c>
      <c r="G119" t="s">
        <v>88</v>
      </c>
      <c r="H119">
        <v>160</v>
      </c>
      <c r="I119" s="9"/>
      <c r="M119" s="3"/>
    </row>
    <row r="120" spans="1:13" x14ac:dyDescent="0.25">
      <c r="A120" s="2">
        <v>42823</v>
      </c>
      <c r="C120" t="e">
        <f>MATCH(D120,[1]!Tabla1[Consignatario],0)</f>
        <v>#REF!</v>
      </c>
      <c r="D120" t="s">
        <v>361</v>
      </c>
      <c r="E120" t="s">
        <v>156</v>
      </c>
      <c r="F120" t="s">
        <v>540</v>
      </c>
      <c r="G120" t="s">
        <v>291</v>
      </c>
      <c r="H120">
        <v>1688</v>
      </c>
      <c r="I120" s="9">
        <v>2238</v>
      </c>
      <c r="J120">
        <v>156</v>
      </c>
      <c r="K120">
        <v>5</v>
      </c>
      <c r="M120" s="3"/>
    </row>
    <row r="121" spans="1:13" ht="15" customHeight="1" x14ac:dyDescent="0.25">
      <c r="C121" t="e">
        <f>MATCH(D121,[1]!Tabla1[Consignatario],0)</f>
        <v>#REF!</v>
      </c>
      <c r="D121" t="s">
        <v>361</v>
      </c>
      <c r="F121" t="s">
        <v>539</v>
      </c>
      <c r="G121" t="s">
        <v>258</v>
      </c>
      <c r="H121">
        <v>550</v>
      </c>
      <c r="I121" s="9"/>
      <c r="M121" s="3"/>
    </row>
    <row r="122" spans="1:13" ht="15" customHeight="1" x14ac:dyDescent="0.25">
      <c r="C122" t="e">
        <f>MATCH(D122,[1]!Tabla1[Consignatario],0)</f>
        <v>#REF!</v>
      </c>
      <c r="D122" t="s">
        <v>361</v>
      </c>
      <c r="F122" t="s">
        <v>543</v>
      </c>
      <c r="G122" t="s">
        <v>292</v>
      </c>
      <c r="H122">
        <v>20250</v>
      </c>
      <c r="I122" s="9">
        <v>20250</v>
      </c>
      <c r="J122">
        <v>101</v>
      </c>
      <c r="K122">
        <v>2</v>
      </c>
      <c r="M122" s="3"/>
    </row>
    <row r="123" spans="1:13" ht="15" customHeight="1" x14ac:dyDescent="0.25">
      <c r="A123" s="2">
        <v>42794</v>
      </c>
      <c r="C123" t="e">
        <f>MATCH(D123,[1]!Tabla1[Consignatario],0)</f>
        <v>#REF!</v>
      </c>
      <c r="D123" t="s">
        <v>369</v>
      </c>
      <c r="E123" t="s">
        <v>58</v>
      </c>
      <c r="F123" t="s">
        <v>539</v>
      </c>
      <c r="G123" t="s">
        <v>10</v>
      </c>
      <c r="H123">
        <v>4000</v>
      </c>
      <c r="I123" s="8">
        <v>4000</v>
      </c>
      <c r="J123">
        <v>280</v>
      </c>
      <c r="M123" s="3"/>
    </row>
    <row r="124" spans="1:13" x14ac:dyDescent="0.25">
      <c r="A124" s="2">
        <v>42794</v>
      </c>
      <c r="C124" t="e">
        <f>MATCH(D124,[1]!Tabla1[Consignatario],0)</f>
        <v>#REF!</v>
      </c>
      <c r="D124" t="s">
        <v>370</v>
      </c>
      <c r="E124" t="s">
        <v>37</v>
      </c>
      <c r="F124" t="s">
        <v>539</v>
      </c>
      <c r="G124" t="s">
        <v>47</v>
      </c>
      <c r="H124">
        <v>800</v>
      </c>
      <c r="I124" s="8">
        <v>800</v>
      </c>
      <c r="J124">
        <v>56</v>
      </c>
      <c r="M124" s="3"/>
    </row>
    <row r="125" spans="1:13" ht="15" customHeight="1" x14ac:dyDescent="0.25">
      <c r="A125" s="2">
        <v>42794</v>
      </c>
      <c r="C125" t="e">
        <f>MATCH(D125,[1]!Tabla1[Consignatario],0)</f>
        <v>#REF!</v>
      </c>
      <c r="D125" t="s">
        <v>454</v>
      </c>
      <c r="E125" t="s">
        <v>97</v>
      </c>
      <c r="F125" t="s">
        <v>539</v>
      </c>
      <c r="G125" t="s">
        <v>50</v>
      </c>
      <c r="H125">
        <v>12000</v>
      </c>
      <c r="I125" s="8">
        <v>12000</v>
      </c>
      <c r="J125">
        <v>840</v>
      </c>
      <c r="M125" s="3"/>
    </row>
    <row r="126" spans="1:13" x14ac:dyDescent="0.25">
      <c r="A126" s="2">
        <v>42772</v>
      </c>
      <c r="C126" t="e">
        <f>MATCH(D126,[1]!Tabla1[Consignatario],0)</f>
        <v>#REF!</v>
      </c>
      <c r="D126" t="s">
        <v>464</v>
      </c>
      <c r="E126" t="s">
        <v>15</v>
      </c>
      <c r="F126" t="s">
        <v>539</v>
      </c>
      <c r="G126">
        <v>1000</v>
      </c>
      <c r="H126">
        <v>1000</v>
      </c>
      <c r="I126" s="9">
        <v>1800</v>
      </c>
      <c r="J126">
        <v>126</v>
      </c>
      <c r="M126" s="3"/>
    </row>
    <row r="127" spans="1:13" x14ac:dyDescent="0.25">
      <c r="C127" t="e">
        <f>MATCH(D127,[1]!Tabla1[Consignatario],0)</f>
        <v>#REF!</v>
      </c>
      <c r="D127" t="s">
        <v>464</v>
      </c>
      <c r="F127" t="s">
        <v>540</v>
      </c>
      <c r="G127" t="s">
        <v>16</v>
      </c>
      <c r="H127">
        <v>800</v>
      </c>
      <c r="I127" s="9"/>
      <c r="M127" s="3"/>
    </row>
    <row r="128" spans="1:13" ht="15" customHeight="1" x14ac:dyDescent="0.25">
      <c r="A128" s="2">
        <v>42789</v>
      </c>
      <c r="C128" t="e">
        <f>MATCH(D128,[1]!Tabla1[Consignatario],0)</f>
        <v>#REF!</v>
      </c>
      <c r="D128" t="s">
        <v>460</v>
      </c>
      <c r="E128" t="s">
        <v>7</v>
      </c>
      <c r="F128" t="s">
        <v>542</v>
      </c>
      <c r="G128" t="s">
        <v>342</v>
      </c>
      <c r="H128">
        <v>750</v>
      </c>
      <c r="I128" s="9">
        <v>2750</v>
      </c>
      <c r="J128">
        <v>3</v>
      </c>
      <c r="K128">
        <v>6</v>
      </c>
      <c r="M128" s="3"/>
    </row>
    <row r="129" spans="1:13" x14ac:dyDescent="0.25">
      <c r="C129" t="e">
        <f>MATCH(D129,[1]!Tabla1[Consignatario],0)</f>
        <v>#REF!</v>
      </c>
      <c r="D129" t="s">
        <v>460</v>
      </c>
      <c r="F129" t="s">
        <v>539</v>
      </c>
      <c r="G129" t="s">
        <v>52</v>
      </c>
      <c r="H129">
        <v>2000</v>
      </c>
      <c r="I129" s="9"/>
      <c r="J129">
        <v>140</v>
      </c>
      <c r="M129" s="3"/>
    </row>
    <row r="130" spans="1:13" x14ac:dyDescent="0.25">
      <c r="A130" s="2">
        <v>42782</v>
      </c>
      <c r="C130" t="e">
        <f>MATCH(D130,[1]!Tabla1[Consignatario],0)</f>
        <v>#REF!</v>
      </c>
      <c r="D130" t="s">
        <v>497</v>
      </c>
      <c r="E130" t="s">
        <v>7</v>
      </c>
      <c r="F130" t="s">
        <v>544</v>
      </c>
      <c r="G130" t="s">
        <v>35</v>
      </c>
      <c r="H130">
        <v>4590</v>
      </c>
      <c r="I130" s="8">
        <v>4590</v>
      </c>
      <c r="J130">
        <v>321</v>
      </c>
      <c r="K130">
        <v>2</v>
      </c>
      <c r="M130" s="3"/>
    </row>
    <row r="131" spans="1:13" ht="15" customHeight="1" x14ac:dyDescent="0.25">
      <c r="A131" s="2">
        <v>42791</v>
      </c>
      <c r="C131" t="e">
        <f>MATCH(D131,[1]!Tabla1[Consignatario],0)</f>
        <v>#REF!</v>
      </c>
      <c r="D131" t="s">
        <v>497</v>
      </c>
      <c r="E131" t="s">
        <v>5</v>
      </c>
      <c r="F131" t="s">
        <v>542</v>
      </c>
      <c r="G131" t="s">
        <v>340</v>
      </c>
      <c r="H131">
        <v>5717</v>
      </c>
      <c r="I131" s="9">
        <f>99866+21520</f>
        <v>121386</v>
      </c>
      <c r="J131">
        <v>499</v>
      </c>
      <c r="M131" s="3"/>
    </row>
    <row r="132" spans="1:13" x14ac:dyDescent="0.25">
      <c r="C132" t="e">
        <f>MATCH(D132,[1]!Tabla1[Consignatario],0)</f>
        <v>#REF!</v>
      </c>
      <c r="D132" t="s">
        <v>497</v>
      </c>
      <c r="F132" t="s">
        <v>542</v>
      </c>
      <c r="G132" s="6" t="s">
        <v>329</v>
      </c>
      <c r="H132">
        <v>1598</v>
      </c>
      <c r="I132" s="9"/>
      <c r="M132" s="3"/>
    </row>
    <row r="133" spans="1:13" x14ac:dyDescent="0.25">
      <c r="C133" t="e">
        <f>MATCH(D133,[1]!Tabla1[Consignatario],0)</f>
        <v>#REF!</v>
      </c>
      <c r="D133" t="s">
        <v>497</v>
      </c>
      <c r="F133" t="s">
        <v>542</v>
      </c>
      <c r="G133" s="6" t="s">
        <v>330</v>
      </c>
      <c r="H133">
        <v>524</v>
      </c>
      <c r="I133" s="9"/>
      <c r="M133" s="3"/>
    </row>
    <row r="134" spans="1:13" x14ac:dyDescent="0.25">
      <c r="C134" t="e">
        <f>MATCH(D134,[1]!Tabla1[Consignatario],0)</f>
        <v>#REF!</v>
      </c>
      <c r="D134" t="s">
        <v>497</v>
      </c>
      <c r="F134" t="s">
        <v>542</v>
      </c>
      <c r="G134" s="6" t="s">
        <v>324</v>
      </c>
      <c r="H134">
        <v>64000</v>
      </c>
      <c r="I134" s="9"/>
      <c r="M134" s="3"/>
    </row>
    <row r="135" spans="1:13" x14ac:dyDescent="0.25">
      <c r="C135" t="e">
        <f>MATCH(D135,[1]!Tabla1[Consignatario],0)</f>
        <v>#REF!</v>
      </c>
      <c r="D135" t="s">
        <v>497</v>
      </c>
      <c r="F135" t="s">
        <v>542</v>
      </c>
      <c r="G135" t="s">
        <v>339</v>
      </c>
      <c r="H135">
        <v>27157</v>
      </c>
      <c r="I135" s="9"/>
      <c r="M135" s="3"/>
    </row>
    <row r="136" spans="1:13" x14ac:dyDescent="0.25">
      <c r="C136" t="e">
        <f>MATCH(D136,[1]!Tabla1[Consignatario],0)</f>
        <v>#REF!</v>
      </c>
      <c r="D136" t="s">
        <v>497</v>
      </c>
      <c r="F136" t="s">
        <v>542</v>
      </c>
      <c r="G136" s="6" t="s">
        <v>331</v>
      </c>
      <c r="H136">
        <v>870</v>
      </c>
      <c r="I136" s="9"/>
      <c r="M136" s="3"/>
    </row>
    <row r="137" spans="1:13" ht="15" customHeight="1" x14ac:dyDescent="0.25">
      <c r="C137" t="e">
        <f>MATCH(D137,[1]!Tabla1[Consignatario],0)</f>
        <v>#REF!</v>
      </c>
      <c r="D137" t="s">
        <v>497</v>
      </c>
      <c r="F137" t="s">
        <v>540</v>
      </c>
      <c r="G137">
        <v>190</v>
      </c>
      <c r="H137">
        <v>1520</v>
      </c>
      <c r="I137" s="9"/>
      <c r="J137">
        <v>1506</v>
      </c>
      <c r="K137">
        <v>3</v>
      </c>
      <c r="M137" s="3"/>
    </row>
    <row r="138" spans="1:13" x14ac:dyDescent="0.25">
      <c r="C138" t="e">
        <f>MATCH(D138,[1]!Tabla1[Consignatario],0)</f>
        <v>#REF!</v>
      </c>
      <c r="D138" t="s">
        <v>497</v>
      </c>
      <c r="F138" t="s">
        <v>539</v>
      </c>
      <c r="G138" t="s">
        <v>67</v>
      </c>
      <c r="H138">
        <v>20000</v>
      </c>
      <c r="I138" s="9"/>
      <c r="M138" s="3"/>
    </row>
    <row r="139" spans="1:13" x14ac:dyDescent="0.25">
      <c r="A139" s="2">
        <v>42825</v>
      </c>
      <c r="C139" t="e">
        <f>MATCH(D139,[1]!Tabla1[Consignatario],0)</f>
        <v>#REF!</v>
      </c>
      <c r="D139" t="s">
        <v>469</v>
      </c>
      <c r="E139" t="s">
        <v>215</v>
      </c>
      <c r="F139" t="s">
        <v>539</v>
      </c>
      <c r="G139" t="s">
        <v>258</v>
      </c>
      <c r="H139">
        <v>500</v>
      </c>
      <c r="I139" s="8">
        <v>500</v>
      </c>
      <c r="J139">
        <v>35</v>
      </c>
      <c r="M139" s="3"/>
    </row>
    <row r="140" spans="1:13" ht="15" customHeight="1" x14ac:dyDescent="0.25">
      <c r="A140" s="2">
        <v>42800</v>
      </c>
      <c r="C140" t="e">
        <f>MATCH(D140,[1]!Tabla1[Consignatario],0)</f>
        <v>#REF!</v>
      </c>
      <c r="D140" t="s">
        <v>371</v>
      </c>
      <c r="E140" t="s">
        <v>177</v>
      </c>
      <c r="F140" t="s">
        <v>544</v>
      </c>
      <c r="G140" t="s">
        <v>24</v>
      </c>
      <c r="H140">
        <v>3240</v>
      </c>
      <c r="I140">
        <v>3240</v>
      </c>
      <c r="J140">
        <v>226</v>
      </c>
      <c r="K140">
        <v>6</v>
      </c>
      <c r="M140" s="3"/>
    </row>
    <row r="141" spans="1:13" x14ac:dyDescent="0.25">
      <c r="A141" s="2">
        <v>42810</v>
      </c>
      <c r="C141" t="e">
        <f>MATCH(D141,[1]!Tabla1[Consignatario],0)</f>
        <v>#REF!</v>
      </c>
      <c r="D141" t="s">
        <v>468</v>
      </c>
      <c r="E141" t="s">
        <v>241</v>
      </c>
      <c r="F141" t="s">
        <v>539</v>
      </c>
      <c r="G141" t="s">
        <v>10</v>
      </c>
      <c r="H141">
        <v>4000</v>
      </c>
      <c r="I141" s="9">
        <v>4720</v>
      </c>
      <c r="J141">
        <v>330</v>
      </c>
      <c r="K141">
        <v>3</v>
      </c>
      <c r="M141" s="3"/>
    </row>
    <row r="142" spans="1:13" x14ac:dyDescent="0.25">
      <c r="C142" t="e">
        <f>MATCH(D142,[1]!Tabla1[Consignatario],0)</f>
        <v>#REF!</v>
      </c>
      <c r="D142" t="s">
        <v>468</v>
      </c>
      <c r="F142" t="s">
        <v>540</v>
      </c>
      <c r="G142" t="s">
        <v>166</v>
      </c>
      <c r="H142">
        <v>720</v>
      </c>
      <c r="I142" s="9"/>
      <c r="M142" s="3"/>
    </row>
    <row r="143" spans="1:13" x14ac:dyDescent="0.25">
      <c r="C143" t="e">
        <f>MATCH(D143,[1]!Tabla1[Consignatario],0)</f>
        <v>#REF!</v>
      </c>
      <c r="D143" t="s">
        <v>468</v>
      </c>
      <c r="F143" s="6" t="s">
        <v>542</v>
      </c>
      <c r="G143" t="s">
        <v>37</v>
      </c>
      <c r="H143">
        <v>4000</v>
      </c>
      <c r="I143" s="8">
        <v>4000</v>
      </c>
      <c r="J143">
        <v>20</v>
      </c>
      <c r="M143" s="3"/>
    </row>
    <row r="144" spans="1:13" ht="15" customHeight="1" x14ac:dyDescent="0.25">
      <c r="A144" s="2">
        <v>42814</v>
      </c>
      <c r="C144" t="e">
        <f>MATCH(D144,[1]!Tabla1[Consignatario],0)</f>
        <v>#REF!</v>
      </c>
      <c r="D144" t="s">
        <v>468</v>
      </c>
      <c r="E144" t="s">
        <v>249</v>
      </c>
      <c r="F144" t="s">
        <v>544</v>
      </c>
      <c r="G144" t="s">
        <v>53</v>
      </c>
      <c r="H144">
        <v>4500</v>
      </c>
      <c r="I144" s="8">
        <v>4500</v>
      </c>
      <c r="J144">
        <v>315</v>
      </c>
      <c r="L144" t="s">
        <v>116</v>
      </c>
      <c r="M144" s="3"/>
    </row>
    <row r="145" spans="1:13" x14ac:dyDescent="0.25">
      <c r="A145" s="2">
        <v>42799</v>
      </c>
      <c r="B145" t="s">
        <v>143</v>
      </c>
      <c r="C145" t="e">
        <f>MATCH(D145,[1]!Tabla1[Consignatario],0)</f>
        <v>#REF!</v>
      </c>
      <c r="D145" t="s">
        <v>372</v>
      </c>
      <c r="E145" t="s">
        <v>25</v>
      </c>
      <c r="F145" t="s">
        <v>539</v>
      </c>
      <c r="G145" t="s">
        <v>70</v>
      </c>
      <c r="H145">
        <v>8000</v>
      </c>
      <c r="I145">
        <v>11600</v>
      </c>
      <c r="J145">
        <v>812</v>
      </c>
      <c r="M145" s="3"/>
    </row>
    <row r="146" spans="1:13" x14ac:dyDescent="0.25">
      <c r="C146" t="e">
        <f>MATCH(D146,[1]!Tabla1[Consignatario],0)</f>
        <v>#REF!</v>
      </c>
      <c r="D146" t="s">
        <v>372</v>
      </c>
      <c r="F146" t="s">
        <v>540</v>
      </c>
      <c r="G146" t="s">
        <v>167</v>
      </c>
      <c r="H146">
        <v>3600</v>
      </c>
      <c r="M146" s="3"/>
    </row>
    <row r="147" spans="1:13" x14ac:dyDescent="0.25">
      <c r="A147" s="2">
        <v>42824</v>
      </c>
      <c r="B147" t="s">
        <v>0</v>
      </c>
      <c r="C147" t="e">
        <f>MATCH(D147,[1]!Tabla1[Consignatario],0)</f>
        <v>#REF!</v>
      </c>
      <c r="D147" t="s">
        <v>479</v>
      </c>
      <c r="E147" t="s">
        <v>308</v>
      </c>
      <c r="F147" t="s">
        <v>546</v>
      </c>
      <c r="G147" t="s">
        <v>309</v>
      </c>
      <c r="H147">
        <v>1680</v>
      </c>
      <c r="I147" s="8">
        <v>1680</v>
      </c>
      <c r="J147">
        <v>117</v>
      </c>
      <c r="K147">
        <v>5</v>
      </c>
      <c r="M147" s="3"/>
    </row>
    <row r="148" spans="1:13" x14ac:dyDescent="0.25">
      <c r="A148" s="2">
        <v>42834</v>
      </c>
      <c r="C148" t="e">
        <f>MATCH(D148,[1]!Tabla1[Consignatario],0)</f>
        <v>#REF!</v>
      </c>
      <c r="D148" t="s">
        <v>479</v>
      </c>
      <c r="E148" t="s">
        <v>308</v>
      </c>
      <c r="F148" t="s">
        <v>546</v>
      </c>
      <c r="G148" t="s">
        <v>323</v>
      </c>
      <c r="H148">
        <v>1410</v>
      </c>
      <c r="I148">
        <v>1410</v>
      </c>
      <c r="J148">
        <v>98</v>
      </c>
      <c r="K148">
        <v>6</v>
      </c>
      <c r="M148" s="3"/>
    </row>
    <row r="149" spans="1:13" ht="15" customHeight="1" x14ac:dyDescent="0.25">
      <c r="A149" s="2">
        <v>42797</v>
      </c>
      <c r="B149" t="s">
        <v>0</v>
      </c>
      <c r="C149" t="e">
        <f>MATCH(D149,[1]!Tabla1[Consignatario],0)</f>
        <v>#REF!</v>
      </c>
      <c r="D149" t="s">
        <v>447</v>
      </c>
      <c r="E149" t="s">
        <v>139</v>
      </c>
      <c r="F149" t="s">
        <v>539</v>
      </c>
      <c r="G149" t="s">
        <v>47</v>
      </c>
      <c r="H149">
        <v>1400</v>
      </c>
      <c r="I149" s="8">
        <v>1400</v>
      </c>
      <c r="J149">
        <v>98</v>
      </c>
      <c r="M149" s="3"/>
    </row>
    <row r="150" spans="1:13" ht="15" customHeight="1" x14ac:dyDescent="0.25">
      <c r="A150" s="2">
        <v>42803</v>
      </c>
      <c r="C150" t="e">
        <f>MATCH(D150,[1]!Tabla1[Consignatario],0)</f>
        <v>#REF!</v>
      </c>
      <c r="D150" t="s">
        <v>471</v>
      </c>
      <c r="E150" t="s">
        <v>206</v>
      </c>
      <c r="F150" t="s">
        <v>539</v>
      </c>
      <c r="G150" t="s">
        <v>170</v>
      </c>
      <c r="H150">
        <v>52000</v>
      </c>
      <c r="I150" s="9">
        <v>72286</v>
      </c>
      <c r="J150">
        <v>5060</v>
      </c>
      <c r="M150" s="3"/>
    </row>
    <row r="151" spans="1:13" ht="15" customHeight="1" x14ac:dyDescent="0.25">
      <c r="C151" t="e">
        <f>MATCH(D151,[1]!Tabla1[Consignatario],0)</f>
        <v>#REF!</v>
      </c>
      <c r="D151" t="s">
        <v>471</v>
      </c>
      <c r="F151" t="s">
        <v>541</v>
      </c>
      <c r="G151" t="s">
        <v>208</v>
      </c>
      <c r="H151">
        <v>12686</v>
      </c>
      <c r="I151" s="9"/>
      <c r="M151" s="3"/>
    </row>
    <row r="152" spans="1:13" x14ac:dyDescent="0.25">
      <c r="C152" t="e">
        <f>MATCH(D152,[1]!Tabla1[Consignatario],0)</f>
        <v>#REF!</v>
      </c>
      <c r="D152" t="s">
        <v>471</v>
      </c>
      <c r="F152" t="s">
        <v>540</v>
      </c>
      <c r="G152" t="s">
        <v>87</v>
      </c>
      <c r="H152">
        <v>3200</v>
      </c>
      <c r="I152" s="9"/>
      <c r="M152" s="3"/>
    </row>
    <row r="153" spans="1:13" x14ac:dyDescent="0.25">
      <c r="C153" t="e">
        <f>MATCH(D153,[1]!Tabla1[Consignatario],0)</f>
        <v>#REF!</v>
      </c>
      <c r="D153" t="s">
        <v>471</v>
      </c>
      <c r="F153" t="s">
        <v>540</v>
      </c>
      <c r="G153" t="s">
        <v>117</v>
      </c>
      <c r="H153">
        <v>3040</v>
      </c>
      <c r="I153" s="9"/>
      <c r="M153" s="3"/>
    </row>
    <row r="154" spans="1:13" ht="15" customHeight="1" x14ac:dyDescent="0.25">
      <c r="C154" t="e">
        <f>MATCH(D154,[1]!Tabla1[Consignatario],0)</f>
        <v>#REF!</v>
      </c>
      <c r="D154" t="s">
        <v>471</v>
      </c>
      <c r="F154" t="s">
        <v>540</v>
      </c>
      <c r="G154" t="s">
        <v>144</v>
      </c>
      <c r="H154">
        <v>1360</v>
      </c>
      <c r="I154" s="9"/>
      <c r="L154" t="s">
        <v>121</v>
      </c>
      <c r="M154" s="3"/>
    </row>
    <row r="155" spans="1:13" ht="15" customHeight="1" x14ac:dyDescent="0.25">
      <c r="A155" s="2">
        <v>42833</v>
      </c>
      <c r="C155" t="e">
        <f>MATCH(D155,[1]!Tabla1[Consignatario],0)</f>
        <v>#REF!</v>
      </c>
      <c r="D155" t="s">
        <v>420</v>
      </c>
      <c r="E155" t="s">
        <v>320</v>
      </c>
      <c r="F155" t="s">
        <v>539</v>
      </c>
      <c r="G155" t="s">
        <v>129</v>
      </c>
      <c r="H155">
        <v>10000</v>
      </c>
      <c r="I155">
        <v>10000</v>
      </c>
      <c r="J155">
        <v>700</v>
      </c>
      <c r="M155" s="3"/>
    </row>
    <row r="156" spans="1:13" x14ac:dyDescent="0.25">
      <c r="A156" s="2">
        <v>42801</v>
      </c>
      <c r="C156" t="e">
        <f>MATCH(D156,[1]!Tabla1[Consignatario],0)</f>
        <v>#REF!</v>
      </c>
      <c r="D156" t="s">
        <v>417</v>
      </c>
      <c r="E156" t="s">
        <v>193</v>
      </c>
      <c r="F156" t="s">
        <v>539</v>
      </c>
      <c r="G156" t="s">
        <v>10</v>
      </c>
      <c r="H156">
        <v>4000</v>
      </c>
      <c r="I156">
        <v>4000</v>
      </c>
      <c r="J156">
        <v>280</v>
      </c>
      <c r="M156" s="3"/>
    </row>
    <row r="157" spans="1:13" x14ac:dyDescent="0.25">
      <c r="A157" s="2">
        <v>42801</v>
      </c>
      <c r="C157" t="e">
        <f>MATCH(D157,[1]!Tabla1[Consignatario],0)</f>
        <v>#REF!</v>
      </c>
      <c r="D157" t="s">
        <v>511</v>
      </c>
      <c r="F157" t="s">
        <v>542</v>
      </c>
      <c r="G157" t="s">
        <v>190</v>
      </c>
      <c r="H157">
        <v>10217</v>
      </c>
      <c r="I157">
        <f>12193+9840</f>
        <v>22033</v>
      </c>
      <c r="J157">
        <v>61</v>
      </c>
      <c r="M157" s="3"/>
    </row>
    <row r="158" spans="1:13" x14ac:dyDescent="0.25">
      <c r="C158" t="e">
        <f>MATCH(D158,[1]!Tabla1[Consignatario],0)</f>
        <v>#REF!</v>
      </c>
      <c r="D158" t="s">
        <v>511</v>
      </c>
      <c r="F158" t="s">
        <v>542</v>
      </c>
      <c r="G158" t="s">
        <v>191</v>
      </c>
      <c r="H158">
        <v>1976</v>
      </c>
      <c r="M158" s="3"/>
    </row>
    <row r="159" spans="1:13" x14ac:dyDescent="0.25">
      <c r="C159" t="e">
        <f>MATCH(D159,[1]!Tabla1[Consignatario],0)</f>
        <v>#REF!</v>
      </c>
      <c r="D159" t="s">
        <v>511</v>
      </c>
      <c r="F159" t="s">
        <v>539</v>
      </c>
      <c r="G159" t="s">
        <v>70</v>
      </c>
      <c r="H159">
        <v>8000</v>
      </c>
      <c r="J159">
        <v>688</v>
      </c>
      <c r="K159">
        <v>6</v>
      </c>
      <c r="M159" s="3"/>
    </row>
    <row r="160" spans="1:13" ht="15" customHeight="1" x14ac:dyDescent="0.25">
      <c r="C160" t="e">
        <f>MATCH(D160,[1]!Tabla1[Consignatario],0)</f>
        <v>#REF!</v>
      </c>
      <c r="D160" t="s">
        <v>511</v>
      </c>
      <c r="F160" t="s">
        <v>539</v>
      </c>
      <c r="G160" t="s">
        <v>47</v>
      </c>
      <c r="H160">
        <v>1200</v>
      </c>
      <c r="M160" s="3"/>
    </row>
    <row r="161" spans="1:13" x14ac:dyDescent="0.25">
      <c r="C161" t="e">
        <f>MATCH(D161,[1]!Tabla1[Consignatario],0)</f>
        <v>#REF!</v>
      </c>
      <c r="D161" t="s">
        <v>511</v>
      </c>
      <c r="F161" t="s">
        <v>540</v>
      </c>
      <c r="G161" t="s">
        <v>192</v>
      </c>
      <c r="H161">
        <v>640</v>
      </c>
      <c r="M161" s="3"/>
    </row>
    <row r="162" spans="1:13" x14ac:dyDescent="0.25">
      <c r="A162" s="2">
        <v>42818</v>
      </c>
      <c r="B162" t="s">
        <v>9</v>
      </c>
      <c r="C162" t="e">
        <f>MATCH(D162,[1]!Tabla1[Consignatario],0)</f>
        <v>#REF!</v>
      </c>
      <c r="D162" t="s">
        <v>499</v>
      </c>
      <c r="E162" t="s">
        <v>261</v>
      </c>
      <c r="F162" t="s">
        <v>542</v>
      </c>
      <c r="G162" t="s">
        <v>42</v>
      </c>
      <c r="H162">
        <v>6000</v>
      </c>
      <c r="I162" s="9">
        <v>17967</v>
      </c>
      <c r="J162">
        <v>89</v>
      </c>
      <c r="K162">
        <v>7</v>
      </c>
      <c r="M162" s="3"/>
    </row>
    <row r="163" spans="1:13" ht="15" customHeight="1" x14ac:dyDescent="0.25">
      <c r="C163" t="e">
        <f>MATCH(D163,[1]!Tabla1[Consignatario],0)</f>
        <v>#REF!</v>
      </c>
      <c r="D163" t="s">
        <v>499</v>
      </c>
      <c r="F163" t="s">
        <v>542</v>
      </c>
      <c r="G163" t="s">
        <v>262</v>
      </c>
      <c r="H163">
        <v>11967</v>
      </c>
      <c r="I163" s="9"/>
      <c r="M163" s="3"/>
    </row>
    <row r="164" spans="1:13" ht="15" customHeight="1" x14ac:dyDescent="0.25">
      <c r="A164" s="2">
        <v>42818</v>
      </c>
      <c r="B164" t="s">
        <v>9</v>
      </c>
      <c r="C164" t="e">
        <f>MATCH(D164,[1]!Tabla1[Consignatario],0)</f>
        <v>#REF!</v>
      </c>
      <c r="D164" t="s">
        <v>499</v>
      </c>
      <c r="E164" t="s">
        <v>261</v>
      </c>
      <c r="F164" t="s">
        <v>539</v>
      </c>
      <c r="G164" t="s">
        <v>258</v>
      </c>
      <c r="H164">
        <v>2500</v>
      </c>
      <c r="I164" s="9">
        <v>2556</v>
      </c>
      <c r="J164">
        <v>179</v>
      </c>
      <c r="M164" s="3"/>
    </row>
    <row r="165" spans="1:13" x14ac:dyDescent="0.25">
      <c r="C165" t="e">
        <f>MATCH(D165,[1]!Tabla1[Consignatario],0)</f>
        <v>#REF!</v>
      </c>
      <c r="D165" t="s">
        <v>499</v>
      </c>
      <c r="F165" t="s">
        <v>540</v>
      </c>
      <c r="G165" t="s">
        <v>263</v>
      </c>
      <c r="H165">
        <v>56</v>
      </c>
      <c r="I165" s="9"/>
      <c r="M165" s="3"/>
    </row>
    <row r="166" spans="1:13" x14ac:dyDescent="0.25">
      <c r="A166" s="2">
        <v>42823</v>
      </c>
      <c r="C166" t="e">
        <f>MATCH(D166,[1]!Tabla1[Consignatario],0)</f>
        <v>#REF!</v>
      </c>
      <c r="D166" t="s">
        <v>448</v>
      </c>
      <c r="E166" t="s">
        <v>46</v>
      </c>
      <c r="F166" t="s">
        <v>539</v>
      </c>
      <c r="G166" t="s">
        <v>129</v>
      </c>
      <c r="H166">
        <v>10000</v>
      </c>
      <c r="I166" s="9">
        <v>11568</v>
      </c>
      <c r="J166">
        <v>809</v>
      </c>
      <c r="K166">
        <v>6</v>
      </c>
      <c r="M166" s="3"/>
    </row>
    <row r="167" spans="1:13" ht="15" customHeight="1" x14ac:dyDescent="0.25">
      <c r="C167" t="e">
        <f>MATCH(D167,[1]!Tabla1[Consignatario],0)</f>
        <v>#REF!</v>
      </c>
      <c r="D167" t="s">
        <v>448</v>
      </c>
      <c r="F167" t="s">
        <v>539</v>
      </c>
      <c r="G167" t="s">
        <v>258</v>
      </c>
      <c r="H167">
        <v>800</v>
      </c>
      <c r="I167" s="9"/>
      <c r="M167" s="3"/>
    </row>
    <row r="168" spans="1:13" ht="15" customHeight="1" x14ac:dyDescent="0.25">
      <c r="C168" t="e">
        <f>MATCH(D168,[1]!Tabla1[Consignatario],0)</f>
        <v>#REF!</v>
      </c>
      <c r="D168" t="s">
        <v>448</v>
      </c>
      <c r="F168" t="s">
        <v>540</v>
      </c>
      <c r="G168" t="s">
        <v>293</v>
      </c>
      <c r="H168">
        <v>448</v>
      </c>
      <c r="I168" s="9"/>
      <c r="M168" s="3"/>
    </row>
    <row r="169" spans="1:13" ht="15" customHeight="1" x14ac:dyDescent="0.25">
      <c r="C169" t="e">
        <f>MATCH(D169,[1]!Tabla1[Consignatario],0)</f>
        <v>#REF!</v>
      </c>
      <c r="D169" t="s">
        <v>448</v>
      </c>
      <c r="F169" s="6" t="s">
        <v>540</v>
      </c>
      <c r="G169" t="s">
        <v>140</v>
      </c>
      <c r="H169">
        <v>320</v>
      </c>
      <c r="I169" s="9"/>
      <c r="M169" s="3"/>
    </row>
    <row r="170" spans="1:13" x14ac:dyDescent="0.25">
      <c r="C170" t="e">
        <f>MATCH(D170,[1]!Tabla1[Consignatario],0)</f>
        <v>#REF!</v>
      </c>
      <c r="D170" t="s">
        <v>448</v>
      </c>
      <c r="F170" t="s">
        <v>542</v>
      </c>
      <c r="G170" t="s">
        <v>294</v>
      </c>
      <c r="H170">
        <v>3100</v>
      </c>
      <c r="I170" s="9">
        <v>3100</v>
      </c>
      <c r="J170">
        <v>15</v>
      </c>
      <c r="K170">
        <v>4</v>
      </c>
      <c r="M170" s="3"/>
    </row>
    <row r="171" spans="1:13" x14ac:dyDescent="0.25">
      <c r="A171" s="2">
        <v>42813</v>
      </c>
      <c r="C171" t="e">
        <f>MATCH(D171,[1]!Tabla1[Consignatario],0)</f>
        <v>#REF!</v>
      </c>
      <c r="D171" t="s">
        <v>373</v>
      </c>
      <c r="E171" t="s">
        <v>7</v>
      </c>
      <c r="F171" t="s">
        <v>539</v>
      </c>
      <c r="G171" t="s">
        <v>64</v>
      </c>
      <c r="H171">
        <v>50000</v>
      </c>
      <c r="I171" s="9">
        <v>64190</v>
      </c>
      <c r="J171">
        <v>4493</v>
      </c>
      <c r="K171">
        <v>2</v>
      </c>
      <c r="M171" s="3"/>
    </row>
    <row r="172" spans="1:13" x14ac:dyDescent="0.25">
      <c r="C172" t="e">
        <f>MATCH(D172,[1]!Tabla1[Consignatario],0)</f>
        <v>#REF!</v>
      </c>
      <c r="D172" t="s">
        <v>373</v>
      </c>
      <c r="F172" t="s">
        <v>539</v>
      </c>
      <c r="G172" t="s">
        <v>245</v>
      </c>
      <c r="H172">
        <v>11250</v>
      </c>
      <c r="I172" s="9"/>
      <c r="M172" s="3"/>
    </row>
    <row r="173" spans="1:13" ht="15" customHeight="1" x14ac:dyDescent="0.25">
      <c r="C173" t="e">
        <f>MATCH(D173,[1]!Tabla1[Consignatario],0)</f>
        <v>#REF!</v>
      </c>
      <c r="D173" t="s">
        <v>373</v>
      </c>
      <c r="F173" t="s">
        <v>540</v>
      </c>
      <c r="G173" t="s">
        <v>246</v>
      </c>
      <c r="H173">
        <v>2480</v>
      </c>
      <c r="I173" s="9"/>
      <c r="M173" s="3"/>
    </row>
    <row r="174" spans="1:13" ht="15" customHeight="1" x14ac:dyDescent="0.25">
      <c r="C174" t="e">
        <f>MATCH(D174,[1]!Tabla1[Consignatario],0)</f>
        <v>#REF!</v>
      </c>
      <c r="D174" t="s">
        <v>373</v>
      </c>
      <c r="F174" t="s">
        <v>540</v>
      </c>
      <c r="G174" t="s">
        <v>247</v>
      </c>
      <c r="H174">
        <v>460</v>
      </c>
      <c r="I174" s="9"/>
      <c r="M174" s="3"/>
    </row>
    <row r="175" spans="1:13" ht="15" customHeight="1" x14ac:dyDescent="0.25">
      <c r="C175" t="e">
        <f>MATCH(D175,[1]!Tabla1[Consignatario],0)</f>
        <v>#REF!</v>
      </c>
      <c r="D175" t="s">
        <v>373</v>
      </c>
      <c r="F175" t="s">
        <v>542</v>
      </c>
      <c r="G175" t="s">
        <v>248</v>
      </c>
      <c r="H175">
        <v>6847</v>
      </c>
      <c r="I175" s="9">
        <v>6847</v>
      </c>
      <c r="J175">
        <v>34</v>
      </c>
      <c r="K175">
        <v>2</v>
      </c>
      <c r="M175" s="3"/>
    </row>
    <row r="176" spans="1:13" x14ac:dyDescent="0.25">
      <c r="A176" s="2">
        <v>42770</v>
      </c>
      <c r="C176" t="e">
        <f>MATCH(D176,[1]!Tabla1[Consignatario],0)</f>
        <v>#REF!</v>
      </c>
      <c r="D176" t="s">
        <v>428</v>
      </c>
      <c r="E176" t="s">
        <v>13</v>
      </c>
      <c r="F176" t="s">
        <v>544</v>
      </c>
      <c r="G176" t="s">
        <v>14</v>
      </c>
      <c r="H176">
        <v>1440</v>
      </c>
      <c r="I176" s="8">
        <v>1440</v>
      </c>
      <c r="J176">
        <v>100</v>
      </c>
      <c r="K176">
        <v>6</v>
      </c>
      <c r="M176" s="3"/>
    </row>
    <row r="177" spans="1:13" x14ac:dyDescent="0.25">
      <c r="A177" s="2">
        <v>42824</v>
      </c>
      <c r="C177" t="e">
        <f>MATCH(D177,[1]!Tabla1[Consignatario],0)</f>
        <v>#REF!</v>
      </c>
      <c r="D177" t="s">
        <v>428</v>
      </c>
      <c r="E177" t="s">
        <v>307</v>
      </c>
      <c r="F177" t="s">
        <v>539</v>
      </c>
      <c r="G177" t="s">
        <v>67</v>
      </c>
      <c r="H177">
        <v>20000</v>
      </c>
      <c r="I177" s="9">
        <v>26400</v>
      </c>
      <c r="J177">
        <v>1484</v>
      </c>
      <c r="M177" s="3"/>
    </row>
    <row r="178" spans="1:13" ht="15" customHeight="1" x14ac:dyDescent="0.25">
      <c r="C178" t="e">
        <f>MATCH(D178,[1]!Tabla1[Consignatario],0)</f>
        <v>#REF!</v>
      </c>
      <c r="D178" t="s">
        <v>428</v>
      </c>
      <c r="F178" t="s">
        <v>540</v>
      </c>
      <c r="G178" t="s">
        <v>160</v>
      </c>
      <c r="H178">
        <v>1200</v>
      </c>
      <c r="I178" s="9"/>
      <c r="L178" t="s">
        <v>136</v>
      </c>
      <c r="M178" s="3"/>
    </row>
    <row r="179" spans="1:13" x14ac:dyDescent="0.25">
      <c r="C179" t="e">
        <f>MATCH(D179,[1]!Tabla1[Consignatario],0)</f>
        <v>#REF!</v>
      </c>
      <c r="D179" t="s">
        <v>428</v>
      </c>
      <c r="F179" t="s">
        <v>542</v>
      </c>
      <c r="G179" t="s">
        <v>42</v>
      </c>
      <c r="H179">
        <v>5200</v>
      </c>
      <c r="I179" s="9"/>
      <c r="J179">
        <v>26</v>
      </c>
      <c r="M179" s="3"/>
    </row>
    <row r="180" spans="1:13" x14ac:dyDescent="0.25">
      <c r="A180" s="2">
        <v>42832</v>
      </c>
      <c r="C180" t="e">
        <f>MATCH(D180,[1]!Tabla1[Consignatario],0)</f>
        <v>#REF!</v>
      </c>
      <c r="D180" t="s">
        <v>374</v>
      </c>
      <c r="E180" t="s">
        <v>7</v>
      </c>
      <c r="F180" t="s">
        <v>543</v>
      </c>
      <c r="G180" t="s">
        <v>316</v>
      </c>
      <c r="H180">
        <v>9750</v>
      </c>
      <c r="I180" s="9">
        <f>19750+768</f>
        <v>20518</v>
      </c>
      <c r="J180">
        <v>48</v>
      </c>
      <c r="K180">
        <v>6</v>
      </c>
      <c r="M180" s="3"/>
    </row>
    <row r="181" spans="1:13" x14ac:dyDescent="0.25">
      <c r="C181" t="e">
        <f>MATCH(D181,[1]!Tabla1[Consignatario],0)</f>
        <v>#REF!</v>
      </c>
      <c r="D181" t="s">
        <v>374</v>
      </c>
      <c r="F181" t="s">
        <v>539</v>
      </c>
      <c r="G181" t="s">
        <v>129</v>
      </c>
      <c r="H181">
        <v>10000</v>
      </c>
      <c r="I181" s="9"/>
      <c r="J181">
        <v>753</v>
      </c>
      <c r="K181">
        <v>6</v>
      </c>
      <c r="M181" s="3"/>
    </row>
    <row r="182" spans="1:13" x14ac:dyDescent="0.25">
      <c r="C182" t="e">
        <f>MATCH(D182,[1]!Tabla1[Consignatario],0)</f>
        <v>#REF!</v>
      </c>
      <c r="D182" t="s">
        <v>374</v>
      </c>
      <c r="F182" t="s">
        <v>540</v>
      </c>
      <c r="G182" t="s">
        <v>317</v>
      </c>
      <c r="H182">
        <v>768</v>
      </c>
      <c r="I182" s="9"/>
      <c r="M182" s="3"/>
    </row>
    <row r="183" spans="1:13" ht="15" customHeight="1" x14ac:dyDescent="0.25">
      <c r="A183" s="2">
        <v>42772</v>
      </c>
      <c r="C183" t="e">
        <f>MATCH(D183,[1]!Tabla1[Consignatario],0)</f>
        <v>#REF!</v>
      </c>
      <c r="D183" t="s">
        <v>415</v>
      </c>
      <c r="E183" t="s">
        <v>19</v>
      </c>
      <c r="F183" t="s">
        <v>544</v>
      </c>
      <c r="G183" t="s">
        <v>20</v>
      </c>
      <c r="H183">
        <v>4230</v>
      </c>
      <c r="I183" s="8">
        <v>4230</v>
      </c>
      <c r="J183">
        <v>296</v>
      </c>
      <c r="M183" s="3"/>
    </row>
    <row r="184" spans="1:13" x14ac:dyDescent="0.25">
      <c r="A184" s="2">
        <v>42796</v>
      </c>
      <c r="B184" t="s">
        <v>143</v>
      </c>
      <c r="C184" t="e">
        <f>MATCH(D184,[1]!Tabla1[Consignatario],0)</f>
        <v>#REF!</v>
      </c>
      <c r="D184" t="s">
        <v>421</v>
      </c>
      <c r="E184" t="s">
        <v>128</v>
      </c>
      <c r="F184" t="s">
        <v>539</v>
      </c>
      <c r="G184" t="s">
        <v>64</v>
      </c>
      <c r="H184">
        <v>50000</v>
      </c>
      <c r="I184" s="9">
        <v>52557</v>
      </c>
      <c r="J184">
        <v>3679</v>
      </c>
      <c r="M184" s="3"/>
    </row>
    <row r="185" spans="1:13" x14ac:dyDescent="0.25">
      <c r="B185" t="s">
        <v>143</v>
      </c>
      <c r="C185" t="e">
        <f>MATCH(D185,[1]!Tabla1[Consignatario],0)</f>
        <v>#REF!</v>
      </c>
      <c r="D185" t="s">
        <v>421</v>
      </c>
      <c r="F185" t="s">
        <v>540</v>
      </c>
      <c r="G185" t="s">
        <v>144</v>
      </c>
      <c r="H185">
        <v>1360</v>
      </c>
      <c r="I185" s="9"/>
      <c r="M185" s="3"/>
    </row>
    <row r="186" spans="1:13" x14ac:dyDescent="0.25">
      <c r="B186" t="s">
        <v>143</v>
      </c>
      <c r="C186" t="e">
        <f>MATCH(D186,[1]!Tabla1[Consignatario],0)</f>
        <v>#REF!</v>
      </c>
      <c r="D186" t="s">
        <v>421</v>
      </c>
      <c r="F186" t="s">
        <v>539</v>
      </c>
      <c r="G186" t="s">
        <v>47</v>
      </c>
      <c r="H186">
        <v>1197</v>
      </c>
      <c r="I186" s="9"/>
      <c r="M186" s="3"/>
    </row>
    <row r="187" spans="1:13" ht="15" customHeight="1" x14ac:dyDescent="0.25">
      <c r="A187" s="2">
        <v>42794</v>
      </c>
      <c r="C187" t="e">
        <f>MATCH(D187,[1]!Tabla1[Consignatario],0)</f>
        <v>#REF!</v>
      </c>
      <c r="D187" t="s">
        <v>455</v>
      </c>
      <c r="E187" t="s">
        <v>107</v>
      </c>
      <c r="F187" t="s">
        <v>542</v>
      </c>
      <c r="G187" t="s">
        <v>42</v>
      </c>
      <c r="H187">
        <v>40000</v>
      </c>
      <c r="I187" s="9">
        <f>SUM(H187:H192)</f>
        <v>111441</v>
      </c>
      <c r="J187">
        <v>200</v>
      </c>
      <c r="M187" s="3"/>
    </row>
    <row r="188" spans="1:13" x14ac:dyDescent="0.25">
      <c r="C188" t="e">
        <f>MATCH(D188,[1]!Tabla1[Consignatario],0)</f>
        <v>#REF!</v>
      </c>
      <c r="D188" t="s">
        <v>455</v>
      </c>
      <c r="F188" t="s">
        <v>539</v>
      </c>
      <c r="G188" t="s">
        <v>112</v>
      </c>
      <c r="H188">
        <v>60000</v>
      </c>
      <c r="I188" s="9"/>
      <c r="J188">
        <v>5000</v>
      </c>
      <c r="K188">
        <v>7</v>
      </c>
      <c r="M188" s="3"/>
    </row>
    <row r="189" spans="1:13" x14ac:dyDescent="0.25">
      <c r="C189" t="e">
        <f>MATCH(D189,[1]!Tabla1[Consignatario],0)</f>
        <v>#REF!</v>
      </c>
      <c r="D189" t="s">
        <v>455</v>
      </c>
      <c r="F189" t="s">
        <v>540</v>
      </c>
      <c r="G189" t="s">
        <v>87</v>
      </c>
      <c r="H189">
        <v>3200</v>
      </c>
      <c r="I189" s="9"/>
      <c r="M189" s="3"/>
    </row>
    <row r="190" spans="1:13" ht="15" customHeight="1" x14ac:dyDescent="0.25">
      <c r="C190" t="e">
        <f>MATCH(D190,[1]!Tabla1[Consignatario],0)</f>
        <v>#REF!</v>
      </c>
      <c r="D190" t="s">
        <v>455</v>
      </c>
      <c r="F190" t="s">
        <v>539</v>
      </c>
      <c r="G190" t="s">
        <v>47</v>
      </c>
      <c r="H190">
        <v>1200</v>
      </c>
      <c r="I190" s="9"/>
      <c r="M190" s="3"/>
    </row>
    <row r="191" spans="1:13" x14ac:dyDescent="0.25">
      <c r="C191" t="e">
        <f>MATCH(D191,[1]!Tabla1[Consignatario],0)</f>
        <v>#REF!</v>
      </c>
      <c r="D191" t="s">
        <v>455</v>
      </c>
      <c r="F191" t="s">
        <v>540</v>
      </c>
      <c r="G191" t="s">
        <v>113</v>
      </c>
      <c r="H191">
        <v>5000</v>
      </c>
      <c r="I191" s="9"/>
      <c r="M191" s="3"/>
    </row>
    <row r="192" spans="1:13" x14ac:dyDescent="0.25">
      <c r="C192" t="e">
        <f>MATCH(D192,[1]!Tabla1[Consignatario],0)</f>
        <v>#REF!</v>
      </c>
      <c r="D192" t="s">
        <v>455</v>
      </c>
      <c r="F192" t="s">
        <v>539</v>
      </c>
      <c r="G192" t="s">
        <v>47</v>
      </c>
      <c r="H192">
        <v>2041</v>
      </c>
      <c r="I192" s="9"/>
      <c r="M192" s="3"/>
    </row>
    <row r="193" spans="1:13" x14ac:dyDescent="0.25">
      <c r="A193" t="s">
        <v>119</v>
      </c>
      <c r="C193" t="e">
        <f>MATCH(D193,[1]!Tabla1[Consignatario],0)</f>
        <v>#REF!</v>
      </c>
      <c r="D193" t="s">
        <v>455</v>
      </c>
      <c r="E193" t="s">
        <v>107</v>
      </c>
      <c r="F193" t="s">
        <v>539</v>
      </c>
      <c r="G193" t="s">
        <v>47</v>
      </c>
      <c r="H193">
        <v>2800</v>
      </c>
      <c r="I193" s="8">
        <v>2800</v>
      </c>
      <c r="J193">
        <v>196</v>
      </c>
      <c r="M193" s="3"/>
    </row>
    <row r="194" spans="1:13" ht="15" customHeight="1" x14ac:dyDescent="0.25">
      <c r="A194" s="2">
        <v>42807</v>
      </c>
      <c r="C194" t="e">
        <f>MATCH(D194,[1]!Tabla1[Consignatario],0)</f>
        <v>#REF!</v>
      </c>
      <c r="D194" t="s">
        <v>432</v>
      </c>
      <c r="E194" t="s">
        <v>227</v>
      </c>
      <c r="F194" t="s">
        <v>539</v>
      </c>
      <c r="G194" t="s">
        <v>47</v>
      </c>
      <c r="H194">
        <v>700</v>
      </c>
      <c r="I194" s="8">
        <v>700</v>
      </c>
      <c r="J194">
        <v>49</v>
      </c>
      <c r="M194" s="3"/>
    </row>
    <row r="195" spans="1:13" ht="15" customHeight="1" x14ac:dyDescent="0.25">
      <c r="A195" t="s">
        <v>118</v>
      </c>
      <c r="C195" t="e">
        <f>MATCH(D195,[1]!Tabla1[Consignatario],0)</f>
        <v>#REF!</v>
      </c>
      <c r="D195" t="s">
        <v>513</v>
      </c>
      <c r="F195" t="s">
        <v>539</v>
      </c>
      <c r="G195" t="s">
        <v>10</v>
      </c>
      <c r="H195">
        <v>4000</v>
      </c>
      <c r="I195" s="8">
        <v>4000</v>
      </c>
      <c r="J195">
        <v>280</v>
      </c>
      <c r="M195" s="3"/>
    </row>
    <row r="196" spans="1:13" x14ac:dyDescent="0.25">
      <c r="A196" s="2">
        <v>42818</v>
      </c>
      <c r="C196" t="e">
        <f>MATCH(D196,[1]!Tabla1[Consignatario],0)</f>
        <v>#REF!</v>
      </c>
      <c r="D196" t="s">
        <v>435</v>
      </c>
      <c r="E196" t="s">
        <v>259</v>
      </c>
      <c r="F196" t="s">
        <v>539</v>
      </c>
      <c r="G196" t="s">
        <v>258</v>
      </c>
      <c r="H196">
        <v>5145</v>
      </c>
      <c r="I196" s="8">
        <v>5145</v>
      </c>
      <c r="J196">
        <v>360</v>
      </c>
      <c r="K196">
        <v>1</v>
      </c>
      <c r="M196" s="3"/>
    </row>
    <row r="197" spans="1:13" ht="15" customHeight="1" x14ac:dyDescent="0.25">
      <c r="A197" s="2">
        <v>42832</v>
      </c>
      <c r="C197" t="e">
        <f>MATCH(D197,[1]!Tabla1[Consignatario],0)</f>
        <v>#REF!</v>
      </c>
      <c r="D197" t="s">
        <v>451</v>
      </c>
      <c r="E197" t="s">
        <v>210</v>
      </c>
      <c r="F197" t="s">
        <v>540</v>
      </c>
      <c r="G197" t="s">
        <v>315</v>
      </c>
      <c r="H197">
        <v>472</v>
      </c>
      <c r="I197" s="8">
        <v>472</v>
      </c>
      <c r="J197">
        <v>33</v>
      </c>
      <c r="M197" s="3"/>
    </row>
    <row r="198" spans="1:13" x14ac:dyDescent="0.25">
      <c r="A198" s="2">
        <v>42834</v>
      </c>
      <c r="C198" t="e">
        <f>MATCH(D198,[1]!Tabla1[Consignatario],0)</f>
        <v>#REF!</v>
      </c>
      <c r="D198" t="s">
        <v>424</v>
      </c>
      <c r="E198" t="s">
        <v>215</v>
      </c>
      <c r="F198" t="s">
        <v>540</v>
      </c>
      <c r="G198" t="s">
        <v>44</v>
      </c>
      <c r="H198">
        <v>144</v>
      </c>
      <c r="I198">
        <v>144</v>
      </c>
      <c r="J198">
        <v>10</v>
      </c>
      <c r="K198">
        <v>1</v>
      </c>
      <c r="M198" s="3"/>
    </row>
    <row r="199" spans="1:13" x14ac:dyDescent="0.25">
      <c r="A199" s="2">
        <v>42818</v>
      </c>
      <c r="C199" t="e">
        <f>MATCH(D199,[1]!Tabla1[Consignatario],0)</f>
        <v>#REF!</v>
      </c>
      <c r="D199" t="s">
        <v>500</v>
      </c>
      <c r="E199" t="s">
        <v>266</v>
      </c>
      <c r="F199" t="s">
        <v>539</v>
      </c>
      <c r="G199" t="s">
        <v>110</v>
      </c>
      <c r="H199">
        <v>42000</v>
      </c>
      <c r="I199" s="8">
        <v>42000</v>
      </c>
      <c r="J199">
        <v>2940</v>
      </c>
      <c r="M199" s="3"/>
    </row>
    <row r="200" spans="1:13" ht="15" customHeight="1" x14ac:dyDescent="0.25">
      <c r="A200" s="2">
        <v>42821</v>
      </c>
      <c r="C200" t="e">
        <f>MATCH(D200,[1]!Tabla1[Consignatario],0)</f>
        <v>#REF!</v>
      </c>
      <c r="D200" t="s">
        <v>472</v>
      </c>
      <c r="E200" t="s">
        <v>276</v>
      </c>
      <c r="F200" t="s">
        <v>539</v>
      </c>
      <c r="G200" t="s">
        <v>198</v>
      </c>
      <c r="H200">
        <v>48000</v>
      </c>
      <c r="I200" s="8">
        <v>48000</v>
      </c>
      <c r="J200">
        <v>3360</v>
      </c>
      <c r="M200" s="3"/>
    </row>
    <row r="201" spans="1:13" ht="15" customHeight="1" x14ac:dyDescent="0.25">
      <c r="A201" s="2">
        <v>42792</v>
      </c>
      <c r="C201" t="e">
        <f>MATCH(D201,[1]!Tabla1[Consignatario],0)</f>
        <v>#REF!</v>
      </c>
      <c r="D201" t="s">
        <v>423</v>
      </c>
      <c r="E201" t="s">
        <v>69</v>
      </c>
      <c r="F201" t="s">
        <v>539</v>
      </c>
      <c r="G201" t="s">
        <v>52</v>
      </c>
      <c r="H201">
        <v>2000</v>
      </c>
      <c r="I201" s="8">
        <v>2000</v>
      </c>
      <c r="J201">
        <v>140</v>
      </c>
      <c r="L201" t="s">
        <v>148</v>
      </c>
      <c r="M201" s="3"/>
    </row>
    <row r="202" spans="1:13" ht="15" customHeight="1" x14ac:dyDescent="0.25">
      <c r="A202" s="2">
        <v>42802</v>
      </c>
      <c r="C202" t="e">
        <f>MATCH(D202,[1]!Tabla1[Consignatario],0)</f>
        <v>#REF!</v>
      </c>
      <c r="D202" t="s">
        <v>473</v>
      </c>
      <c r="E202" t="s">
        <v>197</v>
      </c>
      <c r="F202" t="s">
        <v>539</v>
      </c>
      <c r="G202" t="s">
        <v>198</v>
      </c>
      <c r="H202">
        <v>48000</v>
      </c>
      <c r="I202" s="9">
        <v>51160</v>
      </c>
      <c r="J202">
        <v>3581</v>
      </c>
      <c r="K202">
        <v>2</v>
      </c>
      <c r="L202" t="s">
        <v>537</v>
      </c>
      <c r="M202" s="3"/>
    </row>
    <row r="203" spans="1:13" ht="15" customHeight="1" x14ac:dyDescent="0.25">
      <c r="C203" t="e">
        <f>MATCH(D203,[1]!Tabla1[Consignatario],0)</f>
        <v>#REF!</v>
      </c>
      <c r="D203" t="s">
        <v>473</v>
      </c>
      <c r="F203" t="s">
        <v>539</v>
      </c>
      <c r="G203" t="s">
        <v>47</v>
      </c>
      <c r="I203" s="9"/>
      <c r="M203" s="3"/>
    </row>
    <row r="204" spans="1:13" x14ac:dyDescent="0.25">
      <c r="C204" t="e">
        <f>MATCH(D204,[1]!Tabla1[Consignatario],0)</f>
        <v>#REF!</v>
      </c>
      <c r="D204" t="s">
        <v>473</v>
      </c>
      <c r="F204" t="s">
        <v>540</v>
      </c>
      <c r="G204" t="s">
        <v>88</v>
      </c>
      <c r="H204">
        <v>160</v>
      </c>
      <c r="I204" s="9"/>
      <c r="M204" s="3"/>
    </row>
    <row r="205" spans="1:13" ht="15" customHeight="1" x14ac:dyDescent="0.25">
      <c r="A205" s="2">
        <v>42801</v>
      </c>
      <c r="C205" t="e">
        <f>MATCH(D205,[1]!Tabla1[Consignatario],0)</f>
        <v>#REF!</v>
      </c>
      <c r="D205" t="s">
        <v>474</v>
      </c>
      <c r="E205" t="s">
        <v>187</v>
      </c>
      <c r="F205" t="s">
        <v>546</v>
      </c>
      <c r="G205" t="s">
        <v>188</v>
      </c>
      <c r="H205">
        <v>1050</v>
      </c>
      <c r="I205">
        <v>1050</v>
      </c>
      <c r="J205">
        <v>73</v>
      </c>
      <c r="K205">
        <v>4</v>
      </c>
      <c r="M205" s="3"/>
    </row>
    <row r="206" spans="1:13" x14ac:dyDescent="0.25">
      <c r="A206" s="2">
        <v>42790</v>
      </c>
      <c r="C206" t="e">
        <f>MATCH(D206,[1]!Tabla1[Consignatario],0)</f>
        <v>#REF!</v>
      </c>
      <c r="D206" t="s">
        <v>375</v>
      </c>
      <c r="E206" t="s">
        <v>58</v>
      </c>
      <c r="F206" t="s">
        <v>539</v>
      </c>
      <c r="G206" t="s">
        <v>52</v>
      </c>
      <c r="H206">
        <v>2000</v>
      </c>
      <c r="I206" s="9">
        <v>3200</v>
      </c>
      <c r="J206">
        <v>224</v>
      </c>
      <c r="M206" s="3"/>
    </row>
    <row r="207" spans="1:13" x14ac:dyDescent="0.25">
      <c r="C207" t="e">
        <f>MATCH(D207,[1]!Tabla1[Consignatario],0)</f>
        <v>#REF!</v>
      </c>
      <c r="D207" t="s">
        <v>375</v>
      </c>
      <c r="F207" t="s">
        <v>539</v>
      </c>
      <c r="G207" t="s">
        <v>47</v>
      </c>
      <c r="H207">
        <v>960</v>
      </c>
      <c r="I207" s="9"/>
      <c r="M207" s="3"/>
    </row>
    <row r="208" spans="1:13" ht="15" customHeight="1" x14ac:dyDescent="0.25">
      <c r="C208" t="e">
        <f>MATCH(D208,[1]!Tabla1[Consignatario],0)</f>
        <v>#REF!</v>
      </c>
      <c r="D208" t="s">
        <v>375</v>
      </c>
      <c r="F208" t="s">
        <v>540</v>
      </c>
      <c r="G208" t="s">
        <v>61</v>
      </c>
      <c r="H208">
        <v>240</v>
      </c>
      <c r="I208" s="9"/>
      <c r="L208" t="s">
        <v>153</v>
      </c>
      <c r="M208" s="3"/>
    </row>
    <row r="209" spans="1:13" ht="15" customHeight="1" x14ac:dyDescent="0.25">
      <c r="A209" s="2">
        <v>42818</v>
      </c>
      <c r="C209" t="e">
        <f>MATCH(D209,[1]!Tabla1[Consignatario],0)</f>
        <v>#REF!</v>
      </c>
      <c r="D209" t="s">
        <v>376</v>
      </c>
      <c r="E209" t="s">
        <v>13</v>
      </c>
      <c r="F209" t="s">
        <v>539</v>
      </c>
      <c r="G209" t="s">
        <v>70</v>
      </c>
      <c r="H209">
        <v>8000</v>
      </c>
      <c r="I209" s="9">
        <v>8000</v>
      </c>
      <c r="J209">
        <v>560</v>
      </c>
      <c r="L209" t="s">
        <v>155</v>
      </c>
      <c r="M209" s="3"/>
    </row>
    <row r="210" spans="1:13" ht="15" customHeight="1" x14ac:dyDescent="0.25">
      <c r="C210" t="e">
        <f>MATCH(D210,[1]!Tabla1[Consignatario],0)</f>
        <v>#REF!</v>
      </c>
      <c r="D210" t="s">
        <v>376</v>
      </c>
      <c r="F210" t="s">
        <v>542</v>
      </c>
      <c r="G210" t="s">
        <v>265</v>
      </c>
      <c r="H210">
        <v>8050</v>
      </c>
      <c r="I210" s="9">
        <v>8050</v>
      </c>
      <c r="J210">
        <v>40</v>
      </c>
      <c r="K210">
        <v>2</v>
      </c>
      <c r="M210" s="3"/>
    </row>
    <row r="211" spans="1:13" ht="15" customHeight="1" x14ac:dyDescent="0.25">
      <c r="A211" s="2">
        <v>42822</v>
      </c>
      <c r="C211" t="e">
        <f>MATCH(D211,[1]!Tabla1[Consignatario],0)</f>
        <v>#REF!</v>
      </c>
      <c r="D211" t="s">
        <v>501</v>
      </c>
      <c r="E211" t="s">
        <v>25</v>
      </c>
      <c r="F211" t="s">
        <v>542</v>
      </c>
      <c r="G211" t="s">
        <v>42</v>
      </c>
      <c r="H211">
        <v>71228</v>
      </c>
      <c r="I211" s="8">
        <v>71228</v>
      </c>
      <c r="J211">
        <v>356</v>
      </c>
      <c r="K211">
        <v>1</v>
      </c>
      <c r="L211" t="s">
        <v>535</v>
      </c>
      <c r="M211" s="3"/>
    </row>
    <row r="212" spans="1:13" ht="15" customHeight="1" x14ac:dyDescent="0.25">
      <c r="A212" s="2">
        <v>42806</v>
      </c>
      <c r="C212" t="e">
        <f>MATCH(D212,[1]!Tabla1[Consignatario],0)</f>
        <v>#REF!</v>
      </c>
      <c r="D212" t="s">
        <v>377</v>
      </c>
      <c r="E212" t="s">
        <v>7</v>
      </c>
      <c r="F212" t="s">
        <v>544</v>
      </c>
      <c r="G212" t="s">
        <v>225</v>
      </c>
      <c r="H212">
        <v>6840</v>
      </c>
      <c r="I212" s="8">
        <v>6840</v>
      </c>
      <c r="J212">
        <v>478</v>
      </c>
      <c r="K212">
        <v>6</v>
      </c>
      <c r="M212" s="3"/>
    </row>
    <row r="213" spans="1:13" x14ac:dyDescent="0.25">
      <c r="A213" s="2">
        <v>42820</v>
      </c>
      <c r="C213" t="e">
        <f>MATCH(D213,[1]!Tabla1[Consignatario],0)</f>
        <v>#REF!</v>
      </c>
      <c r="D213" t="s">
        <v>377</v>
      </c>
      <c r="E213" t="s">
        <v>128</v>
      </c>
      <c r="F213" t="s">
        <v>539</v>
      </c>
      <c r="G213" t="s">
        <v>273</v>
      </c>
      <c r="H213">
        <v>2000</v>
      </c>
      <c r="I213" s="9">
        <v>2800</v>
      </c>
      <c r="J213">
        <v>196</v>
      </c>
      <c r="M213" s="3"/>
    </row>
    <row r="214" spans="1:13" ht="15" customHeight="1" x14ac:dyDescent="0.25">
      <c r="C214" t="e">
        <f>MATCH(D214,[1]!Tabla1[Consignatario],0)</f>
        <v>#REF!</v>
      </c>
      <c r="D214" t="s">
        <v>377</v>
      </c>
      <c r="F214" t="s">
        <v>540</v>
      </c>
      <c r="G214" t="s">
        <v>16</v>
      </c>
      <c r="H214">
        <v>800</v>
      </c>
      <c r="I214" s="9"/>
      <c r="L214" t="s">
        <v>162</v>
      </c>
      <c r="M214" s="3"/>
    </row>
    <row r="215" spans="1:13" x14ac:dyDescent="0.25">
      <c r="A215" s="2">
        <v>42776</v>
      </c>
      <c r="C215" t="e">
        <f>MATCH(D215,[1]!Tabla1[Consignatario],0)</f>
        <v>#REF!</v>
      </c>
      <c r="D215" t="s">
        <v>462</v>
      </c>
      <c r="E215" t="s">
        <v>30</v>
      </c>
      <c r="F215" t="s">
        <v>544</v>
      </c>
      <c r="G215" t="s">
        <v>31</v>
      </c>
      <c r="H215">
        <v>5850</v>
      </c>
      <c r="I215" s="8">
        <v>5850</v>
      </c>
      <c r="J215">
        <v>409</v>
      </c>
      <c r="K215">
        <v>4</v>
      </c>
      <c r="L215" t="s">
        <v>349</v>
      </c>
      <c r="M215" s="3"/>
    </row>
    <row r="216" spans="1:13" x14ac:dyDescent="0.25">
      <c r="A216" s="2">
        <v>42807</v>
      </c>
      <c r="C216" t="e">
        <f>MATCH(D216,[1]!Tabla1[Consignatario],0)</f>
        <v>#REF!</v>
      </c>
      <c r="D216" t="s">
        <v>462</v>
      </c>
      <c r="E216" t="s">
        <v>230</v>
      </c>
      <c r="F216" t="s">
        <v>539</v>
      </c>
      <c r="G216" t="s">
        <v>198</v>
      </c>
      <c r="H216">
        <v>48000</v>
      </c>
      <c r="I216" s="9">
        <f>53817+SUM(H223:H225)</f>
        <v>130152</v>
      </c>
      <c r="J216">
        <v>3767</v>
      </c>
      <c r="K216">
        <v>2</v>
      </c>
      <c r="M216" s="3"/>
    </row>
    <row r="217" spans="1:13" s="11" customFormat="1" x14ac:dyDescent="0.25">
      <c r="A217"/>
      <c r="B217"/>
      <c r="C217" t="e">
        <f>MATCH(D217,[1]!Tabla1[Consignatario],0)</f>
        <v>#REF!</v>
      </c>
      <c r="D217" t="s">
        <v>462</v>
      </c>
      <c r="E217"/>
      <c r="F217" t="s">
        <v>540</v>
      </c>
      <c r="G217" t="s">
        <v>111</v>
      </c>
      <c r="H217">
        <v>1600</v>
      </c>
      <c r="I217" s="9"/>
      <c r="J217"/>
      <c r="K217"/>
      <c r="M217" s="13"/>
    </row>
    <row r="218" spans="1:13" ht="15" customHeight="1" x14ac:dyDescent="0.25">
      <c r="C218" t="e">
        <f>MATCH(D218,[1]!Tabla1[Consignatario],0)</f>
        <v>#REF!</v>
      </c>
      <c r="D218" t="s">
        <v>462</v>
      </c>
      <c r="F218" t="s">
        <v>539</v>
      </c>
      <c r="G218" t="s">
        <v>47</v>
      </c>
      <c r="H218">
        <v>255</v>
      </c>
      <c r="I218" s="9"/>
      <c r="L218" t="s">
        <v>164</v>
      </c>
      <c r="M218" s="3"/>
    </row>
    <row r="219" spans="1:13" ht="15" customHeight="1" x14ac:dyDescent="0.25">
      <c r="C219" t="e">
        <f>MATCH(D219,[1]!Tabla1[Consignatario],0)</f>
        <v>#REF!</v>
      </c>
      <c r="D219" t="s">
        <v>462</v>
      </c>
      <c r="F219" t="s">
        <v>540</v>
      </c>
      <c r="G219" t="s">
        <v>172</v>
      </c>
      <c r="H219">
        <v>1120</v>
      </c>
      <c r="I219" s="9"/>
      <c r="L219" t="s">
        <v>165</v>
      </c>
      <c r="M219" s="3"/>
    </row>
    <row r="220" spans="1:13" ht="15" customHeight="1" x14ac:dyDescent="0.25">
      <c r="C220" t="e">
        <f>MATCH(D220,[1]!Tabla1[Consignatario],0)</f>
        <v>#REF!</v>
      </c>
      <c r="D220" t="s">
        <v>462</v>
      </c>
      <c r="F220" t="s">
        <v>539</v>
      </c>
      <c r="G220" t="s">
        <v>47</v>
      </c>
      <c r="H220">
        <v>810</v>
      </c>
      <c r="I220" s="9"/>
      <c r="M220" s="3"/>
    </row>
    <row r="221" spans="1:13" x14ac:dyDescent="0.25">
      <c r="C221" t="e">
        <f>MATCH(D221,[1]!Tabla1[Consignatario],0)</f>
        <v>#REF!</v>
      </c>
      <c r="D221" t="s">
        <v>462</v>
      </c>
      <c r="F221" t="s">
        <v>540</v>
      </c>
      <c r="G221" t="s">
        <v>111</v>
      </c>
      <c r="H221">
        <v>1600</v>
      </c>
      <c r="I221" s="9"/>
      <c r="M221" s="3"/>
    </row>
    <row r="222" spans="1:13" ht="15" customHeight="1" x14ac:dyDescent="0.25">
      <c r="C222" t="e">
        <f>MATCH(D222,[1]!Tabla1[Consignatario],0)</f>
        <v>#REF!</v>
      </c>
      <c r="D222" t="s">
        <v>462</v>
      </c>
      <c r="F222" t="s">
        <v>540</v>
      </c>
      <c r="G222" t="s">
        <v>231</v>
      </c>
      <c r="H222">
        <v>432</v>
      </c>
      <c r="I222" s="9"/>
      <c r="M222" s="3"/>
    </row>
    <row r="223" spans="1:13" x14ac:dyDescent="0.25">
      <c r="C223" t="e">
        <f>MATCH(D223,[1]!Tabla1[Consignatario],0)</f>
        <v>#REF!</v>
      </c>
      <c r="D223" t="s">
        <v>462</v>
      </c>
      <c r="F223" s="6" t="s">
        <v>542</v>
      </c>
      <c r="G223" t="s">
        <v>37</v>
      </c>
      <c r="H223">
        <v>64000</v>
      </c>
      <c r="I223" s="9"/>
      <c r="J223">
        <v>381</v>
      </c>
      <c r="K223">
        <v>5</v>
      </c>
      <c r="M223" s="3"/>
    </row>
    <row r="224" spans="1:13" ht="15" customHeight="1" x14ac:dyDescent="0.25">
      <c r="C224" t="e">
        <f>MATCH(D224,[1]!Tabla1[Consignatario],0)</f>
        <v>#REF!</v>
      </c>
      <c r="D224" t="s">
        <v>462</v>
      </c>
      <c r="F224" t="s">
        <v>542</v>
      </c>
      <c r="G224" t="s">
        <v>232</v>
      </c>
      <c r="H224">
        <v>5200</v>
      </c>
      <c r="I224" s="9"/>
      <c r="M224" s="3"/>
    </row>
    <row r="225" spans="1:13" ht="15" customHeight="1" x14ac:dyDescent="0.25">
      <c r="C225" t="e">
        <f>MATCH(D225,[1]!Tabla1[Consignatario],0)</f>
        <v>#REF!</v>
      </c>
      <c r="D225" t="s">
        <v>462</v>
      </c>
      <c r="F225" t="s">
        <v>543</v>
      </c>
      <c r="G225" t="s">
        <v>233</v>
      </c>
      <c r="H225">
        <v>7135</v>
      </c>
      <c r="I225" s="9"/>
      <c r="M225" s="3"/>
    </row>
    <row r="226" spans="1:13" x14ac:dyDescent="0.25">
      <c r="A226" s="2">
        <v>42794</v>
      </c>
      <c r="B226" t="s">
        <v>0</v>
      </c>
      <c r="C226" t="e">
        <f>MATCH(D226,[1]!Tabla1[Consignatario],0)</f>
        <v>#REF!</v>
      </c>
      <c r="D226" t="s">
        <v>480</v>
      </c>
      <c r="E226" t="s">
        <v>69</v>
      </c>
      <c r="F226" t="s">
        <v>539</v>
      </c>
      <c r="G226" t="s">
        <v>74</v>
      </c>
      <c r="H226">
        <v>14000</v>
      </c>
      <c r="I226" s="9">
        <v>19088</v>
      </c>
      <c r="J226">
        <v>1336</v>
      </c>
      <c r="K226">
        <v>1</v>
      </c>
      <c r="M226" s="3"/>
    </row>
    <row r="227" spans="1:13" x14ac:dyDescent="0.25">
      <c r="C227" t="e">
        <f>MATCH(D227,[1]!Tabla1[Consignatario],0)</f>
        <v>#REF!</v>
      </c>
      <c r="D227" t="s">
        <v>480</v>
      </c>
      <c r="F227" t="s">
        <v>539</v>
      </c>
      <c r="G227" t="s">
        <v>47</v>
      </c>
      <c r="H227">
        <v>3088</v>
      </c>
      <c r="I227" s="9"/>
      <c r="M227" s="3"/>
    </row>
    <row r="228" spans="1:13" ht="15" customHeight="1" x14ac:dyDescent="0.25">
      <c r="C228" t="e">
        <f>MATCH(D228,[1]!Tabla1[Consignatario],0)</f>
        <v>#REF!</v>
      </c>
      <c r="D228" t="s">
        <v>480</v>
      </c>
      <c r="F228" t="s">
        <v>540</v>
      </c>
      <c r="G228" t="s">
        <v>91</v>
      </c>
      <c r="H228">
        <v>2000</v>
      </c>
      <c r="I228" s="9"/>
      <c r="M228" s="3"/>
    </row>
    <row r="229" spans="1:13" x14ac:dyDescent="0.25">
      <c r="A229" s="2">
        <v>42794</v>
      </c>
      <c r="B229" t="s">
        <v>92</v>
      </c>
      <c r="C229" t="e">
        <f>MATCH(D229,[1]!Tabla1[Consignatario],0)</f>
        <v>#REF!</v>
      </c>
      <c r="D229" t="s">
        <v>480</v>
      </c>
      <c r="E229" t="s">
        <v>93</v>
      </c>
      <c r="F229" t="s">
        <v>539</v>
      </c>
      <c r="G229" t="s">
        <v>94</v>
      </c>
      <c r="H229">
        <v>22000</v>
      </c>
      <c r="I229" s="8">
        <v>22000</v>
      </c>
      <c r="J229">
        <v>1540</v>
      </c>
      <c r="M229" s="3"/>
    </row>
    <row r="230" spans="1:13" x14ac:dyDescent="0.25">
      <c r="A230" s="2">
        <v>42834</v>
      </c>
      <c r="C230" t="e">
        <f>MATCH(D230,[1]!Tabla1[Consignatario],0)</f>
        <v>#REF!</v>
      </c>
      <c r="D230" t="s">
        <v>378</v>
      </c>
      <c r="E230" t="s">
        <v>210</v>
      </c>
      <c r="F230" t="s">
        <v>539</v>
      </c>
      <c r="G230" t="s">
        <v>273</v>
      </c>
      <c r="H230">
        <v>2000</v>
      </c>
      <c r="I230">
        <v>2000</v>
      </c>
      <c r="J230">
        <v>140</v>
      </c>
      <c r="M230" s="3"/>
    </row>
    <row r="231" spans="1:13" x14ac:dyDescent="0.25">
      <c r="A231" s="2">
        <v>42831</v>
      </c>
      <c r="C231" t="e">
        <f>MATCH(D231,[1]!Tabla1[Consignatario],0)</f>
        <v>#REF!</v>
      </c>
      <c r="D231" t="s">
        <v>379</v>
      </c>
      <c r="E231" t="s">
        <v>7</v>
      </c>
      <c r="F231" t="s">
        <v>540</v>
      </c>
      <c r="G231" t="s">
        <v>314</v>
      </c>
      <c r="H231">
        <v>408</v>
      </c>
      <c r="I231" s="8">
        <v>408</v>
      </c>
      <c r="J231">
        <v>28</v>
      </c>
      <c r="K231">
        <v>5</v>
      </c>
      <c r="M231" s="3"/>
    </row>
    <row r="232" spans="1:13" ht="15" customHeight="1" x14ac:dyDescent="0.25">
      <c r="A232" s="2">
        <v>42786</v>
      </c>
      <c r="C232" t="e">
        <f>MATCH(D232,[1]!Tabla1[Consignatario],0)</f>
        <v>#REF!</v>
      </c>
      <c r="D232" t="s">
        <v>502</v>
      </c>
      <c r="E232" t="s">
        <v>36</v>
      </c>
      <c r="F232" t="s">
        <v>544</v>
      </c>
      <c r="G232" t="s">
        <v>4</v>
      </c>
      <c r="H232">
        <v>2430</v>
      </c>
      <c r="I232" s="8">
        <v>2430</v>
      </c>
      <c r="J232">
        <v>170</v>
      </c>
      <c r="K232">
        <v>1</v>
      </c>
      <c r="M232" s="3"/>
    </row>
    <row r="233" spans="1:13" x14ac:dyDescent="0.25">
      <c r="A233" s="2">
        <v>42798</v>
      </c>
      <c r="C233" t="e">
        <f>MATCH(D233,[1]!Tabla1[Consignatario],0)</f>
        <v>#REF!</v>
      </c>
      <c r="D233" t="s">
        <v>463</v>
      </c>
      <c r="E233" t="s">
        <v>156</v>
      </c>
      <c r="F233" t="s">
        <v>539</v>
      </c>
      <c r="G233" t="s">
        <v>10</v>
      </c>
      <c r="H233">
        <v>4000</v>
      </c>
      <c r="I233" s="8">
        <v>4000</v>
      </c>
      <c r="J233">
        <v>280</v>
      </c>
      <c r="M233" s="3"/>
    </row>
    <row r="234" spans="1:13" x14ac:dyDescent="0.25">
      <c r="A234" t="s">
        <v>118</v>
      </c>
      <c r="C234" t="e">
        <f>MATCH(D234,[1]!Tabla1[Consignatario],0)</f>
        <v>#REF!</v>
      </c>
      <c r="D234" t="s">
        <v>446</v>
      </c>
      <c r="E234" t="s">
        <v>128</v>
      </c>
      <c r="F234" t="s">
        <v>539</v>
      </c>
      <c r="G234" t="s">
        <v>129</v>
      </c>
      <c r="H234">
        <v>10000</v>
      </c>
      <c r="I234" s="9">
        <f>10750+28000</f>
        <v>38750</v>
      </c>
      <c r="J234">
        <v>752</v>
      </c>
      <c r="K234">
        <v>4</v>
      </c>
      <c r="M234" s="3"/>
    </row>
    <row r="235" spans="1:13" x14ac:dyDescent="0.25">
      <c r="C235" t="e">
        <f>MATCH(D235,[1]!Tabla1[Consignatario],0)</f>
        <v>#REF!</v>
      </c>
      <c r="D235" t="s">
        <v>446</v>
      </c>
      <c r="F235" t="s">
        <v>539</v>
      </c>
      <c r="G235" t="s">
        <v>47</v>
      </c>
      <c r="H235">
        <v>750</v>
      </c>
      <c r="I235" s="9"/>
      <c r="M235" s="3"/>
    </row>
    <row r="236" spans="1:13" x14ac:dyDescent="0.25">
      <c r="C236" t="e">
        <f>MATCH(D236,[1]!Tabla1[Consignatario],0)</f>
        <v>#REF!</v>
      </c>
      <c r="D236" t="s">
        <v>446</v>
      </c>
      <c r="F236" t="s">
        <v>542</v>
      </c>
      <c r="G236" t="s">
        <v>130</v>
      </c>
      <c r="H236">
        <v>8000</v>
      </c>
      <c r="I236" s="9"/>
      <c r="J236">
        <v>140</v>
      </c>
      <c r="M236" s="3"/>
    </row>
    <row r="237" spans="1:13" x14ac:dyDescent="0.25">
      <c r="C237" t="e">
        <f>MATCH(D237,[1]!Tabla1[Consignatario],0)</f>
        <v>#REF!</v>
      </c>
      <c r="D237" t="s">
        <v>446</v>
      </c>
      <c r="F237" t="s">
        <v>542</v>
      </c>
      <c r="G237" t="s">
        <v>131</v>
      </c>
      <c r="H237">
        <v>20000</v>
      </c>
      <c r="I237" s="9"/>
      <c r="L237" t="s">
        <v>175</v>
      </c>
      <c r="M237" s="3"/>
    </row>
    <row r="238" spans="1:13" x14ac:dyDescent="0.25">
      <c r="A238" s="2">
        <v>42807</v>
      </c>
      <c r="C238" t="e">
        <f>MATCH(D238,[1]!Tabla1[Consignatario],0)</f>
        <v>#REF!</v>
      </c>
      <c r="D238" t="s">
        <v>440</v>
      </c>
      <c r="E238" t="s">
        <v>133</v>
      </c>
      <c r="F238" t="s">
        <v>546</v>
      </c>
      <c r="G238" t="s">
        <v>226</v>
      </c>
      <c r="H238">
        <v>570</v>
      </c>
      <c r="I238" s="8">
        <v>570</v>
      </c>
      <c r="J238">
        <v>40</v>
      </c>
      <c r="M238" s="3"/>
    </row>
    <row r="239" spans="1:13" x14ac:dyDescent="0.25">
      <c r="A239" s="2">
        <v>42809</v>
      </c>
      <c r="C239" t="e">
        <f>MATCH(D239,[1]!Tabla1[Consignatario],0)</f>
        <v>#REF!</v>
      </c>
      <c r="D239" t="s">
        <v>440</v>
      </c>
      <c r="E239" t="s">
        <v>237</v>
      </c>
      <c r="F239" t="s">
        <v>546</v>
      </c>
      <c r="G239" t="s">
        <v>238</v>
      </c>
      <c r="H239">
        <v>930</v>
      </c>
      <c r="I239" s="8">
        <v>930</v>
      </c>
      <c r="J239">
        <v>65</v>
      </c>
      <c r="K239">
        <v>1</v>
      </c>
      <c r="M239" s="3"/>
    </row>
    <row r="240" spans="1:13" x14ac:dyDescent="0.25">
      <c r="A240" s="2">
        <v>42814</v>
      </c>
      <c r="C240" t="e">
        <f>MATCH(D240,[1]!Tabla1[Consignatario],0)</f>
        <v>#REF!</v>
      </c>
      <c r="D240" t="s">
        <v>440</v>
      </c>
      <c r="E240" t="s">
        <v>81</v>
      </c>
      <c r="F240" t="s">
        <v>546</v>
      </c>
      <c r="G240" t="s">
        <v>250</v>
      </c>
      <c r="H240">
        <v>2820</v>
      </c>
      <c r="I240" s="8">
        <v>2820</v>
      </c>
      <c r="J240">
        <v>197</v>
      </c>
      <c r="K240">
        <v>4</v>
      </c>
      <c r="M240" s="3"/>
    </row>
    <row r="241" spans="1:13" ht="15" customHeight="1" x14ac:dyDescent="0.25">
      <c r="A241" s="2">
        <v>42824</v>
      </c>
      <c r="C241" t="e">
        <f>MATCH(D241,[1]!Tabla1[Consignatario],0)</f>
        <v>#REF!</v>
      </c>
      <c r="D241" t="s">
        <v>440</v>
      </c>
      <c r="E241" t="s">
        <v>310</v>
      </c>
      <c r="F241" t="s">
        <v>546</v>
      </c>
      <c r="G241" t="s">
        <v>311</v>
      </c>
      <c r="H241">
        <v>540</v>
      </c>
      <c r="I241" s="8">
        <v>540</v>
      </c>
      <c r="J241">
        <v>37</v>
      </c>
      <c r="K241">
        <v>7</v>
      </c>
      <c r="M241" s="3"/>
    </row>
    <row r="242" spans="1:13" ht="15" customHeight="1" x14ac:dyDescent="0.25">
      <c r="A242" s="2">
        <v>42796</v>
      </c>
      <c r="C242" t="e">
        <f>MATCH(D242,[1]!Tabla1[Consignatario],0)</f>
        <v>#REF!</v>
      </c>
      <c r="D242" t="s">
        <v>380</v>
      </c>
      <c r="E242" t="s">
        <v>128</v>
      </c>
      <c r="F242" t="s">
        <v>539</v>
      </c>
      <c r="G242" t="s">
        <v>47</v>
      </c>
      <c r="H242">
        <v>1600</v>
      </c>
      <c r="I242" s="9">
        <v>1832</v>
      </c>
      <c r="J242">
        <v>128</v>
      </c>
      <c r="K242">
        <v>2</v>
      </c>
      <c r="M242" s="3"/>
    </row>
    <row r="243" spans="1:13" ht="15" customHeight="1" x14ac:dyDescent="0.25">
      <c r="C243" t="e">
        <f>MATCH(D243,[1]!Tabla1[Consignatario],0)</f>
        <v>#REF!</v>
      </c>
      <c r="D243" t="s">
        <v>380</v>
      </c>
      <c r="F243" t="s">
        <v>540</v>
      </c>
      <c r="G243" t="s">
        <v>125</v>
      </c>
      <c r="H243">
        <v>232</v>
      </c>
      <c r="I243" s="9"/>
      <c r="M243" s="3"/>
    </row>
    <row r="244" spans="1:13" ht="15" customHeight="1" x14ac:dyDescent="0.25">
      <c r="A244" s="2">
        <v>42792</v>
      </c>
      <c r="C244" t="e">
        <f>MATCH(D244,[1]!Tabla1[Consignatario],0)</f>
        <v>#REF!</v>
      </c>
      <c r="D244" t="s">
        <v>381</v>
      </c>
      <c r="E244" t="s">
        <v>69</v>
      </c>
      <c r="F244" t="s">
        <v>542</v>
      </c>
      <c r="G244" t="s">
        <v>327</v>
      </c>
      <c r="H244">
        <v>18864</v>
      </c>
      <c r="I244" s="9">
        <f>19064+1608</f>
        <v>20672</v>
      </c>
      <c r="J244">
        <v>95</v>
      </c>
      <c r="K244">
        <v>3</v>
      </c>
      <c r="M244" s="3"/>
    </row>
    <row r="245" spans="1:13" x14ac:dyDescent="0.25">
      <c r="C245" t="e">
        <f>MATCH(D245,[1]!Tabla1[Consignatario],0)</f>
        <v>#REF!</v>
      </c>
      <c r="D245" t="s">
        <v>381</v>
      </c>
      <c r="F245" t="s">
        <v>543</v>
      </c>
      <c r="G245" t="s">
        <v>344</v>
      </c>
      <c r="H245">
        <v>200</v>
      </c>
      <c r="I245" s="9"/>
      <c r="M245" s="3"/>
    </row>
    <row r="246" spans="1:13" x14ac:dyDescent="0.25">
      <c r="C246" t="e">
        <f>MATCH(D246,[1]!Tabla1[Consignatario],0)</f>
        <v>#REF!</v>
      </c>
      <c r="D246" t="s">
        <v>381</v>
      </c>
      <c r="F246" t="s">
        <v>540</v>
      </c>
      <c r="G246">
        <v>201</v>
      </c>
      <c r="H246">
        <v>1608</v>
      </c>
      <c r="I246" s="9"/>
      <c r="J246">
        <v>112</v>
      </c>
      <c r="K246">
        <v>4</v>
      </c>
      <c r="M246" s="3"/>
    </row>
    <row r="247" spans="1:13" x14ac:dyDescent="0.25">
      <c r="A247" s="2">
        <v>42789</v>
      </c>
      <c r="C247" t="e">
        <f>MATCH(D247,[1]!Tabla1[Consignatario],0)</f>
        <v>#REF!</v>
      </c>
      <c r="D247" t="s">
        <v>518</v>
      </c>
      <c r="E247" t="s">
        <v>58</v>
      </c>
      <c r="F247" t="s">
        <v>544</v>
      </c>
      <c r="G247" t="s">
        <v>59</v>
      </c>
      <c r="H247">
        <v>540</v>
      </c>
      <c r="I247" s="8">
        <v>540</v>
      </c>
      <c r="J247">
        <v>33</v>
      </c>
      <c r="K247">
        <v>6</v>
      </c>
      <c r="M247" s="3"/>
    </row>
    <row r="248" spans="1:13" x14ac:dyDescent="0.25">
      <c r="A248" t="s">
        <v>118</v>
      </c>
      <c r="C248" t="e">
        <f>MATCH(D248,[1]!Tabla1[Consignatario],0)</f>
        <v>#REF!</v>
      </c>
      <c r="D248" t="s">
        <v>518</v>
      </c>
      <c r="E248" t="s">
        <v>89</v>
      </c>
      <c r="F248" t="s">
        <v>539</v>
      </c>
      <c r="G248" t="s">
        <v>122</v>
      </c>
      <c r="H248">
        <v>34000</v>
      </c>
      <c r="I248" s="9">
        <f>SUM(H248:H252)</f>
        <v>157016</v>
      </c>
      <c r="J248">
        <v>3864</v>
      </c>
      <c r="L248" t="s">
        <v>181</v>
      </c>
      <c r="M248" s="3"/>
    </row>
    <row r="249" spans="1:13" x14ac:dyDescent="0.25">
      <c r="C249" t="e">
        <f>MATCH(D249,[1]!Tabla1[Consignatario],0)</f>
        <v>#REF!</v>
      </c>
      <c r="D249" t="s">
        <v>518</v>
      </c>
      <c r="F249" t="s">
        <v>539</v>
      </c>
      <c r="G249" t="s">
        <v>47</v>
      </c>
      <c r="H249">
        <v>3200</v>
      </c>
      <c r="I249" s="9"/>
      <c r="M249" s="3"/>
    </row>
    <row r="250" spans="1:13" x14ac:dyDescent="0.25">
      <c r="C250" t="e">
        <f>MATCH(D250,[1]!Tabla1[Consignatario],0)</f>
        <v>#REF!</v>
      </c>
      <c r="D250" t="s">
        <v>518</v>
      </c>
      <c r="F250" t="s">
        <v>540</v>
      </c>
      <c r="G250" t="s">
        <v>123</v>
      </c>
      <c r="H250">
        <v>18000</v>
      </c>
      <c r="I250" s="9"/>
      <c r="M250" s="3"/>
    </row>
    <row r="251" spans="1:13" x14ac:dyDescent="0.25">
      <c r="C251" t="e">
        <f>MATCH(D251,[1]!Tabla1[Consignatario],0)</f>
        <v>#REF!</v>
      </c>
      <c r="D251" t="s">
        <v>518</v>
      </c>
      <c r="F251" t="s">
        <v>543</v>
      </c>
      <c r="G251" t="s">
        <v>124</v>
      </c>
      <c r="H251">
        <v>5816</v>
      </c>
      <c r="I251" s="9"/>
      <c r="J251">
        <v>509</v>
      </c>
      <c r="K251">
        <v>1</v>
      </c>
      <c r="M251" s="3"/>
    </row>
    <row r="252" spans="1:13" x14ac:dyDescent="0.25">
      <c r="C252" t="e">
        <f>MATCH(D252,[1]!Tabla1[Consignatario],0)</f>
        <v>#REF!</v>
      </c>
      <c r="D252" t="s">
        <v>518</v>
      </c>
      <c r="F252" t="s">
        <v>542</v>
      </c>
      <c r="G252" t="s">
        <v>42</v>
      </c>
      <c r="H252">
        <v>96000</v>
      </c>
      <c r="I252" s="9"/>
      <c r="M252" s="3"/>
    </row>
    <row r="253" spans="1:13" ht="15" customHeight="1" x14ac:dyDescent="0.25">
      <c r="A253" s="2">
        <v>42795</v>
      </c>
      <c r="C253" t="e">
        <f>MATCH(D253,[1]!Tabla1[Consignatario],0)</f>
        <v>#REF!</v>
      </c>
      <c r="D253" t="s">
        <v>452</v>
      </c>
      <c r="E253" t="s">
        <v>89</v>
      </c>
      <c r="F253" t="s">
        <v>539</v>
      </c>
      <c r="G253" t="s">
        <v>141</v>
      </c>
      <c r="H253">
        <v>56000</v>
      </c>
      <c r="I253" s="9">
        <v>72050</v>
      </c>
      <c r="J253">
        <v>5043</v>
      </c>
      <c r="K253">
        <v>4</v>
      </c>
      <c r="M253" s="3"/>
    </row>
    <row r="254" spans="1:13" ht="15" customHeight="1" x14ac:dyDescent="0.25">
      <c r="C254" t="e">
        <f>MATCH(D254,[1]!Tabla1[Consignatario],0)</f>
        <v>#REF!</v>
      </c>
      <c r="D254" t="s">
        <v>452</v>
      </c>
      <c r="F254" t="s">
        <v>539</v>
      </c>
      <c r="G254" t="s">
        <v>142</v>
      </c>
      <c r="H254">
        <v>14000</v>
      </c>
      <c r="I254" s="9"/>
      <c r="M254" s="3"/>
    </row>
    <row r="255" spans="1:13" x14ac:dyDescent="0.25">
      <c r="C255" t="e">
        <f>MATCH(D255,[1]!Tabla1[Consignatario],0)</f>
        <v>#REF!</v>
      </c>
      <c r="D255" t="s">
        <v>452</v>
      </c>
      <c r="F255" t="s">
        <v>540</v>
      </c>
      <c r="G255">
        <v>175</v>
      </c>
      <c r="H255">
        <v>1400</v>
      </c>
      <c r="I255" s="9"/>
      <c r="M255" s="3"/>
    </row>
    <row r="256" spans="1:13" x14ac:dyDescent="0.25">
      <c r="C256" t="e">
        <f>MATCH(D256,[1]!Tabla1[Consignatario],0)</f>
        <v>#REF!</v>
      </c>
      <c r="D256" t="s">
        <v>452</v>
      </c>
      <c r="F256" t="s">
        <v>539</v>
      </c>
      <c r="G256" t="s">
        <v>47</v>
      </c>
      <c r="H256">
        <v>650</v>
      </c>
      <c r="I256" s="9"/>
      <c r="M256" s="3"/>
    </row>
    <row r="257" spans="1:13" ht="15" customHeight="1" x14ac:dyDescent="0.25">
      <c r="A257" s="2">
        <v>42797</v>
      </c>
      <c r="C257" t="e">
        <f>MATCH(D257,[1]!Tabla1[Consignatario],0)</f>
        <v>#REF!</v>
      </c>
      <c r="D257" t="s">
        <v>452</v>
      </c>
      <c r="E257" t="s">
        <v>146</v>
      </c>
      <c r="F257" t="s">
        <v>546</v>
      </c>
      <c r="G257" t="s">
        <v>154</v>
      </c>
      <c r="H257">
        <v>45</v>
      </c>
      <c r="I257" s="8">
        <v>45</v>
      </c>
      <c r="J257">
        <v>3</v>
      </c>
      <c r="K257">
        <v>1</v>
      </c>
      <c r="M257" s="3"/>
    </row>
    <row r="258" spans="1:13" ht="15" customHeight="1" x14ac:dyDescent="0.25">
      <c r="A258" s="2">
        <v>42808</v>
      </c>
      <c r="C258" t="e">
        <f>MATCH(D258,[1]!Tabla1[Consignatario],0)</f>
        <v>#REF!</v>
      </c>
      <c r="D258" t="s">
        <v>488</v>
      </c>
      <c r="E258" t="s">
        <v>230</v>
      </c>
      <c r="F258" t="s">
        <v>539</v>
      </c>
      <c r="G258" t="s">
        <v>48</v>
      </c>
      <c r="H258">
        <v>6000</v>
      </c>
      <c r="I258" s="9">
        <v>6000</v>
      </c>
      <c r="J258">
        <v>420</v>
      </c>
      <c r="M258" s="3"/>
    </row>
    <row r="259" spans="1:13" ht="15" customHeight="1" x14ac:dyDescent="0.25">
      <c r="C259" t="e">
        <f>MATCH(D259,[1]!Tabla1[Consignatario],0)</f>
        <v>#REF!</v>
      </c>
      <c r="D259" t="s">
        <v>488</v>
      </c>
      <c r="F259" s="6" t="s">
        <v>542</v>
      </c>
      <c r="G259" t="s">
        <v>37</v>
      </c>
      <c r="H259">
        <v>32000</v>
      </c>
      <c r="I259" s="9">
        <v>32000</v>
      </c>
      <c r="J259">
        <v>160</v>
      </c>
      <c r="M259" s="3"/>
    </row>
    <row r="260" spans="1:13" ht="15" customHeight="1" x14ac:dyDescent="0.25">
      <c r="A260" s="2">
        <v>42819</v>
      </c>
      <c r="C260" t="e">
        <f>MATCH(D260,[1]!Tabla1[Consignatario],0)</f>
        <v>#REF!</v>
      </c>
      <c r="D260" t="s">
        <v>487</v>
      </c>
      <c r="E260" t="s">
        <v>21</v>
      </c>
      <c r="F260" t="s">
        <v>546</v>
      </c>
      <c r="G260" t="s">
        <v>267</v>
      </c>
      <c r="H260">
        <v>1335</v>
      </c>
      <c r="I260" s="9">
        <v>3135</v>
      </c>
      <c r="J260">
        <v>219</v>
      </c>
      <c r="K260">
        <v>4</v>
      </c>
      <c r="L260" t="s">
        <v>189</v>
      </c>
      <c r="M260" s="3"/>
    </row>
    <row r="261" spans="1:13" ht="15" customHeight="1" x14ac:dyDescent="0.25">
      <c r="C261" t="e">
        <f>MATCH(D261,[1]!Tabla1[Consignatario],0)</f>
        <v>#REF!</v>
      </c>
      <c r="D261" t="s">
        <v>487</v>
      </c>
      <c r="F261" t="s">
        <v>546</v>
      </c>
      <c r="G261" t="s">
        <v>268</v>
      </c>
      <c r="H261">
        <v>1800</v>
      </c>
      <c r="I261" s="9"/>
      <c r="M261" s="3"/>
    </row>
    <row r="262" spans="1:13" ht="15" customHeight="1" x14ac:dyDescent="0.25">
      <c r="A262" s="2">
        <v>42806</v>
      </c>
      <c r="C262" t="e">
        <f>MATCH(D262,[1]!Tabla1[Consignatario],0)</f>
        <v>#REF!</v>
      </c>
      <c r="D262" t="s">
        <v>382</v>
      </c>
      <c r="E262" t="s">
        <v>223</v>
      </c>
      <c r="F262" t="s">
        <v>539</v>
      </c>
      <c r="G262" t="s">
        <v>129</v>
      </c>
      <c r="H262">
        <v>10000</v>
      </c>
      <c r="I262" s="9">
        <v>10600</v>
      </c>
      <c r="J262">
        <v>742</v>
      </c>
      <c r="M262" s="3"/>
    </row>
    <row r="263" spans="1:13" x14ac:dyDescent="0.25">
      <c r="C263" t="e">
        <f>MATCH(D263,[1]!Tabla1[Consignatario],0)</f>
        <v>#REF!</v>
      </c>
      <c r="D263" t="s">
        <v>382</v>
      </c>
      <c r="F263" t="s">
        <v>539</v>
      </c>
      <c r="G263" t="s">
        <v>47</v>
      </c>
      <c r="H263">
        <v>600</v>
      </c>
      <c r="I263" s="9"/>
      <c r="M263" s="3"/>
    </row>
    <row r="264" spans="1:13" x14ac:dyDescent="0.25">
      <c r="A264" s="2">
        <v>42794</v>
      </c>
      <c r="B264" t="s">
        <v>0</v>
      </c>
      <c r="C264" t="e">
        <f>MATCH(D264,[1]!Tabla1[Consignatario],0)</f>
        <v>#REF!</v>
      </c>
      <c r="D264" t="s">
        <v>439</v>
      </c>
      <c r="E264" t="s">
        <v>97</v>
      </c>
      <c r="F264" t="s">
        <v>542</v>
      </c>
      <c r="G264" t="s">
        <v>336</v>
      </c>
      <c r="H264">
        <v>17285</v>
      </c>
      <c r="I264" s="9">
        <f>SUM(H264:H267)</f>
        <v>47813</v>
      </c>
      <c r="J264">
        <v>86</v>
      </c>
      <c r="K264">
        <v>4</v>
      </c>
      <c r="M264" s="3"/>
    </row>
    <row r="265" spans="1:13" x14ac:dyDescent="0.25">
      <c r="C265" t="e">
        <f>MATCH(D265,[1]!Tabla1[Consignatario],0)</f>
        <v>#REF!</v>
      </c>
      <c r="D265" t="s">
        <v>439</v>
      </c>
      <c r="F265" t="s">
        <v>539</v>
      </c>
      <c r="G265" t="s">
        <v>85</v>
      </c>
      <c r="H265">
        <v>28000</v>
      </c>
      <c r="I265" s="9"/>
      <c r="J265">
        <v>2137</v>
      </c>
      <c r="M265" s="3"/>
    </row>
    <row r="266" spans="1:13" x14ac:dyDescent="0.25">
      <c r="C266" t="e">
        <f>MATCH(D266,[1]!Tabla1[Consignatario],0)</f>
        <v>#REF!</v>
      </c>
      <c r="D266" t="s">
        <v>439</v>
      </c>
      <c r="F266" t="s">
        <v>540</v>
      </c>
      <c r="G266" t="s">
        <v>102</v>
      </c>
      <c r="H266">
        <v>1928</v>
      </c>
      <c r="I266" s="9"/>
      <c r="M266" s="3"/>
    </row>
    <row r="267" spans="1:13" ht="15" customHeight="1" x14ac:dyDescent="0.25">
      <c r="C267" t="e">
        <f>MATCH(D267,[1]!Tabla1[Consignatario],0)</f>
        <v>#REF!</v>
      </c>
      <c r="D267" t="s">
        <v>439</v>
      </c>
      <c r="F267" t="s">
        <v>539</v>
      </c>
      <c r="G267" t="s">
        <v>47</v>
      </c>
      <c r="H267">
        <v>600</v>
      </c>
      <c r="I267" s="9"/>
      <c r="M267" s="3"/>
    </row>
    <row r="268" spans="1:13" ht="15" customHeight="1" x14ac:dyDescent="0.25">
      <c r="A268" s="2">
        <v>42793</v>
      </c>
      <c r="C268" t="e">
        <f>MATCH(D268,[1]!Tabla1[Consignatario],0)</f>
        <v>#REF!</v>
      </c>
      <c r="D268" t="s">
        <v>383</v>
      </c>
      <c r="E268" t="s">
        <v>37</v>
      </c>
      <c r="F268" t="s">
        <v>539</v>
      </c>
      <c r="G268" t="s">
        <v>47</v>
      </c>
      <c r="H268">
        <v>400</v>
      </c>
      <c r="I268" s="8">
        <v>400</v>
      </c>
      <c r="J268">
        <v>28</v>
      </c>
      <c r="M268" s="3"/>
    </row>
    <row r="269" spans="1:13" s="11" customFormat="1" ht="15" customHeight="1" x14ac:dyDescent="0.25">
      <c r="A269" s="2">
        <v>42823</v>
      </c>
      <c r="B269"/>
      <c r="C269" t="e">
        <f>MATCH(D269,[1]!Tabla1[Consignatario],0)</f>
        <v>#REF!</v>
      </c>
      <c r="D269" t="s">
        <v>384</v>
      </c>
      <c r="E269" t="s">
        <v>37</v>
      </c>
      <c r="F269" t="s">
        <v>539</v>
      </c>
      <c r="G269" t="s">
        <v>258</v>
      </c>
      <c r="H269">
        <v>1300</v>
      </c>
      <c r="I269" s="8">
        <v>1300</v>
      </c>
      <c r="J269">
        <v>91</v>
      </c>
      <c r="K269"/>
      <c r="L269" s="11" t="s">
        <v>196</v>
      </c>
      <c r="M269" s="13"/>
    </row>
    <row r="270" spans="1:13" ht="15" customHeight="1" x14ac:dyDescent="0.25">
      <c r="A270" s="2">
        <v>42813</v>
      </c>
      <c r="C270" t="e">
        <f>MATCH(D270,[1]!Tabla1[Consignatario],0)</f>
        <v>#REF!</v>
      </c>
      <c r="D270" t="s">
        <v>385</v>
      </c>
      <c r="E270" t="s">
        <v>37</v>
      </c>
      <c r="F270" t="s">
        <v>539</v>
      </c>
      <c r="G270" t="s">
        <v>47</v>
      </c>
      <c r="H270">
        <v>500</v>
      </c>
      <c r="I270" s="8">
        <v>500</v>
      </c>
      <c r="J270">
        <v>35</v>
      </c>
      <c r="M270" s="3"/>
    </row>
    <row r="271" spans="1:13" x14ac:dyDescent="0.25">
      <c r="A271" s="2">
        <v>42788</v>
      </c>
      <c r="C271" t="e">
        <f>MATCH(D271,[1]!Tabla1[Consignatario],0)</f>
        <v>#REF!</v>
      </c>
      <c r="D271" t="s">
        <v>538</v>
      </c>
      <c r="E271" t="s">
        <v>37</v>
      </c>
      <c r="F271" t="s">
        <v>540</v>
      </c>
      <c r="G271" t="s">
        <v>38</v>
      </c>
      <c r="H271">
        <v>95</v>
      </c>
      <c r="I271" s="8">
        <v>95</v>
      </c>
      <c r="J271">
        <v>6</v>
      </c>
      <c r="K271">
        <v>5</v>
      </c>
      <c r="M271" s="3"/>
    </row>
    <row r="272" spans="1:13" x14ac:dyDescent="0.25">
      <c r="A272" s="2">
        <v>42803</v>
      </c>
      <c r="C272" t="e">
        <f>MATCH(D272,[1]!Tabla1[Consignatario],0)</f>
        <v>#REF!</v>
      </c>
      <c r="D272" t="s">
        <v>453</v>
      </c>
      <c r="E272" t="s">
        <v>206</v>
      </c>
      <c r="F272" t="s">
        <v>539</v>
      </c>
      <c r="G272" t="s">
        <v>207</v>
      </c>
      <c r="H272">
        <v>100000</v>
      </c>
      <c r="I272" s="8">
        <v>100000</v>
      </c>
      <c r="J272">
        <v>7000</v>
      </c>
      <c r="M272" s="3"/>
    </row>
    <row r="273" spans="1:13" ht="15" customHeight="1" x14ac:dyDescent="0.25">
      <c r="A273" s="2">
        <v>42799</v>
      </c>
      <c r="C273" t="e">
        <f>MATCH(D273,[1]!Tabla1[Consignatario],0)</f>
        <v>#REF!</v>
      </c>
      <c r="D273" t="s">
        <v>465</v>
      </c>
      <c r="E273" t="s">
        <v>46</v>
      </c>
      <c r="F273" t="s">
        <v>539</v>
      </c>
      <c r="G273" t="s">
        <v>170</v>
      </c>
      <c r="H273">
        <v>52000</v>
      </c>
      <c r="I273">
        <f>60945+55583</f>
        <v>116528</v>
      </c>
      <c r="J273">
        <v>4266</v>
      </c>
      <c r="K273">
        <v>1</v>
      </c>
      <c r="M273" s="3"/>
    </row>
    <row r="274" spans="1:13" x14ac:dyDescent="0.25">
      <c r="C274" t="e">
        <f>MATCH(D274,[1]!Tabla1[Consignatario],0)</f>
        <v>#REF!</v>
      </c>
      <c r="D274" t="s">
        <v>465</v>
      </c>
      <c r="F274" t="s">
        <v>539</v>
      </c>
      <c r="G274" t="s">
        <v>47</v>
      </c>
      <c r="H274">
        <v>1300</v>
      </c>
      <c r="M274" s="3"/>
    </row>
    <row r="275" spans="1:13" x14ac:dyDescent="0.25">
      <c r="C275" t="e">
        <f>MATCH(D275,[1]!Tabla1[Consignatario],0)</f>
        <v>#REF!</v>
      </c>
      <c r="D275" t="s">
        <v>465</v>
      </c>
      <c r="F275" t="s">
        <v>539</v>
      </c>
      <c r="G275" t="s">
        <v>47</v>
      </c>
      <c r="H275">
        <v>2525</v>
      </c>
      <c r="M275" s="3"/>
    </row>
    <row r="276" spans="1:13" ht="15" customHeight="1" x14ac:dyDescent="0.25">
      <c r="C276" t="e">
        <f>MATCH(D276,[1]!Tabla1[Consignatario],0)</f>
        <v>#REF!</v>
      </c>
      <c r="D276" t="s">
        <v>465</v>
      </c>
      <c r="F276" t="s">
        <v>540</v>
      </c>
      <c r="G276" t="s">
        <v>171</v>
      </c>
      <c r="H276">
        <v>4000</v>
      </c>
      <c r="M276" s="3"/>
    </row>
    <row r="277" spans="1:13" x14ac:dyDescent="0.25">
      <c r="C277" t="e">
        <f>MATCH(D277,[1]!Tabla1[Consignatario],0)</f>
        <v>#REF!</v>
      </c>
      <c r="D277" t="s">
        <v>465</v>
      </c>
      <c r="F277" t="s">
        <v>540</v>
      </c>
      <c r="G277" t="s">
        <v>172</v>
      </c>
      <c r="H277">
        <v>1120</v>
      </c>
      <c r="M277" s="3"/>
    </row>
    <row r="278" spans="1:13" x14ac:dyDescent="0.25">
      <c r="C278" t="e">
        <f>MATCH(D278,[1]!Tabla1[Consignatario],0)</f>
        <v>#REF!</v>
      </c>
      <c r="D278" t="s">
        <v>465</v>
      </c>
      <c r="F278" t="s">
        <v>543</v>
      </c>
      <c r="G278" t="s">
        <v>173</v>
      </c>
      <c r="H278">
        <v>11077</v>
      </c>
      <c r="J278">
        <v>278</v>
      </c>
      <c r="L278" t="s">
        <v>205</v>
      </c>
      <c r="M278" s="3"/>
    </row>
    <row r="279" spans="1:13" ht="15" customHeight="1" x14ac:dyDescent="0.25">
      <c r="C279" t="e">
        <f>MATCH(D279,[1]!Tabla1[Consignatario],0)</f>
        <v>#REF!</v>
      </c>
      <c r="D279" t="s">
        <v>465</v>
      </c>
      <c r="F279" t="s">
        <v>542</v>
      </c>
      <c r="G279" t="s">
        <v>174</v>
      </c>
      <c r="H279">
        <v>12896</v>
      </c>
      <c r="M279" s="3"/>
    </row>
    <row r="280" spans="1:13" ht="15" customHeight="1" x14ac:dyDescent="0.25">
      <c r="C280" t="e">
        <f>MATCH(D280,[1]!Tabla1[Consignatario],0)</f>
        <v>#REF!</v>
      </c>
      <c r="D280" t="s">
        <v>465</v>
      </c>
      <c r="F280" t="s">
        <v>543</v>
      </c>
      <c r="G280" t="s">
        <v>173</v>
      </c>
      <c r="H280">
        <v>29060</v>
      </c>
      <c r="M280" s="3"/>
    </row>
    <row r="281" spans="1:13" x14ac:dyDescent="0.25">
      <c r="C281" t="e">
        <f>MATCH(D281,[1]!Tabla1[Consignatario],0)</f>
        <v>#REF!</v>
      </c>
      <c r="D281" t="s">
        <v>465</v>
      </c>
      <c r="F281" t="s">
        <v>543</v>
      </c>
      <c r="G281" t="s">
        <v>176</v>
      </c>
      <c r="H281">
        <v>2550</v>
      </c>
      <c r="M281" s="3"/>
    </row>
    <row r="282" spans="1:13" x14ac:dyDescent="0.25">
      <c r="A282" s="2">
        <v>42821</v>
      </c>
      <c r="C282" t="e">
        <f>MATCH(D282,[1]!Tabla1[Consignatario],0)</f>
        <v>#REF!</v>
      </c>
      <c r="D282" t="s">
        <v>449</v>
      </c>
      <c r="E282" t="s">
        <v>46</v>
      </c>
      <c r="F282" t="s">
        <v>539</v>
      </c>
      <c r="G282" t="s">
        <v>258</v>
      </c>
      <c r="H282">
        <v>550</v>
      </c>
      <c r="I282" s="8">
        <v>550</v>
      </c>
      <c r="J282">
        <v>38</v>
      </c>
      <c r="K282">
        <v>4</v>
      </c>
      <c r="M282" s="3"/>
    </row>
    <row r="283" spans="1:13" x14ac:dyDescent="0.25">
      <c r="A283" s="2">
        <v>42794</v>
      </c>
      <c r="C283" t="e">
        <f>MATCH(D283,[1]!Tabla1[Consignatario],0)</f>
        <v>#REF!</v>
      </c>
      <c r="D283" t="s">
        <v>481</v>
      </c>
      <c r="E283" t="s">
        <v>107</v>
      </c>
      <c r="F283" t="s">
        <v>539</v>
      </c>
      <c r="G283" t="s">
        <v>108</v>
      </c>
      <c r="H283">
        <v>24000</v>
      </c>
      <c r="I283" s="9">
        <v>25500</v>
      </c>
      <c r="J283">
        <v>1785</v>
      </c>
      <c r="M283" s="3"/>
    </row>
    <row r="284" spans="1:13" x14ac:dyDescent="0.25">
      <c r="C284" t="e">
        <f>MATCH(D284,[1]!Tabla1[Consignatario],0)</f>
        <v>#REF!</v>
      </c>
      <c r="D284" t="s">
        <v>481</v>
      </c>
      <c r="F284" t="s">
        <v>540</v>
      </c>
      <c r="G284" t="s">
        <v>109</v>
      </c>
      <c r="H284">
        <v>960</v>
      </c>
      <c r="I284" s="9"/>
      <c r="M284" s="3"/>
    </row>
    <row r="285" spans="1:13" ht="15" customHeight="1" x14ac:dyDescent="0.25">
      <c r="C285" t="e">
        <f>MATCH(D285,[1]!Tabla1[Consignatario],0)</f>
        <v>#REF!</v>
      </c>
      <c r="D285" t="s">
        <v>481</v>
      </c>
      <c r="F285" t="s">
        <v>539</v>
      </c>
      <c r="G285" t="s">
        <v>47</v>
      </c>
      <c r="H285">
        <v>540</v>
      </c>
      <c r="I285" s="9"/>
      <c r="L285" t="s">
        <v>209</v>
      </c>
      <c r="M285" s="3"/>
    </row>
    <row r="286" spans="1:13" ht="15" customHeight="1" x14ac:dyDescent="0.25">
      <c r="A286" s="2">
        <v>42793</v>
      </c>
      <c r="C286" t="e">
        <f>MATCH(D286,[1]!Tabla1[Consignatario],0)</f>
        <v>#REF!</v>
      </c>
      <c r="D286" t="s">
        <v>477</v>
      </c>
      <c r="E286" t="s">
        <v>77</v>
      </c>
      <c r="F286" t="s">
        <v>539</v>
      </c>
      <c r="G286" t="s">
        <v>47</v>
      </c>
      <c r="H286">
        <v>1000</v>
      </c>
      <c r="I286" s="8">
        <v>1000</v>
      </c>
      <c r="J286">
        <v>70</v>
      </c>
      <c r="M286" s="3"/>
    </row>
    <row r="287" spans="1:13" x14ac:dyDescent="0.25">
      <c r="A287" s="2">
        <v>42792</v>
      </c>
      <c r="C287" t="e">
        <f>MATCH(D287,[1]!Tabla1[Consignatario],0)</f>
        <v>#REF!</v>
      </c>
      <c r="D287" t="s">
        <v>427</v>
      </c>
      <c r="E287" t="s">
        <v>76</v>
      </c>
      <c r="F287" t="s">
        <v>542</v>
      </c>
      <c r="G287" t="s">
        <v>337</v>
      </c>
      <c r="H287">
        <f>1200*2.5</f>
        <v>3000</v>
      </c>
      <c r="I287" s="8"/>
      <c r="J287">
        <v>15</v>
      </c>
      <c r="M287" s="3"/>
    </row>
    <row r="288" spans="1:13" x14ac:dyDescent="0.25">
      <c r="A288" s="2">
        <v>42809</v>
      </c>
      <c r="B288" t="s">
        <v>0</v>
      </c>
      <c r="C288" t="e">
        <f>MATCH(D288,[1]!Tabla1[Consignatario],0)</f>
        <v>#REF!</v>
      </c>
      <c r="D288" t="s">
        <v>461</v>
      </c>
      <c r="E288" t="s">
        <v>7</v>
      </c>
      <c r="F288" t="s">
        <v>544</v>
      </c>
      <c r="G288" t="s">
        <v>240</v>
      </c>
      <c r="H288">
        <v>1350</v>
      </c>
      <c r="I288" s="8">
        <v>1350</v>
      </c>
      <c r="J288">
        <v>94</v>
      </c>
      <c r="K288">
        <v>4</v>
      </c>
      <c r="M288" s="3"/>
    </row>
    <row r="289" spans="1:13" x14ac:dyDescent="0.25">
      <c r="A289" s="2">
        <v>42812</v>
      </c>
      <c r="C289" t="e">
        <f>MATCH(D289,[1]!Tabla1[Consignatario],0)</f>
        <v>#REF!</v>
      </c>
      <c r="D289" t="s">
        <v>386</v>
      </c>
      <c r="E289" t="s">
        <v>13</v>
      </c>
      <c r="F289" t="s">
        <v>539</v>
      </c>
      <c r="G289" t="s">
        <v>74</v>
      </c>
      <c r="H289">
        <v>14000</v>
      </c>
      <c r="I289" s="9">
        <v>14200</v>
      </c>
      <c r="J289">
        <v>994</v>
      </c>
      <c r="M289" s="3"/>
    </row>
    <row r="290" spans="1:13" ht="15" customHeight="1" x14ac:dyDescent="0.25">
      <c r="C290" t="e">
        <f>MATCH(D290,[1]!Tabla1[Consignatario],0)</f>
        <v>#REF!</v>
      </c>
      <c r="D290" t="s">
        <v>386</v>
      </c>
      <c r="F290" t="s">
        <v>540</v>
      </c>
      <c r="G290" t="s">
        <v>243</v>
      </c>
      <c r="H290">
        <v>200</v>
      </c>
      <c r="I290" s="9"/>
      <c r="M290" s="3"/>
    </row>
    <row r="291" spans="1:13" ht="15" customHeight="1" x14ac:dyDescent="0.25">
      <c r="A291" s="2">
        <v>42801</v>
      </c>
      <c r="C291" t="e">
        <f>MATCH(D291,[1]!Tabla1[Consignatario],0)</f>
        <v>#REF!</v>
      </c>
      <c r="D291" t="s">
        <v>425</v>
      </c>
      <c r="E291" t="s">
        <v>193</v>
      </c>
      <c r="F291" t="s">
        <v>543</v>
      </c>
      <c r="G291" t="s">
        <v>194</v>
      </c>
      <c r="H291">
        <v>20000</v>
      </c>
      <c r="I291">
        <v>20000</v>
      </c>
      <c r="J291">
        <v>100</v>
      </c>
      <c r="M291" s="3"/>
    </row>
    <row r="292" spans="1:13" x14ac:dyDescent="0.25">
      <c r="A292" s="2">
        <v>42795</v>
      </c>
      <c r="C292" t="e">
        <f>MATCH(D292,[1]!Tabla1[Consignatario],0)</f>
        <v>#REF!</v>
      </c>
      <c r="D292" t="s">
        <v>441</v>
      </c>
      <c r="E292" t="s">
        <v>139</v>
      </c>
      <c r="F292" t="s">
        <v>539</v>
      </c>
      <c r="G292" t="s">
        <v>70</v>
      </c>
      <c r="H292">
        <v>8000</v>
      </c>
      <c r="I292" s="9">
        <v>8900</v>
      </c>
      <c r="J292">
        <v>623</v>
      </c>
      <c r="M292" s="3"/>
    </row>
    <row r="293" spans="1:13" ht="15" customHeight="1" x14ac:dyDescent="0.25">
      <c r="C293" t="e">
        <f>MATCH(D293,[1]!Tabla1[Consignatario],0)</f>
        <v>#REF!</v>
      </c>
      <c r="D293" t="s">
        <v>441</v>
      </c>
      <c r="F293" t="s">
        <v>540</v>
      </c>
      <c r="G293" t="s">
        <v>140</v>
      </c>
      <c r="H293">
        <v>400</v>
      </c>
      <c r="I293" s="9"/>
      <c r="M293" s="3"/>
    </row>
    <row r="294" spans="1:13" ht="15" customHeight="1" x14ac:dyDescent="0.25">
      <c r="C294" t="e">
        <f>MATCH(D294,[1]!Tabla1[Consignatario],0)</f>
        <v>#REF!</v>
      </c>
      <c r="D294" t="s">
        <v>441</v>
      </c>
      <c r="F294" t="s">
        <v>539</v>
      </c>
      <c r="G294" t="s">
        <v>47</v>
      </c>
      <c r="H294">
        <v>500</v>
      </c>
      <c r="I294" s="9"/>
      <c r="M294" s="3"/>
    </row>
    <row r="295" spans="1:13" x14ac:dyDescent="0.25">
      <c r="A295" s="2">
        <v>42794</v>
      </c>
      <c r="C295" t="e">
        <f>MATCH(D295,[1]!Tabla1[Consignatario],0)</f>
        <v>#REF!</v>
      </c>
      <c r="D295" t="s">
        <v>482</v>
      </c>
      <c r="E295" t="s">
        <v>58</v>
      </c>
      <c r="F295" t="s">
        <v>539</v>
      </c>
      <c r="G295" t="s">
        <v>114</v>
      </c>
      <c r="H295">
        <v>18000</v>
      </c>
      <c r="I295" s="9">
        <v>20420</v>
      </c>
      <c r="J295">
        <v>1429</v>
      </c>
      <c r="K295">
        <v>4</v>
      </c>
      <c r="M295" s="3"/>
    </row>
    <row r="296" spans="1:13" ht="15" customHeight="1" x14ac:dyDescent="0.25">
      <c r="C296" t="e">
        <f>MATCH(D296,[1]!Tabla1[Consignatario],0)</f>
        <v>#REF!</v>
      </c>
      <c r="D296" t="s">
        <v>482</v>
      </c>
      <c r="F296" t="s">
        <v>540</v>
      </c>
      <c r="G296" t="s">
        <v>90</v>
      </c>
      <c r="H296">
        <v>1520</v>
      </c>
      <c r="I296" s="9"/>
      <c r="M296" s="3"/>
    </row>
    <row r="297" spans="1:13" x14ac:dyDescent="0.25">
      <c r="C297" t="e">
        <f>MATCH(D297,[1]!Tabla1[Consignatario],0)</f>
        <v>#REF!</v>
      </c>
      <c r="D297" t="s">
        <v>482</v>
      </c>
      <c r="F297" t="s">
        <v>539</v>
      </c>
      <c r="G297" t="s">
        <v>47</v>
      </c>
      <c r="H297">
        <v>900</v>
      </c>
      <c r="I297" s="9"/>
      <c r="M297" s="3"/>
    </row>
    <row r="298" spans="1:13" x14ac:dyDescent="0.25">
      <c r="A298" s="2">
        <v>42822</v>
      </c>
      <c r="C298" t="e">
        <f>MATCH(D298,[1]!Tabla1[Consignatario],0)</f>
        <v>#REF!</v>
      </c>
      <c r="D298" t="s">
        <v>458</v>
      </c>
      <c r="E298" t="s">
        <v>25</v>
      </c>
      <c r="F298" t="s">
        <v>539</v>
      </c>
      <c r="G298" t="s">
        <v>277</v>
      </c>
      <c r="H298">
        <v>44000</v>
      </c>
      <c r="I298" s="9">
        <v>67261</v>
      </c>
      <c r="J298">
        <v>4708</v>
      </c>
      <c r="K298">
        <v>3</v>
      </c>
      <c r="M298" s="3"/>
    </row>
    <row r="299" spans="1:13" x14ac:dyDescent="0.25">
      <c r="C299" t="e">
        <f>MATCH(D299,[1]!Tabla1[Consignatario],0)</f>
        <v>#REF!</v>
      </c>
      <c r="D299" t="s">
        <v>458</v>
      </c>
      <c r="F299" t="s">
        <v>539</v>
      </c>
      <c r="G299" t="s">
        <v>278</v>
      </c>
      <c r="H299">
        <v>16800</v>
      </c>
      <c r="I299" s="9"/>
      <c r="M299" s="3"/>
    </row>
    <row r="300" spans="1:13" x14ac:dyDescent="0.25">
      <c r="C300" t="e">
        <f>MATCH(D300,[1]!Tabla1[Consignatario],0)</f>
        <v>#REF!</v>
      </c>
      <c r="D300" t="s">
        <v>458</v>
      </c>
      <c r="F300" t="s">
        <v>540</v>
      </c>
      <c r="G300" t="s">
        <v>279</v>
      </c>
      <c r="H300">
        <v>2496</v>
      </c>
      <c r="I300" s="9"/>
      <c r="M300" s="3"/>
    </row>
    <row r="301" spans="1:13" x14ac:dyDescent="0.25">
      <c r="C301" t="e">
        <f>MATCH(D301,[1]!Tabla1[Consignatario],0)</f>
        <v>#REF!</v>
      </c>
      <c r="D301" t="s">
        <v>458</v>
      </c>
      <c r="F301" t="s">
        <v>541</v>
      </c>
      <c r="G301" t="s">
        <v>280</v>
      </c>
      <c r="H301">
        <v>2526</v>
      </c>
      <c r="I301" s="9"/>
      <c r="M301" s="3"/>
    </row>
    <row r="302" spans="1:13" ht="15" customHeight="1" x14ac:dyDescent="0.25">
      <c r="C302" t="e">
        <f>MATCH(D302,[1]!Tabla1[Consignatario],0)</f>
        <v>#REF!</v>
      </c>
      <c r="D302" t="s">
        <v>458</v>
      </c>
      <c r="F302" t="s">
        <v>539</v>
      </c>
      <c r="G302" t="s">
        <v>258</v>
      </c>
      <c r="H302">
        <v>1439</v>
      </c>
      <c r="I302" s="9"/>
      <c r="M302" s="3"/>
    </row>
    <row r="303" spans="1:13" ht="15" customHeight="1" x14ac:dyDescent="0.25">
      <c r="C303" t="e">
        <f>MATCH(D303,[1]!Tabla1[Consignatario],0)</f>
        <v>#REF!</v>
      </c>
      <c r="D303" t="s">
        <v>458</v>
      </c>
      <c r="F303" t="s">
        <v>542</v>
      </c>
      <c r="G303" t="s">
        <v>42</v>
      </c>
      <c r="H303">
        <v>72000</v>
      </c>
      <c r="I303" s="9">
        <v>271627</v>
      </c>
      <c r="J303">
        <v>1358</v>
      </c>
      <c r="K303">
        <v>1</v>
      </c>
      <c r="L303" s="11" t="s">
        <v>221</v>
      </c>
      <c r="M303" s="3"/>
    </row>
    <row r="304" spans="1:13" ht="15" customHeight="1" x14ac:dyDescent="0.25">
      <c r="C304" t="e">
        <f>MATCH(D304,[1]!Tabla1[Consignatario],0)</f>
        <v>#REF!</v>
      </c>
      <c r="D304" t="s">
        <v>458</v>
      </c>
      <c r="F304" t="s">
        <v>542</v>
      </c>
      <c r="G304" t="s">
        <v>334</v>
      </c>
      <c r="H304">
        <v>7627</v>
      </c>
      <c r="I304" s="9"/>
      <c r="M304" s="3"/>
    </row>
    <row r="305" spans="1:13" x14ac:dyDescent="0.25">
      <c r="C305" t="e">
        <f>MATCH(D305,[1]!Tabla1[Consignatario],0)</f>
        <v>#REF!</v>
      </c>
      <c r="D305" t="s">
        <v>458</v>
      </c>
      <c r="F305" t="s">
        <v>542</v>
      </c>
      <c r="G305" t="s">
        <v>50</v>
      </c>
      <c r="H305">
        <v>192000</v>
      </c>
      <c r="I305" s="9"/>
      <c r="M305" s="3"/>
    </row>
    <row r="306" spans="1:13" ht="15" customHeight="1" x14ac:dyDescent="0.25">
      <c r="A306" s="2">
        <v>42822</v>
      </c>
      <c r="C306" t="e">
        <f>MATCH(D306,[1]!Tabla1[Consignatario],0)</f>
        <v>#REF!</v>
      </c>
      <c r="D306" t="s">
        <v>458</v>
      </c>
      <c r="E306" t="s">
        <v>25</v>
      </c>
      <c r="F306" t="s">
        <v>539</v>
      </c>
      <c r="G306" t="s">
        <v>282</v>
      </c>
      <c r="H306">
        <v>0</v>
      </c>
      <c r="I306" s="9">
        <f>136594+566</f>
        <v>137160</v>
      </c>
      <c r="J306">
        <v>0</v>
      </c>
      <c r="M306" s="3"/>
    </row>
    <row r="307" spans="1:13" ht="15" customHeight="1" x14ac:dyDescent="0.25">
      <c r="A307" s="2">
        <v>42794</v>
      </c>
      <c r="B307" t="s">
        <v>0</v>
      </c>
      <c r="C307" t="e">
        <f>MATCH(D307,[1]!Tabla1[Consignatario],0)</f>
        <v>#REF!</v>
      </c>
      <c r="D307" t="s">
        <v>436</v>
      </c>
      <c r="E307" t="s">
        <v>69</v>
      </c>
      <c r="F307" t="s">
        <v>539</v>
      </c>
      <c r="G307" t="s">
        <v>67</v>
      </c>
      <c r="H307">
        <v>20000</v>
      </c>
      <c r="I307" s="9">
        <v>22327</v>
      </c>
      <c r="J307">
        <v>1562</v>
      </c>
      <c r="K307">
        <v>7</v>
      </c>
      <c r="M307" s="3"/>
    </row>
    <row r="308" spans="1:13" x14ac:dyDescent="0.25">
      <c r="C308" t="e">
        <f>MATCH(D308,[1]!Tabla1[Consignatario],0)</f>
        <v>#REF!</v>
      </c>
      <c r="D308" t="s">
        <v>436</v>
      </c>
      <c r="F308" t="s">
        <v>539</v>
      </c>
      <c r="G308" t="s">
        <v>47</v>
      </c>
      <c r="H308">
        <v>2175</v>
      </c>
      <c r="I308" s="9"/>
      <c r="M308" s="3"/>
    </row>
    <row r="309" spans="1:13" x14ac:dyDescent="0.25">
      <c r="C309" t="e">
        <f>MATCH(D309,[1]!Tabla1[Consignatario],0)</f>
        <v>#REF!</v>
      </c>
      <c r="D309" t="s">
        <v>436</v>
      </c>
      <c r="F309" t="s">
        <v>540</v>
      </c>
      <c r="G309" t="s">
        <v>95</v>
      </c>
      <c r="H309">
        <v>152</v>
      </c>
      <c r="I309" s="9"/>
      <c r="M309" s="3"/>
    </row>
    <row r="310" spans="1:13" ht="15" customHeight="1" x14ac:dyDescent="0.25">
      <c r="A310" s="2">
        <v>42792</v>
      </c>
      <c r="C310" t="e">
        <f>MATCH(D310,[1]!Tabla1[Consignatario],0)</f>
        <v>#REF!</v>
      </c>
      <c r="D310" t="s">
        <v>486</v>
      </c>
      <c r="E310" t="s">
        <v>37</v>
      </c>
      <c r="F310" t="s">
        <v>542</v>
      </c>
      <c r="G310" t="s">
        <v>42</v>
      </c>
      <c r="H310">
        <v>3500</v>
      </c>
      <c r="I310" s="9">
        <f>SUM(H310:H316)</f>
        <v>75578</v>
      </c>
      <c r="J310">
        <v>299</v>
      </c>
      <c r="M310" s="3"/>
    </row>
    <row r="311" spans="1:13" ht="15" customHeight="1" x14ac:dyDescent="0.25">
      <c r="C311" t="e">
        <f>MATCH(D311,[1]!Tabla1[Consignatario],0)</f>
        <v>#REF!</v>
      </c>
      <c r="D311" t="s">
        <v>486</v>
      </c>
      <c r="F311" t="s">
        <v>542</v>
      </c>
      <c r="G311" t="s">
        <v>42</v>
      </c>
      <c r="H311">
        <v>1100</v>
      </c>
      <c r="I311" s="9"/>
      <c r="M311" s="3"/>
    </row>
    <row r="312" spans="1:13" x14ac:dyDescent="0.25">
      <c r="C312" t="e">
        <f>MATCH(D312,[1]!Tabla1[Consignatario],0)</f>
        <v>#REF!</v>
      </c>
      <c r="D312" t="s">
        <v>486</v>
      </c>
      <c r="F312" t="s">
        <v>542</v>
      </c>
      <c r="G312" t="s">
        <v>42</v>
      </c>
      <c r="H312">
        <v>55200</v>
      </c>
      <c r="I312" s="9"/>
      <c r="M312" s="3"/>
    </row>
    <row r="313" spans="1:13" ht="15" customHeight="1" x14ac:dyDescent="0.25">
      <c r="C313" t="e">
        <f>MATCH(D313,[1]!Tabla1[Consignatario],0)</f>
        <v>#REF!</v>
      </c>
      <c r="D313" t="s">
        <v>486</v>
      </c>
      <c r="F313" t="s">
        <v>539</v>
      </c>
      <c r="G313" t="s">
        <v>74</v>
      </c>
      <c r="H313">
        <v>14000</v>
      </c>
      <c r="I313" s="9"/>
      <c r="J313">
        <v>1104</v>
      </c>
      <c r="K313">
        <v>4</v>
      </c>
      <c r="M313" s="3"/>
    </row>
    <row r="314" spans="1:13" x14ac:dyDescent="0.25">
      <c r="C314" t="e">
        <f>MATCH(D314,[1]!Tabla1[Consignatario],0)</f>
        <v>#REF!</v>
      </c>
      <c r="D314" t="s">
        <v>486</v>
      </c>
      <c r="F314" t="s">
        <v>539</v>
      </c>
      <c r="G314" t="s">
        <v>47</v>
      </c>
      <c r="H314">
        <v>1300</v>
      </c>
      <c r="I314" s="9"/>
      <c r="M314" s="3"/>
    </row>
    <row r="315" spans="1:13" ht="15" customHeight="1" x14ac:dyDescent="0.25">
      <c r="C315" t="e">
        <f>MATCH(D315,[1]!Tabla1[Consignatario],0)</f>
        <v>#REF!</v>
      </c>
      <c r="D315" t="s">
        <v>486</v>
      </c>
      <c r="F315" t="s">
        <v>540</v>
      </c>
      <c r="G315" t="s">
        <v>75</v>
      </c>
      <c r="H315">
        <v>216</v>
      </c>
      <c r="I315" s="9"/>
      <c r="M315" s="3"/>
    </row>
    <row r="316" spans="1:13" ht="15" customHeight="1" x14ac:dyDescent="0.25">
      <c r="C316" t="e">
        <f>MATCH(D316,[1]!Tabla1[Consignatario],0)</f>
        <v>#REF!</v>
      </c>
      <c r="D316" t="s">
        <v>486</v>
      </c>
      <c r="F316" t="s">
        <v>540</v>
      </c>
      <c r="H316">
        <v>262</v>
      </c>
      <c r="I316" s="9"/>
      <c r="M316" s="3"/>
    </row>
    <row r="317" spans="1:13" ht="15" customHeight="1" x14ac:dyDescent="0.25">
      <c r="A317" t="s">
        <v>118</v>
      </c>
      <c r="C317" t="e">
        <f>MATCH(D317,[1]!Tabla1[Consignatario],0)</f>
        <v>#REF!</v>
      </c>
      <c r="D317" t="s">
        <v>486</v>
      </c>
      <c r="E317" t="s">
        <v>89</v>
      </c>
      <c r="F317" t="s">
        <v>542</v>
      </c>
      <c r="G317" t="s">
        <v>42</v>
      </c>
      <c r="H317">
        <v>342</v>
      </c>
      <c r="I317" s="9">
        <f>5654+1659</f>
        <v>7313</v>
      </c>
      <c r="J317">
        <v>28</v>
      </c>
      <c r="K317">
        <v>2</v>
      </c>
      <c r="M317" s="3"/>
    </row>
    <row r="318" spans="1:13" x14ac:dyDescent="0.25">
      <c r="C318" t="e">
        <f>MATCH(D318,[1]!Tabla1[Consignatario],0)</f>
        <v>#REF!</v>
      </c>
      <c r="D318" t="s">
        <v>486</v>
      </c>
      <c r="F318" t="s">
        <v>542</v>
      </c>
      <c r="G318" t="s">
        <v>127</v>
      </c>
      <c r="H318">
        <v>5312</v>
      </c>
      <c r="I318" s="9"/>
      <c r="M318" s="3"/>
    </row>
    <row r="319" spans="1:13" x14ac:dyDescent="0.25">
      <c r="C319" t="e">
        <f>MATCH(D319,[1]!Tabla1[Consignatario],0)</f>
        <v>#REF!</v>
      </c>
      <c r="D319" t="s">
        <v>486</v>
      </c>
      <c r="F319" t="s">
        <v>539</v>
      </c>
      <c r="G319" t="s">
        <v>47</v>
      </c>
      <c r="H319">
        <v>1659</v>
      </c>
      <c r="I319" s="9"/>
      <c r="J319">
        <v>116</v>
      </c>
      <c r="K319">
        <v>1</v>
      </c>
      <c r="M319" s="3"/>
    </row>
    <row r="320" spans="1:13" ht="15" customHeight="1" x14ac:dyDescent="0.25">
      <c r="A320" s="2">
        <v>42765</v>
      </c>
      <c r="B320" s="2" t="s">
        <v>0</v>
      </c>
      <c r="C320" t="e">
        <f>MATCH(D320,[1]!Tabla1[Consignatario],0)</f>
        <v>#REF!</v>
      </c>
      <c r="D320" t="s">
        <v>387</v>
      </c>
      <c r="E320" t="s">
        <v>13</v>
      </c>
      <c r="F320" t="s">
        <v>544</v>
      </c>
      <c r="G320" t="s">
        <v>1</v>
      </c>
      <c r="H320">
        <v>4320</v>
      </c>
      <c r="I320" s="8">
        <v>4320</v>
      </c>
      <c r="J320">
        <v>302</v>
      </c>
      <c r="K320">
        <v>3</v>
      </c>
      <c r="M320" s="3"/>
    </row>
    <row r="321" spans="1:13" ht="15" customHeight="1" x14ac:dyDescent="0.25">
      <c r="A321" s="2">
        <v>42769</v>
      </c>
      <c r="C321" t="e">
        <f>MATCH(D321,[1]!Tabla1[Consignatario],0)</f>
        <v>#REF!</v>
      </c>
      <c r="D321" t="s">
        <v>387</v>
      </c>
      <c r="E321" t="s">
        <v>13</v>
      </c>
      <c r="F321" t="s">
        <v>544</v>
      </c>
      <c r="G321" t="s">
        <v>11</v>
      </c>
      <c r="H321">
        <v>5580</v>
      </c>
      <c r="I321" s="8">
        <v>5580</v>
      </c>
      <c r="J321">
        <v>390</v>
      </c>
      <c r="K321">
        <v>4</v>
      </c>
      <c r="M321" s="3"/>
    </row>
    <row r="322" spans="1:13" x14ac:dyDescent="0.25">
      <c r="A322" s="2">
        <v>42774</v>
      </c>
      <c r="C322" t="e">
        <f>MATCH(D322,[1]!Tabla1[Consignatario],0)</f>
        <v>#REF!</v>
      </c>
      <c r="D322" t="s">
        <v>387</v>
      </c>
      <c r="E322" t="s">
        <v>13</v>
      </c>
      <c r="F322" t="s">
        <v>544</v>
      </c>
      <c r="G322" t="s">
        <v>11</v>
      </c>
      <c r="H322">
        <v>5580</v>
      </c>
      <c r="I322" s="9">
        <v>5730</v>
      </c>
      <c r="J322">
        <v>401</v>
      </c>
      <c r="K322">
        <v>1</v>
      </c>
      <c r="M322" s="3"/>
    </row>
    <row r="323" spans="1:13" ht="15" customHeight="1" x14ac:dyDescent="0.25">
      <c r="C323" t="e">
        <f>MATCH(D323,[1]!Tabla1[Consignatario],0)</f>
        <v>#REF!</v>
      </c>
      <c r="D323" t="s">
        <v>387</v>
      </c>
      <c r="F323" t="s">
        <v>547</v>
      </c>
      <c r="G323" t="s">
        <v>28</v>
      </c>
      <c r="H323">
        <v>150</v>
      </c>
      <c r="I323" s="9"/>
      <c r="M323" s="3"/>
    </row>
    <row r="324" spans="1:13" x14ac:dyDescent="0.25">
      <c r="A324" s="2">
        <v>42794</v>
      </c>
      <c r="C324" t="e">
        <f>MATCH(D324,[1]!Tabla1[Consignatario],0)</f>
        <v>#REF!</v>
      </c>
      <c r="D324" t="s">
        <v>387</v>
      </c>
      <c r="E324" t="s">
        <v>13</v>
      </c>
      <c r="F324" t="s">
        <v>542</v>
      </c>
      <c r="G324" t="s">
        <v>335</v>
      </c>
      <c r="H324">
        <v>48102</v>
      </c>
      <c r="I324" s="9">
        <f>48102+H325+H326+H327+H328</f>
        <v>94969</v>
      </c>
      <c r="J324">
        <v>240</v>
      </c>
      <c r="K324">
        <v>4</v>
      </c>
      <c r="M324" s="3"/>
    </row>
    <row r="325" spans="1:13" x14ac:dyDescent="0.25">
      <c r="C325" t="e">
        <f>MATCH(D325,[1]!Tabla1[Consignatario],0)</f>
        <v>#REF!</v>
      </c>
      <c r="D325" t="s">
        <v>387</v>
      </c>
      <c r="F325" t="s">
        <v>539</v>
      </c>
      <c r="G325" t="s">
        <v>83</v>
      </c>
      <c r="H325">
        <v>40000</v>
      </c>
      <c r="I325" s="9"/>
      <c r="J325">
        <v>3280</v>
      </c>
      <c r="K325">
        <v>6</v>
      </c>
      <c r="M325" s="3"/>
    </row>
    <row r="326" spans="1:13" x14ac:dyDescent="0.25">
      <c r="C326" t="e">
        <f>MATCH(D326,[1]!Tabla1[Consignatario],0)</f>
        <v>#REF!</v>
      </c>
      <c r="D326" t="s">
        <v>387</v>
      </c>
      <c r="F326" t="s">
        <v>539</v>
      </c>
      <c r="G326" t="s">
        <v>47</v>
      </c>
      <c r="H326">
        <v>620</v>
      </c>
      <c r="I326" s="9"/>
      <c r="M326" s="3"/>
    </row>
    <row r="327" spans="1:13" x14ac:dyDescent="0.25">
      <c r="C327" t="e">
        <f>MATCH(D327,[1]!Tabla1[Consignatario],0)</f>
        <v>#REF!</v>
      </c>
      <c r="D327" t="s">
        <v>387</v>
      </c>
      <c r="F327" t="s">
        <v>541</v>
      </c>
      <c r="G327" t="s">
        <v>117</v>
      </c>
      <c r="H327">
        <v>3047</v>
      </c>
      <c r="I327" s="9"/>
      <c r="M327" s="3"/>
    </row>
    <row r="328" spans="1:13" x14ac:dyDescent="0.25">
      <c r="C328" t="e">
        <f>MATCH(D328,[1]!Tabla1[Consignatario],0)</f>
        <v>#REF!</v>
      </c>
      <c r="D328" t="s">
        <v>387</v>
      </c>
      <c r="F328" t="s">
        <v>540</v>
      </c>
      <c r="G328" t="s">
        <v>87</v>
      </c>
      <c r="H328">
        <v>3200</v>
      </c>
      <c r="I328" s="9"/>
      <c r="M328" s="3"/>
    </row>
    <row r="329" spans="1:13" x14ac:dyDescent="0.25">
      <c r="A329" s="2">
        <v>42811</v>
      </c>
      <c r="C329" t="e">
        <f>MATCH(D329,[1]!Tabla1[Consignatario],0)</f>
        <v>#REF!</v>
      </c>
      <c r="D329" t="s">
        <v>466</v>
      </c>
      <c r="E329" t="s">
        <v>242</v>
      </c>
      <c r="F329" t="s">
        <v>546</v>
      </c>
      <c r="G329" t="s">
        <v>188</v>
      </c>
      <c r="H329">
        <v>1050</v>
      </c>
      <c r="I329" s="8">
        <v>1050</v>
      </c>
      <c r="J329">
        <v>73</v>
      </c>
      <c r="K329">
        <v>4</v>
      </c>
      <c r="M329" s="3"/>
    </row>
    <row r="330" spans="1:13" x14ac:dyDescent="0.25">
      <c r="A330" s="2">
        <v>42804</v>
      </c>
      <c r="B330" t="s">
        <v>0</v>
      </c>
      <c r="C330" t="e">
        <f>MATCH(D330,[1]!Tabla1[Consignatario],0)</f>
        <v>#REF!</v>
      </c>
      <c r="D330" t="s">
        <v>388</v>
      </c>
      <c r="E330" t="s">
        <v>201</v>
      </c>
      <c r="F330" t="s">
        <v>539</v>
      </c>
      <c r="G330" t="s">
        <v>47</v>
      </c>
      <c r="H330">
        <v>4200</v>
      </c>
      <c r="I330" s="9">
        <v>4308</v>
      </c>
      <c r="J330">
        <v>301</v>
      </c>
      <c r="K330">
        <v>4</v>
      </c>
      <c r="M330" s="3"/>
    </row>
    <row r="331" spans="1:13" x14ac:dyDescent="0.25">
      <c r="C331" t="e">
        <f>MATCH(D331,[1]!Tabla1[Consignatario],0)</f>
        <v>#REF!</v>
      </c>
      <c r="D331" t="s">
        <v>388</v>
      </c>
      <c r="F331" t="s">
        <v>540</v>
      </c>
      <c r="G331" t="s">
        <v>216</v>
      </c>
      <c r="H331">
        <v>108</v>
      </c>
      <c r="I331" s="9"/>
      <c r="M331" s="3"/>
    </row>
    <row r="332" spans="1:13" x14ac:dyDescent="0.25">
      <c r="A332" s="2">
        <v>42819</v>
      </c>
      <c r="C332" t="e">
        <f>MATCH(D332,[1]!Tabla1[Consignatario],0)</f>
        <v>#REF!</v>
      </c>
      <c r="D332" t="s">
        <v>389</v>
      </c>
      <c r="E332" t="s">
        <v>13</v>
      </c>
      <c r="F332" t="s">
        <v>540</v>
      </c>
      <c r="G332" t="s">
        <v>274</v>
      </c>
      <c r="H332">
        <v>1048</v>
      </c>
      <c r="I332" s="8">
        <v>1048</v>
      </c>
      <c r="J332">
        <v>73</v>
      </c>
      <c r="K332">
        <v>3</v>
      </c>
      <c r="M332" s="3"/>
    </row>
    <row r="333" spans="1:13" ht="15" customHeight="1" x14ac:dyDescent="0.25">
      <c r="A333" s="2">
        <v>42796</v>
      </c>
      <c r="C333" t="e">
        <f>MATCH(D333,[1]!Tabla1[Consignatario],0)</f>
        <v>#REF!</v>
      </c>
      <c r="D333" t="s">
        <v>512</v>
      </c>
      <c r="E333" t="s">
        <v>128</v>
      </c>
      <c r="F333" t="s">
        <v>539</v>
      </c>
      <c r="G333" t="s">
        <v>70</v>
      </c>
      <c r="H333">
        <v>8000</v>
      </c>
      <c r="I333" s="9">
        <v>9100</v>
      </c>
      <c r="J333">
        <v>637</v>
      </c>
      <c r="M333" s="3"/>
    </row>
    <row r="334" spans="1:13" ht="15" customHeight="1" x14ac:dyDescent="0.25">
      <c r="C334" t="e">
        <f>MATCH(D334,[1]!Tabla1[Consignatario],0)</f>
        <v>#REF!</v>
      </c>
      <c r="D334" t="s">
        <v>512</v>
      </c>
      <c r="F334" t="s">
        <v>539</v>
      </c>
      <c r="G334" t="s">
        <v>47</v>
      </c>
      <c r="H334">
        <v>1100</v>
      </c>
      <c r="I334" s="9"/>
      <c r="M334" s="3"/>
    </row>
    <row r="335" spans="1:13" x14ac:dyDescent="0.25">
      <c r="A335" s="2">
        <v>42804</v>
      </c>
      <c r="C335" t="e">
        <f>MATCH(D335,[1]!Tabla1[Consignatario],0)</f>
        <v>#REF!</v>
      </c>
      <c r="D335" t="s">
        <v>352</v>
      </c>
      <c r="E335" t="s">
        <v>201</v>
      </c>
      <c r="F335" s="6" t="s">
        <v>542</v>
      </c>
      <c r="G335" t="s">
        <v>37</v>
      </c>
      <c r="H335">
        <v>64000</v>
      </c>
      <c r="I335" s="8">
        <v>64000</v>
      </c>
      <c r="J335">
        <v>320</v>
      </c>
      <c r="M335" s="3"/>
    </row>
    <row r="336" spans="1:13" ht="15" customHeight="1" x14ac:dyDescent="0.25">
      <c r="A336" s="2">
        <v>42819</v>
      </c>
      <c r="C336" t="e">
        <f>MATCH(D336,[1]!Tabla1[Consignatario],0)</f>
        <v>#REF!</v>
      </c>
      <c r="D336" t="s">
        <v>352</v>
      </c>
      <c r="E336" t="s">
        <v>13</v>
      </c>
      <c r="F336" t="s">
        <v>539</v>
      </c>
      <c r="G336" t="s">
        <v>132</v>
      </c>
      <c r="H336">
        <v>32000</v>
      </c>
      <c r="I336" s="9">
        <v>32000</v>
      </c>
      <c r="J336">
        <v>2240</v>
      </c>
      <c r="M336" s="3"/>
    </row>
    <row r="337" spans="1:13" x14ac:dyDescent="0.25">
      <c r="C337" t="e">
        <f>MATCH(D337,[1]!Tabla1[Consignatario],0)</f>
        <v>#REF!</v>
      </c>
      <c r="D337" t="s">
        <v>352</v>
      </c>
      <c r="F337" t="s">
        <v>542</v>
      </c>
      <c r="G337" t="s">
        <v>324</v>
      </c>
      <c r="H337">
        <v>64000</v>
      </c>
      <c r="I337" s="9">
        <v>64000</v>
      </c>
      <c r="J337">
        <v>320</v>
      </c>
      <c r="M337" s="3"/>
    </row>
    <row r="338" spans="1:13" x14ac:dyDescent="0.25">
      <c r="A338" s="2">
        <v>42793</v>
      </c>
      <c r="C338" t="e">
        <f>MATCH(D338,[1]!Tabla1[Consignatario],0)</f>
        <v>#REF!</v>
      </c>
      <c r="D338" t="s">
        <v>390</v>
      </c>
      <c r="E338" t="s">
        <v>69</v>
      </c>
      <c r="F338" t="s">
        <v>539</v>
      </c>
      <c r="G338" t="s">
        <v>10</v>
      </c>
      <c r="H338">
        <v>4000</v>
      </c>
      <c r="I338" s="8">
        <v>4000</v>
      </c>
      <c r="J338">
        <v>280</v>
      </c>
      <c r="M338" s="3"/>
    </row>
    <row r="339" spans="1:13" ht="15" customHeight="1" x14ac:dyDescent="0.25">
      <c r="A339" s="2">
        <v>42804</v>
      </c>
      <c r="B339" t="s">
        <v>0</v>
      </c>
      <c r="C339" t="e">
        <f>MATCH(D339,[1]!Tabla1[Consignatario],0)</f>
        <v>#REF!</v>
      </c>
      <c r="D339" t="s">
        <v>391</v>
      </c>
      <c r="E339" t="s">
        <v>215</v>
      </c>
      <c r="F339" t="s">
        <v>539</v>
      </c>
      <c r="G339" t="s">
        <v>47</v>
      </c>
      <c r="H339">
        <v>1000</v>
      </c>
      <c r="I339" s="8">
        <v>1000</v>
      </c>
      <c r="J339">
        <v>70</v>
      </c>
      <c r="L339" t="s">
        <v>236</v>
      </c>
      <c r="M339" s="3"/>
    </row>
    <row r="340" spans="1:13" ht="15" customHeight="1" x14ac:dyDescent="0.25">
      <c r="A340" s="2">
        <v>42798</v>
      </c>
      <c r="C340" t="e">
        <f>MATCH(D340,[1]!Tabla1[Consignatario],0)</f>
        <v>#REF!</v>
      </c>
      <c r="D340" t="s">
        <v>392</v>
      </c>
      <c r="E340" t="s">
        <v>25</v>
      </c>
      <c r="F340" t="s">
        <v>542</v>
      </c>
      <c r="G340" t="s">
        <v>42</v>
      </c>
      <c r="H340">
        <v>88400</v>
      </c>
      <c r="I340" s="9">
        <f>SUM(H340:H341)</f>
        <v>89600</v>
      </c>
      <c r="J340">
        <v>442</v>
      </c>
      <c r="M340" s="3"/>
    </row>
    <row r="341" spans="1:13" ht="15" customHeight="1" x14ac:dyDescent="0.25">
      <c r="C341" t="e">
        <f>MATCH(D341,[1]!Tabla1[Consignatario],0)</f>
        <v>#REF!</v>
      </c>
      <c r="D341" t="s">
        <v>392</v>
      </c>
      <c r="F341" t="s">
        <v>540</v>
      </c>
      <c r="G341" t="s">
        <v>160</v>
      </c>
      <c r="H341">
        <v>1200</v>
      </c>
      <c r="I341" s="9"/>
      <c r="J341">
        <v>84</v>
      </c>
      <c r="M341" s="3"/>
    </row>
    <row r="342" spans="1:13" ht="15" customHeight="1" x14ac:dyDescent="0.25">
      <c r="A342" s="2">
        <v>42774</v>
      </c>
      <c r="C342" t="e">
        <f>MATCH(D342,[1]!Tabla1[Consignatario],0)</f>
        <v>#REF!</v>
      </c>
      <c r="D342" t="s">
        <v>392</v>
      </c>
      <c r="E342" t="s">
        <v>25</v>
      </c>
      <c r="F342" t="s">
        <v>544</v>
      </c>
      <c r="G342" t="s">
        <v>26</v>
      </c>
      <c r="H342">
        <v>10260</v>
      </c>
      <c r="I342" s="8">
        <v>10260</v>
      </c>
      <c r="J342">
        <v>718</v>
      </c>
      <c r="K342">
        <v>2</v>
      </c>
      <c r="M342" s="3"/>
    </row>
    <row r="343" spans="1:13" ht="15" customHeight="1" x14ac:dyDescent="0.25">
      <c r="A343" s="2">
        <v>42822</v>
      </c>
      <c r="C343" t="e">
        <f>MATCH(D343,[1]!Tabla1[Consignatario],0)</f>
        <v>#REF!</v>
      </c>
      <c r="D343" t="s">
        <v>495</v>
      </c>
      <c r="E343" t="s">
        <v>25</v>
      </c>
      <c r="F343" t="s">
        <v>539</v>
      </c>
      <c r="G343" t="s">
        <v>105</v>
      </c>
      <c r="H343">
        <v>16000</v>
      </c>
      <c r="I343" s="9">
        <v>27791</v>
      </c>
      <c r="J343">
        <v>1945</v>
      </c>
      <c r="K343">
        <v>3</v>
      </c>
      <c r="M343" s="3"/>
    </row>
    <row r="344" spans="1:13" x14ac:dyDescent="0.25">
      <c r="C344" t="e">
        <f>MATCH(D344,[1]!Tabla1[Consignatario],0)</f>
        <v>#REF!</v>
      </c>
      <c r="D344" t="s">
        <v>495</v>
      </c>
      <c r="F344" t="s">
        <v>539</v>
      </c>
      <c r="G344" t="s">
        <v>285</v>
      </c>
      <c r="H344">
        <v>2100</v>
      </c>
      <c r="I344" s="9"/>
      <c r="M344" s="3"/>
    </row>
    <row r="345" spans="1:13" ht="15" customHeight="1" x14ac:dyDescent="0.25">
      <c r="C345" t="e">
        <f>MATCH(D345,[1]!Tabla1[Consignatario],0)</f>
        <v>#REF!</v>
      </c>
      <c r="D345" t="s">
        <v>495</v>
      </c>
      <c r="F345" t="s">
        <v>539</v>
      </c>
      <c r="G345" t="s">
        <v>258</v>
      </c>
      <c r="H345">
        <v>331</v>
      </c>
      <c r="I345" s="9"/>
      <c r="M345" s="3"/>
    </row>
    <row r="346" spans="1:13" ht="15" customHeight="1" x14ac:dyDescent="0.25">
      <c r="C346" t="e">
        <f>MATCH(D346,[1]!Tabla1[Consignatario],0)</f>
        <v>#REF!</v>
      </c>
      <c r="D346" t="s">
        <v>495</v>
      </c>
      <c r="F346" t="s">
        <v>540</v>
      </c>
      <c r="G346" t="s">
        <v>286</v>
      </c>
      <c r="H346">
        <v>9360</v>
      </c>
      <c r="I346" s="9"/>
      <c r="M346" s="3"/>
    </row>
    <row r="347" spans="1:13" ht="15" customHeight="1" x14ac:dyDescent="0.25">
      <c r="C347" t="e">
        <f>MATCH(D347,[1]!Tabla1[Consignatario],0)</f>
        <v>#REF!</v>
      </c>
      <c r="D347" t="s">
        <v>495</v>
      </c>
      <c r="F347" t="s">
        <v>543</v>
      </c>
      <c r="G347" t="s">
        <v>287</v>
      </c>
      <c r="H347">
        <v>1875</v>
      </c>
      <c r="I347" s="9">
        <v>1875</v>
      </c>
      <c r="J347">
        <v>9</v>
      </c>
      <c r="K347">
        <v>3</v>
      </c>
      <c r="L347" t="s">
        <v>244</v>
      </c>
      <c r="M347" s="3"/>
    </row>
    <row r="348" spans="1:13" x14ac:dyDescent="0.25">
      <c r="A348" s="2">
        <v>42823</v>
      </c>
      <c r="C348" t="e">
        <f>MATCH(D348,[1]!Tabla1[Consignatario],0)</f>
        <v>#REF!</v>
      </c>
      <c r="D348" t="s">
        <v>459</v>
      </c>
      <c r="E348" t="s">
        <v>25</v>
      </c>
      <c r="F348" t="s">
        <v>539</v>
      </c>
      <c r="G348" t="s">
        <v>258</v>
      </c>
      <c r="H348">
        <v>1000</v>
      </c>
      <c r="I348" s="8">
        <v>1000</v>
      </c>
      <c r="J348">
        <v>70</v>
      </c>
      <c r="M348" s="3"/>
    </row>
    <row r="349" spans="1:13" ht="15" customHeight="1" x14ac:dyDescent="0.25">
      <c r="A349" s="2">
        <v>42823</v>
      </c>
      <c r="C349" t="e">
        <f>MATCH(D349,[1]!Tabla1[Consignatario],0)</f>
        <v>#REF!</v>
      </c>
      <c r="D349" t="s">
        <v>459</v>
      </c>
      <c r="E349" t="s">
        <v>25</v>
      </c>
      <c r="F349" t="s">
        <v>540</v>
      </c>
      <c r="G349" t="s">
        <v>171</v>
      </c>
      <c r="H349">
        <v>4000</v>
      </c>
      <c r="I349" s="8">
        <v>4000</v>
      </c>
      <c r="J349">
        <v>280</v>
      </c>
      <c r="M349" s="3"/>
    </row>
    <row r="350" spans="1:13" x14ac:dyDescent="0.25">
      <c r="A350" s="2">
        <v>42795</v>
      </c>
      <c r="C350" t="e">
        <f>MATCH(D350,[1]!Tabla1[Consignatario],0)</f>
        <v>#REF!</v>
      </c>
      <c r="D350" t="s">
        <v>429</v>
      </c>
      <c r="E350" t="s">
        <v>133</v>
      </c>
      <c r="F350" t="s">
        <v>544</v>
      </c>
      <c r="G350" t="s">
        <v>35</v>
      </c>
      <c r="H350">
        <v>4590</v>
      </c>
      <c r="I350" s="8">
        <v>4590</v>
      </c>
      <c r="J350">
        <v>321</v>
      </c>
      <c r="K350">
        <v>3</v>
      </c>
      <c r="M350" s="3"/>
    </row>
    <row r="351" spans="1:13" x14ac:dyDescent="0.25">
      <c r="A351" s="2">
        <v>42799</v>
      </c>
      <c r="C351" t="e">
        <f>MATCH(D351,[1]!Tabla1[Consignatario],0)</f>
        <v>#REF!</v>
      </c>
      <c r="D351" t="s">
        <v>429</v>
      </c>
      <c r="E351" t="s">
        <v>156</v>
      </c>
      <c r="F351" t="s">
        <v>539</v>
      </c>
      <c r="G351" t="s">
        <v>62</v>
      </c>
      <c r="H351">
        <v>62000</v>
      </c>
      <c r="I351">
        <v>73088</v>
      </c>
      <c r="J351">
        <v>5116</v>
      </c>
      <c r="K351">
        <v>1</v>
      </c>
      <c r="M351" s="3"/>
    </row>
    <row r="352" spans="1:13" x14ac:dyDescent="0.25">
      <c r="C352" t="e">
        <f>MATCH(D352,[1]!Tabla1[Consignatario],0)</f>
        <v>#REF!</v>
      </c>
      <c r="D352" t="s">
        <v>429</v>
      </c>
      <c r="F352" t="s">
        <v>540</v>
      </c>
      <c r="G352" t="s">
        <v>37</v>
      </c>
      <c r="H352">
        <v>1800</v>
      </c>
      <c r="M352" s="3"/>
    </row>
    <row r="353" spans="1:13" x14ac:dyDescent="0.25">
      <c r="C353" t="e">
        <f>MATCH(D353,[1]!Tabla1[Consignatario],0)</f>
        <v>#REF!</v>
      </c>
      <c r="D353" t="s">
        <v>429</v>
      </c>
      <c r="F353" t="s">
        <v>540</v>
      </c>
      <c r="G353" t="s">
        <v>169</v>
      </c>
      <c r="H353">
        <v>3888</v>
      </c>
      <c r="M353" s="3"/>
    </row>
    <row r="354" spans="1:13" ht="15" customHeight="1" x14ac:dyDescent="0.25">
      <c r="C354" t="e">
        <f>MATCH(D354,[1]!Tabla1[Consignatario],0)</f>
        <v>#REF!</v>
      </c>
      <c r="D354" t="s">
        <v>429</v>
      </c>
      <c r="F354" t="s">
        <v>539</v>
      </c>
      <c r="G354" t="s">
        <v>47</v>
      </c>
      <c r="H354">
        <v>5400</v>
      </c>
      <c r="M354" s="3"/>
    </row>
    <row r="355" spans="1:13" ht="15" customHeight="1" x14ac:dyDescent="0.25">
      <c r="A355" s="2">
        <v>42806</v>
      </c>
      <c r="C355" t="e">
        <f>MATCH(D355,[1]!Tabla1[Consignatario],0)</f>
        <v>#REF!</v>
      </c>
      <c r="D355" t="s">
        <v>434</v>
      </c>
      <c r="E355" t="s">
        <v>223</v>
      </c>
      <c r="F355" t="s">
        <v>539</v>
      </c>
      <c r="G355" t="s">
        <v>114</v>
      </c>
      <c r="H355">
        <v>18000</v>
      </c>
      <c r="I355" s="9">
        <f>SUM(H355:H357)</f>
        <v>38420</v>
      </c>
      <c r="J355">
        <v>1293</v>
      </c>
      <c r="K355">
        <v>5</v>
      </c>
      <c r="M355" s="3"/>
    </row>
    <row r="356" spans="1:13" ht="15" customHeight="1" x14ac:dyDescent="0.25">
      <c r="C356" t="e">
        <f>MATCH(D356,[1]!Tabla1[Consignatario],0)</f>
        <v>#REF!</v>
      </c>
      <c r="D356" t="s">
        <v>434</v>
      </c>
      <c r="F356" t="s">
        <v>540</v>
      </c>
      <c r="G356" t="s">
        <v>224</v>
      </c>
      <c r="H356">
        <v>480</v>
      </c>
      <c r="I356" s="9"/>
      <c r="M356" s="3"/>
    </row>
    <row r="357" spans="1:13" ht="15" customHeight="1" x14ac:dyDescent="0.25">
      <c r="C357" t="e">
        <f>MATCH(D357,[1]!Tabla1[Consignatario],0)</f>
        <v>#REF!</v>
      </c>
      <c r="D357" t="s">
        <v>434</v>
      </c>
      <c r="F357" t="s">
        <v>542</v>
      </c>
      <c r="G357" t="s">
        <v>42</v>
      </c>
      <c r="H357">
        <v>19940</v>
      </c>
      <c r="I357" s="9"/>
      <c r="J357">
        <v>99</v>
      </c>
      <c r="K357">
        <v>5</v>
      </c>
      <c r="L357" t="s">
        <v>252</v>
      </c>
      <c r="M357" s="3"/>
    </row>
    <row r="358" spans="1:13" ht="15" customHeight="1" x14ac:dyDescent="0.25">
      <c r="A358" s="2">
        <v>42795</v>
      </c>
      <c r="C358" t="e">
        <f>MATCH(D358,[1]!Tabla1[Consignatario],0)</f>
        <v>#REF!</v>
      </c>
      <c r="D358" t="s">
        <v>438</v>
      </c>
      <c r="E358" t="s">
        <v>89</v>
      </c>
      <c r="F358" t="s">
        <v>539</v>
      </c>
      <c r="G358" t="s">
        <v>134</v>
      </c>
      <c r="H358">
        <v>36000</v>
      </c>
      <c r="I358" s="9">
        <v>38290</v>
      </c>
      <c r="J358">
        <v>2680</v>
      </c>
      <c r="K358">
        <v>2</v>
      </c>
      <c r="M358" s="3"/>
    </row>
    <row r="359" spans="1:13" ht="15" customHeight="1" x14ac:dyDescent="0.25">
      <c r="C359" t="e">
        <f>MATCH(D359,[1]!Tabla1[Consignatario],0)</f>
        <v>#REF!</v>
      </c>
      <c r="D359" t="s">
        <v>438</v>
      </c>
      <c r="F359" t="s">
        <v>539</v>
      </c>
      <c r="G359" t="s">
        <v>47</v>
      </c>
      <c r="H359">
        <v>2050</v>
      </c>
      <c r="I359" s="9"/>
      <c r="M359" s="3"/>
    </row>
    <row r="360" spans="1:13" x14ac:dyDescent="0.25">
      <c r="C360" t="e">
        <f>MATCH(D360,[1]!Tabla1[Consignatario],0)</f>
        <v>#REF!</v>
      </c>
      <c r="D360" t="s">
        <v>438</v>
      </c>
      <c r="F360" t="s">
        <v>540</v>
      </c>
      <c r="G360" t="s">
        <v>61</v>
      </c>
      <c r="H360">
        <v>240</v>
      </c>
      <c r="I360" s="9"/>
      <c r="M360" s="3"/>
    </row>
    <row r="361" spans="1:13" x14ac:dyDescent="0.25">
      <c r="A361" s="2">
        <v>42807</v>
      </c>
      <c r="C361" t="e">
        <f>MATCH(D361,[1]!Tabla1[Consignatario],0)</f>
        <v>#REF!</v>
      </c>
      <c r="D361" t="s">
        <v>393</v>
      </c>
      <c r="E361" t="s">
        <v>227</v>
      </c>
      <c r="F361" t="s">
        <v>542</v>
      </c>
      <c r="G361" t="s">
        <v>42</v>
      </c>
      <c r="H361">
        <v>3500</v>
      </c>
      <c r="I361" s="9">
        <v>5942</v>
      </c>
      <c r="J361">
        <v>29</v>
      </c>
      <c r="K361">
        <v>6</v>
      </c>
      <c r="M361" s="3"/>
    </row>
    <row r="362" spans="1:13" x14ac:dyDescent="0.25">
      <c r="C362" t="e">
        <f>MATCH(D362,[1]!Tabla1[Consignatario],0)</f>
        <v>#REF!</v>
      </c>
      <c r="D362" t="s">
        <v>393</v>
      </c>
      <c r="F362" t="s">
        <v>543</v>
      </c>
      <c r="G362" t="s">
        <v>229</v>
      </c>
      <c r="H362">
        <v>2442</v>
      </c>
      <c r="I362" s="9"/>
      <c r="M362" s="3"/>
    </row>
    <row r="363" spans="1:13" ht="15" customHeight="1" x14ac:dyDescent="0.25">
      <c r="A363" s="2">
        <v>42832</v>
      </c>
      <c r="C363" t="e">
        <f>MATCH(D363,[1]!Tabla1[Consignatario],0)</f>
        <v>#REF!</v>
      </c>
      <c r="D363" t="s">
        <v>492</v>
      </c>
      <c r="E363" t="s">
        <v>210</v>
      </c>
      <c r="F363" t="s">
        <v>539</v>
      </c>
      <c r="G363" t="s">
        <v>10</v>
      </c>
      <c r="H363">
        <v>4000</v>
      </c>
      <c r="I363" s="9">
        <v>4600</v>
      </c>
      <c r="J363">
        <v>322</v>
      </c>
      <c r="M363" s="3"/>
    </row>
    <row r="364" spans="1:13" ht="15" customHeight="1" x14ac:dyDescent="0.25">
      <c r="C364" t="e">
        <f>MATCH(D364,[1]!Tabla1[Consignatario],0)</f>
        <v>#REF!</v>
      </c>
      <c r="D364" t="s">
        <v>492</v>
      </c>
      <c r="F364" t="s">
        <v>539</v>
      </c>
      <c r="G364" t="s">
        <v>258</v>
      </c>
      <c r="H364">
        <v>600</v>
      </c>
      <c r="I364" s="9"/>
      <c r="M364" s="3"/>
    </row>
    <row r="365" spans="1:13" x14ac:dyDescent="0.25">
      <c r="A365" s="2">
        <v>42796</v>
      </c>
      <c r="B365" t="s">
        <v>143</v>
      </c>
      <c r="C365" t="e">
        <f>MATCH(D365,[1]!Tabla1[Consignatario],0)</f>
        <v>#REF!</v>
      </c>
      <c r="D365" t="s">
        <v>394</v>
      </c>
      <c r="E365" t="s">
        <v>89</v>
      </c>
      <c r="F365" t="s">
        <v>542</v>
      </c>
      <c r="G365" t="s">
        <v>151</v>
      </c>
      <c r="H365">
        <v>5800</v>
      </c>
      <c r="I365" s="9">
        <v>6950</v>
      </c>
      <c r="J365">
        <v>29</v>
      </c>
      <c r="M365" s="3"/>
    </row>
    <row r="366" spans="1:13" x14ac:dyDescent="0.25">
      <c r="C366" t="e">
        <f>MATCH(D366,[1]!Tabla1[Consignatario],0)</f>
        <v>#REF!</v>
      </c>
      <c r="D366" t="s">
        <v>394</v>
      </c>
      <c r="F366" t="s">
        <v>540</v>
      </c>
      <c r="G366" t="s">
        <v>152</v>
      </c>
      <c r="H366">
        <v>920</v>
      </c>
      <c r="I366" s="9"/>
      <c r="J366">
        <v>80</v>
      </c>
      <c r="K366">
        <v>4</v>
      </c>
      <c r="M366" s="3"/>
    </row>
    <row r="367" spans="1:13" ht="15" customHeight="1" x14ac:dyDescent="0.25">
      <c r="C367" t="e">
        <f>MATCH(D367,[1]!Tabla1[Consignatario],0)</f>
        <v>#REF!</v>
      </c>
      <c r="D367" t="s">
        <v>394</v>
      </c>
      <c r="F367" t="s">
        <v>539</v>
      </c>
      <c r="G367" t="s">
        <v>47</v>
      </c>
      <c r="H367">
        <v>230</v>
      </c>
      <c r="I367" s="9"/>
      <c r="M367" s="3"/>
    </row>
    <row r="368" spans="1:13" x14ac:dyDescent="0.25">
      <c r="A368" s="2">
        <v>42794</v>
      </c>
      <c r="B368" t="s">
        <v>96</v>
      </c>
      <c r="C368" t="e">
        <f>MATCH(D368,[1]!Tabla1[Consignatario],0)</f>
        <v>#REF!</v>
      </c>
      <c r="D368" t="s">
        <v>353</v>
      </c>
      <c r="E368" t="s">
        <v>97</v>
      </c>
      <c r="F368" t="s">
        <v>539</v>
      </c>
      <c r="G368" t="s">
        <v>70</v>
      </c>
      <c r="H368">
        <v>8000</v>
      </c>
      <c r="I368" s="9">
        <v>8933</v>
      </c>
      <c r="J368">
        <v>625</v>
      </c>
      <c r="K368">
        <v>2</v>
      </c>
      <c r="M368" s="3"/>
    </row>
    <row r="369" spans="1:13" ht="15" customHeight="1" x14ac:dyDescent="0.25">
      <c r="C369" t="e">
        <f>MATCH(D369,[1]!Tabla1[Consignatario],0)</f>
        <v>#REF!</v>
      </c>
      <c r="D369" t="s">
        <v>353</v>
      </c>
      <c r="F369" t="s">
        <v>540</v>
      </c>
      <c r="G369" t="s">
        <v>98</v>
      </c>
      <c r="H369">
        <v>208</v>
      </c>
      <c r="I369" s="9"/>
      <c r="M369" s="3"/>
    </row>
    <row r="370" spans="1:13" x14ac:dyDescent="0.25">
      <c r="C370" t="e">
        <f>MATCH(D370,[1]!Tabla1[Consignatario],0)</f>
        <v>#REF!</v>
      </c>
      <c r="D370" t="s">
        <v>353</v>
      </c>
      <c r="F370" t="s">
        <v>539</v>
      </c>
      <c r="G370" t="s">
        <v>47</v>
      </c>
      <c r="H370">
        <v>725</v>
      </c>
      <c r="I370" s="9"/>
      <c r="M370" s="3"/>
    </row>
    <row r="371" spans="1:13" x14ac:dyDescent="0.25">
      <c r="A371" s="2">
        <v>42774</v>
      </c>
      <c r="C371" t="e">
        <f>MATCH(D371,[1]!Tabla1[Consignatario],0)</f>
        <v>#REF!</v>
      </c>
      <c r="D371" t="s">
        <v>395</v>
      </c>
      <c r="E371" t="s">
        <v>13</v>
      </c>
      <c r="F371" t="s">
        <v>544</v>
      </c>
      <c r="G371" t="s">
        <v>24</v>
      </c>
      <c r="H371">
        <v>3600</v>
      </c>
      <c r="I371" s="8">
        <v>3600</v>
      </c>
      <c r="J371">
        <v>252</v>
      </c>
      <c r="M371" s="3"/>
    </row>
    <row r="372" spans="1:13" x14ac:dyDescent="0.25">
      <c r="A372" s="2">
        <v>42794</v>
      </c>
      <c r="C372" t="e">
        <f>MATCH(D372,[1]!Tabla1[Consignatario],0)</f>
        <v>#REF!</v>
      </c>
      <c r="D372" t="s">
        <v>395</v>
      </c>
      <c r="E372" t="s">
        <v>58</v>
      </c>
      <c r="F372" t="s">
        <v>539</v>
      </c>
      <c r="G372" t="s">
        <v>70</v>
      </c>
      <c r="H372">
        <v>8000</v>
      </c>
      <c r="I372" s="9">
        <v>42110</v>
      </c>
      <c r="J372">
        <v>2947</v>
      </c>
      <c r="K372">
        <v>6</v>
      </c>
      <c r="M372" s="3"/>
    </row>
    <row r="373" spans="1:13" ht="15" customHeight="1" x14ac:dyDescent="0.25">
      <c r="C373" t="e">
        <f>MATCH(D373,[1]!Tabla1[Consignatario],0)</f>
        <v>#REF!</v>
      </c>
      <c r="D373" t="s">
        <v>395</v>
      </c>
      <c r="F373" t="s">
        <v>539</v>
      </c>
      <c r="G373" t="s">
        <v>47</v>
      </c>
      <c r="H373">
        <v>750</v>
      </c>
      <c r="I373" s="9"/>
      <c r="M373" s="3"/>
    </row>
    <row r="374" spans="1:13" x14ac:dyDescent="0.25">
      <c r="C374" t="e">
        <f>MATCH(D374,[1]!Tabla1[Consignatario],0)</f>
        <v>#REF!</v>
      </c>
      <c r="D374" t="s">
        <v>395</v>
      </c>
      <c r="F374" t="s">
        <v>539</v>
      </c>
      <c r="G374" t="s">
        <v>85</v>
      </c>
      <c r="H374">
        <v>28000</v>
      </c>
      <c r="I374" s="9"/>
      <c r="M374" s="3"/>
    </row>
    <row r="375" spans="1:13" ht="15" customHeight="1" x14ac:dyDescent="0.25">
      <c r="C375" t="e">
        <f>MATCH(D375,[1]!Tabla1[Consignatario],0)</f>
        <v>#REF!</v>
      </c>
      <c r="D375" t="s">
        <v>395</v>
      </c>
      <c r="F375" t="s">
        <v>540</v>
      </c>
      <c r="G375" t="s">
        <v>87</v>
      </c>
      <c r="H375">
        <v>3200</v>
      </c>
      <c r="I375" s="9"/>
      <c r="M375" s="3"/>
    </row>
    <row r="376" spans="1:13" ht="15" customHeight="1" x14ac:dyDescent="0.25">
      <c r="C376" t="e">
        <f>MATCH(D376,[1]!Tabla1[Consignatario],0)</f>
        <v>#REF!</v>
      </c>
      <c r="D376" t="s">
        <v>395</v>
      </c>
      <c r="F376" t="s">
        <v>540</v>
      </c>
      <c r="G376" t="s">
        <v>88</v>
      </c>
      <c r="H376">
        <v>160</v>
      </c>
      <c r="I376" s="9"/>
      <c r="M376" s="3"/>
    </row>
    <row r="377" spans="1:13" x14ac:dyDescent="0.25">
      <c r="C377" t="e">
        <f>MATCH(D377,[1]!Tabla1[Consignatario],0)</f>
        <v>#REF!</v>
      </c>
      <c r="D377" t="s">
        <v>395</v>
      </c>
      <c r="F377" t="s">
        <v>539</v>
      </c>
      <c r="G377" t="s">
        <v>47</v>
      </c>
      <c r="H377">
        <v>2000</v>
      </c>
      <c r="I377" s="9"/>
      <c r="M377" s="3"/>
    </row>
    <row r="378" spans="1:13" ht="15" customHeight="1" x14ac:dyDescent="0.25">
      <c r="A378" t="s">
        <v>118</v>
      </c>
      <c r="C378" t="e">
        <f>MATCH(D378,[1]!Tabla1[Consignatario],0)</f>
        <v>#REF!</v>
      </c>
      <c r="D378" t="s">
        <v>395</v>
      </c>
      <c r="F378" t="s">
        <v>540</v>
      </c>
      <c r="G378" t="s">
        <v>125</v>
      </c>
      <c r="H378">
        <v>238</v>
      </c>
      <c r="I378" s="8">
        <v>238</v>
      </c>
      <c r="J378">
        <v>16</v>
      </c>
      <c r="K378">
        <v>6</v>
      </c>
      <c r="M378" s="3"/>
    </row>
    <row r="379" spans="1:13" x14ac:dyDescent="0.25">
      <c r="A379" s="2">
        <v>42789</v>
      </c>
      <c r="B379" t="s">
        <v>0</v>
      </c>
      <c r="C379" t="e">
        <f>MATCH(D379,[1]!Tabla1[Consignatario],0)</f>
        <v>#REF!</v>
      </c>
      <c r="D379" t="s">
        <v>354</v>
      </c>
      <c r="E379" t="s">
        <v>3</v>
      </c>
      <c r="F379" t="s">
        <v>544</v>
      </c>
      <c r="G379" t="s">
        <v>53</v>
      </c>
      <c r="H379">
        <v>4590</v>
      </c>
      <c r="I379" s="8">
        <v>4590</v>
      </c>
      <c r="J379">
        <v>321</v>
      </c>
      <c r="K379">
        <v>2</v>
      </c>
      <c r="M379" s="3"/>
    </row>
    <row r="380" spans="1:13" ht="15" customHeight="1" x14ac:dyDescent="0.25">
      <c r="A380" s="2">
        <v>42815</v>
      </c>
      <c r="C380" t="e">
        <f>MATCH(D380,[1]!Tabla1[Consignatario],0)</f>
        <v>#REF!</v>
      </c>
      <c r="D380" t="s">
        <v>354</v>
      </c>
      <c r="E380" t="s">
        <v>69</v>
      </c>
      <c r="F380" t="s">
        <v>541</v>
      </c>
      <c r="G380" t="s">
        <v>253</v>
      </c>
      <c r="H380">
        <v>14857</v>
      </c>
      <c r="I380" s="9">
        <f>SUM(H380:H383)</f>
        <v>32700</v>
      </c>
      <c r="J380">
        <v>1211</v>
      </c>
      <c r="K380">
        <v>4</v>
      </c>
      <c r="M380" s="3"/>
    </row>
    <row r="381" spans="1:13" x14ac:dyDescent="0.25">
      <c r="C381" t="e">
        <f>MATCH(D381,[1]!Tabla1[Consignatario],0)</f>
        <v>#REF!</v>
      </c>
      <c r="D381" t="s">
        <v>354</v>
      </c>
      <c r="F381" t="s">
        <v>540</v>
      </c>
      <c r="G381" t="s">
        <v>254</v>
      </c>
      <c r="H381">
        <v>2251</v>
      </c>
      <c r="I381" s="9"/>
      <c r="M381" s="3"/>
    </row>
    <row r="382" spans="1:13" ht="15" customHeight="1" x14ac:dyDescent="0.25">
      <c r="C382" t="e">
        <f>MATCH(D382,[1]!Tabla1[Consignatario],0)</f>
        <v>#REF!</v>
      </c>
      <c r="D382" t="s">
        <v>354</v>
      </c>
      <c r="F382" t="s">
        <v>539</v>
      </c>
      <c r="G382" t="s">
        <v>47</v>
      </c>
      <c r="H382">
        <v>200</v>
      </c>
      <c r="I382" s="9"/>
      <c r="M382" s="3"/>
    </row>
    <row r="383" spans="1:13" x14ac:dyDescent="0.25">
      <c r="C383" t="e">
        <f>MATCH(D383,[1]!Tabla1[Consignatario],0)</f>
        <v>#REF!</v>
      </c>
      <c r="D383" t="s">
        <v>354</v>
      </c>
      <c r="F383" t="s">
        <v>543</v>
      </c>
      <c r="G383" t="s">
        <v>255</v>
      </c>
      <c r="H383">
        <v>15392</v>
      </c>
      <c r="I383" s="9"/>
      <c r="J383">
        <v>77</v>
      </c>
      <c r="M383" s="3"/>
    </row>
    <row r="384" spans="1:13" ht="15" customHeight="1" x14ac:dyDescent="0.25">
      <c r="A384" s="2">
        <v>42794</v>
      </c>
      <c r="C384" t="e">
        <f>MATCH(D384,[1]!Tabla1[Consignatario],0)</f>
        <v>#REF!</v>
      </c>
      <c r="D384" t="s">
        <v>396</v>
      </c>
      <c r="E384" t="s">
        <v>3</v>
      </c>
      <c r="F384" t="s">
        <v>544</v>
      </c>
      <c r="G384" t="s">
        <v>100</v>
      </c>
      <c r="H384">
        <v>19170</v>
      </c>
      <c r="I384" s="8">
        <v>19170</v>
      </c>
      <c r="J384">
        <v>1342</v>
      </c>
      <c r="L384" t="s">
        <v>264</v>
      </c>
      <c r="M384" s="3"/>
    </row>
    <row r="385" spans="1:13" x14ac:dyDescent="0.25">
      <c r="A385" s="2">
        <v>42806</v>
      </c>
      <c r="C385" t="e">
        <f>MATCH(D385,[1]!Tabla1[Consignatario],0)</f>
        <v>#REF!</v>
      </c>
      <c r="D385" t="s">
        <v>509</v>
      </c>
      <c r="E385" t="s">
        <v>223</v>
      </c>
      <c r="F385" t="s">
        <v>539</v>
      </c>
      <c r="G385" t="s">
        <v>50</v>
      </c>
      <c r="H385">
        <v>12000</v>
      </c>
      <c r="I385" s="9">
        <v>12500</v>
      </c>
      <c r="J385">
        <v>875</v>
      </c>
      <c r="M385" s="3"/>
    </row>
    <row r="386" spans="1:13" ht="15" customHeight="1" x14ac:dyDescent="0.25">
      <c r="C386" t="e">
        <f>MATCH(D386,[1]!Tabla1[Consignatario],0)</f>
        <v>#REF!</v>
      </c>
      <c r="D386" t="s">
        <v>509</v>
      </c>
      <c r="F386" t="s">
        <v>539</v>
      </c>
      <c r="G386" t="s">
        <v>47</v>
      </c>
      <c r="H386">
        <v>500</v>
      </c>
      <c r="I386" s="9"/>
      <c r="M386" s="3"/>
    </row>
    <row r="387" spans="1:13" ht="15" customHeight="1" x14ac:dyDescent="0.25">
      <c r="A387" s="2">
        <v>42796</v>
      </c>
      <c r="C387" t="e">
        <f>MATCH(D387,[1]!Tabla1[Consignatario],0)</f>
        <v>#REF!</v>
      </c>
      <c r="D387" t="s">
        <v>496</v>
      </c>
      <c r="E387" t="s">
        <v>128</v>
      </c>
      <c r="F387" t="s">
        <v>539</v>
      </c>
      <c r="G387" t="s">
        <v>48</v>
      </c>
      <c r="H387">
        <v>6000</v>
      </c>
      <c r="I387" s="8">
        <v>6000</v>
      </c>
      <c r="J387">
        <v>420</v>
      </c>
      <c r="M387" s="3"/>
    </row>
    <row r="388" spans="1:13" x14ac:dyDescent="0.25">
      <c r="A388" s="2">
        <v>42788</v>
      </c>
      <c r="C388" t="e">
        <f>MATCH(D388,[1]!Tabla1[Consignatario],0)</f>
        <v>#REF!</v>
      </c>
      <c r="D388" t="s">
        <v>496</v>
      </c>
      <c r="E388" t="s">
        <v>7</v>
      </c>
      <c r="F388" t="s">
        <v>542</v>
      </c>
      <c r="G388" s="6" t="s">
        <v>333</v>
      </c>
      <c r="H388">
        <v>15000</v>
      </c>
      <c r="I388" s="9">
        <v>15144</v>
      </c>
      <c r="J388">
        <v>75</v>
      </c>
      <c r="M388" s="3"/>
    </row>
    <row r="389" spans="1:13" ht="15" customHeight="1" x14ac:dyDescent="0.25">
      <c r="C389" t="e">
        <f>MATCH(D389,[1]!Tabla1[Consignatario],0)</f>
        <v>#REF!</v>
      </c>
      <c r="D389" t="s">
        <v>496</v>
      </c>
      <c r="F389" t="s">
        <v>540</v>
      </c>
      <c r="G389" t="s">
        <v>44</v>
      </c>
      <c r="H389">
        <v>144</v>
      </c>
      <c r="I389" s="9"/>
      <c r="J389">
        <v>10</v>
      </c>
      <c r="K389">
        <v>1</v>
      </c>
      <c r="M389" s="3"/>
    </row>
    <row r="390" spans="1:13" ht="15" customHeight="1" x14ac:dyDescent="0.25">
      <c r="A390" s="2">
        <v>42788</v>
      </c>
      <c r="C390" t="e">
        <f>MATCH(D390,[1]!Tabla1[Consignatario],0)</f>
        <v>#REF!</v>
      </c>
      <c r="D390" t="s">
        <v>363</v>
      </c>
      <c r="E390" t="s">
        <v>40</v>
      </c>
      <c r="F390" t="s">
        <v>539</v>
      </c>
      <c r="G390" t="s">
        <v>10</v>
      </c>
      <c r="H390">
        <v>4000</v>
      </c>
      <c r="I390" s="9">
        <v>5040</v>
      </c>
      <c r="J390">
        <v>352</v>
      </c>
      <c r="K390">
        <v>6</v>
      </c>
      <c r="M390" s="3"/>
    </row>
    <row r="391" spans="1:13" x14ac:dyDescent="0.25">
      <c r="C391" t="e">
        <f>MATCH(D391,[1]!Tabla1[Consignatario],0)</f>
        <v>#REF!</v>
      </c>
      <c r="D391" t="s">
        <v>363</v>
      </c>
      <c r="F391" t="s">
        <v>540</v>
      </c>
      <c r="G391" t="s">
        <v>41</v>
      </c>
      <c r="H391">
        <v>1040</v>
      </c>
      <c r="I391" s="9"/>
      <c r="M391" s="3"/>
    </row>
    <row r="392" spans="1:13" ht="15" customHeight="1" x14ac:dyDescent="0.25">
      <c r="A392" s="2">
        <v>42772</v>
      </c>
      <c r="C392" t="e">
        <f>MATCH(D392,[1]!Tabla1[Consignatario],0)</f>
        <v>#REF!</v>
      </c>
      <c r="D392" t="s">
        <v>362</v>
      </c>
      <c r="E392" t="s">
        <v>21</v>
      </c>
      <c r="F392" t="s">
        <v>546</v>
      </c>
      <c r="G392" t="s">
        <v>22</v>
      </c>
      <c r="H392">
        <v>6750</v>
      </c>
      <c r="I392" s="8">
        <v>6750</v>
      </c>
      <c r="J392">
        <v>472</v>
      </c>
      <c r="K392">
        <v>4</v>
      </c>
      <c r="M392" s="3"/>
    </row>
    <row r="393" spans="1:13" x14ac:dyDescent="0.25">
      <c r="A393" s="2">
        <v>42832</v>
      </c>
      <c r="C393" t="e">
        <f>MATCH(D393,[1]!Tabla1[Consignatario],0)</f>
        <v>#REF!</v>
      </c>
      <c r="D393" t="s">
        <v>437</v>
      </c>
      <c r="E393" t="s">
        <v>7</v>
      </c>
      <c r="F393" t="s">
        <v>542</v>
      </c>
      <c r="G393" t="s">
        <v>42</v>
      </c>
      <c r="H393">
        <v>8000</v>
      </c>
      <c r="I393">
        <v>8000</v>
      </c>
      <c r="J393">
        <v>40</v>
      </c>
      <c r="M393" s="3"/>
    </row>
    <row r="394" spans="1:13" x14ac:dyDescent="0.25">
      <c r="C394" t="e">
        <f>MATCH(D394,[1]!Tabla1[Consignatario],0)</f>
        <v>#REF!</v>
      </c>
      <c r="D394" t="s">
        <v>437</v>
      </c>
      <c r="F394" t="s">
        <v>540</v>
      </c>
      <c r="G394" t="s">
        <v>318</v>
      </c>
      <c r="H394">
        <v>72</v>
      </c>
      <c r="I394">
        <v>72</v>
      </c>
      <c r="J394">
        <v>5</v>
      </c>
      <c r="M394" s="3"/>
    </row>
    <row r="395" spans="1:13" x14ac:dyDescent="0.25">
      <c r="A395" s="2">
        <v>42832</v>
      </c>
      <c r="C395" t="e">
        <f>MATCH(D395,[1]!Tabla1[Consignatario],0)</f>
        <v>#REF!</v>
      </c>
      <c r="D395" t="s">
        <v>510</v>
      </c>
      <c r="E395" t="s">
        <v>210</v>
      </c>
      <c r="F395" t="s">
        <v>539</v>
      </c>
      <c r="G395" t="s">
        <v>50</v>
      </c>
      <c r="H395">
        <v>12000</v>
      </c>
      <c r="I395" s="8">
        <v>12000</v>
      </c>
      <c r="J395">
        <v>840</v>
      </c>
      <c r="M395" s="3"/>
    </row>
    <row r="396" spans="1:13" x14ac:dyDescent="0.25">
      <c r="A396" s="2">
        <v>42809</v>
      </c>
      <c r="B396" t="s">
        <v>157</v>
      </c>
      <c r="C396" t="e">
        <f>MATCH(D396,[1]!Tabla1[Consignatario],0)</f>
        <v>#REF!</v>
      </c>
      <c r="D396" t="s">
        <v>475</v>
      </c>
      <c r="E396" t="s">
        <v>37</v>
      </c>
      <c r="F396" t="s">
        <v>542</v>
      </c>
      <c r="G396" t="s">
        <v>42</v>
      </c>
      <c r="H396">
        <v>6000</v>
      </c>
      <c r="I396" s="10">
        <v>6000</v>
      </c>
      <c r="J396">
        <v>30</v>
      </c>
      <c r="M396" s="3"/>
    </row>
    <row r="397" spans="1:13" ht="15" customHeight="1" x14ac:dyDescent="0.25">
      <c r="A397" s="2">
        <v>42798</v>
      </c>
      <c r="B397" t="s">
        <v>157</v>
      </c>
      <c r="C397" t="e">
        <f>MATCH(D397,[1]!Tabla1[Consignatario],0)</f>
        <v>#REF!</v>
      </c>
      <c r="D397" t="s">
        <v>475</v>
      </c>
      <c r="E397" t="s">
        <v>158</v>
      </c>
      <c r="F397" t="s">
        <v>545</v>
      </c>
      <c r="G397" t="s">
        <v>159</v>
      </c>
      <c r="H397">
        <v>36</v>
      </c>
      <c r="I397" s="8">
        <v>36</v>
      </c>
      <c r="J397">
        <v>2</v>
      </c>
      <c r="K397">
        <v>4</v>
      </c>
      <c r="M397" s="3"/>
    </row>
    <row r="398" spans="1:13" x14ac:dyDescent="0.25">
      <c r="A398" s="2">
        <v>42834</v>
      </c>
      <c r="C398" t="e">
        <f>MATCH(D398,[1]!Tabla1[Consignatario],0)</f>
        <v>#REF!</v>
      </c>
      <c r="D398" t="s">
        <v>494</v>
      </c>
      <c r="E398" t="s">
        <v>128</v>
      </c>
      <c r="H398">
        <v>0</v>
      </c>
      <c r="I398">
        <v>0</v>
      </c>
      <c r="M398" s="3"/>
    </row>
    <row r="399" spans="1:13" ht="15" customHeight="1" x14ac:dyDescent="0.25">
      <c r="A399" s="2">
        <v>42793</v>
      </c>
      <c r="C399" t="e">
        <f>MATCH(D399,[1]!Tabla1[Consignatario],0)</f>
        <v>#REF!</v>
      </c>
      <c r="D399" t="s">
        <v>498</v>
      </c>
      <c r="E399" t="s">
        <v>69</v>
      </c>
      <c r="F399" t="s">
        <v>539</v>
      </c>
      <c r="G399" t="s">
        <v>50</v>
      </c>
      <c r="H399">
        <v>12000</v>
      </c>
      <c r="I399" s="8">
        <v>12000</v>
      </c>
      <c r="J399">
        <v>840</v>
      </c>
      <c r="M399" s="3"/>
    </row>
    <row r="400" spans="1:13" ht="15" customHeight="1" x14ac:dyDescent="0.25">
      <c r="A400" s="2">
        <v>42780</v>
      </c>
      <c r="C400" t="e">
        <f>MATCH(D400,[1]!Tabla1[Consignatario],0)</f>
        <v>#REF!</v>
      </c>
      <c r="D400" t="s">
        <v>485</v>
      </c>
      <c r="E400" t="s">
        <v>7</v>
      </c>
      <c r="F400" t="s">
        <v>544</v>
      </c>
      <c r="G400" t="s">
        <v>34</v>
      </c>
      <c r="H400">
        <v>4140</v>
      </c>
      <c r="I400" s="8">
        <v>4140</v>
      </c>
      <c r="J400">
        <v>289</v>
      </c>
      <c r="K400">
        <v>6</v>
      </c>
      <c r="M400" s="3"/>
    </row>
    <row r="401" spans="1:13" ht="15" customHeight="1" x14ac:dyDescent="0.25">
      <c r="A401" s="2">
        <v>42791</v>
      </c>
      <c r="C401" t="e">
        <f>MATCH(D401,[1]!Tabla1[Consignatario],0)</f>
        <v>#REF!</v>
      </c>
      <c r="D401" t="s">
        <v>485</v>
      </c>
      <c r="E401" t="s">
        <v>5</v>
      </c>
      <c r="F401" t="s">
        <v>542</v>
      </c>
      <c r="G401" t="s">
        <v>341</v>
      </c>
      <c r="H401">
        <v>200</v>
      </c>
      <c r="I401" s="9">
        <f>SUM(H401:H406)</f>
        <v>123305</v>
      </c>
      <c r="J401">
        <v>353</v>
      </c>
      <c r="K401">
        <v>3</v>
      </c>
      <c r="M401" s="3"/>
    </row>
    <row r="402" spans="1:13" ht="15" customHeight="1" x14ac:dyDescent="0.25">
      <c r="C402" t="e">
        <f>MATCH(D402,[1]!Tabla1[Consignatario],0)</f>
        <v>#REF!</v>
      </c>
      <c r="D402" t="s">
        <v>485</v>
      </c>
      <c r="F402" t="s">
        <v>543</v>
      </c>
      <c r="G402" t="s">
        <v>343</v>
      </c>
      <c r="H402">
        <v>225</v>
      </c>
      <c r="I402" s="9"/>
      <c r="M402" s="3"/>
    </row>
    <row r="403" spans="1:13" ht="15" customHeight="1" x14ac:dyDescent="0.25">
      <c r="C403" t="e">
        <f>MATCH(D403,[1]!Tabla1[Consignatario],0)</f>
        <v>#REF!</v>
      </c>
      <c r="D403" t="s">
        <v>485</v>
      </c>
      <c r="F403" t="s">
        <v>542</v>
      </c>
      <c r="G403" s="6" t="s">
        <v>328</v>
      </c>
      <c r="H403">
        <v>6240</v>
      </c>
      <c r="I403" s="9"/>
      <c r="M403" s="3"/>
    </row>
    <row r="404" spans="1:13" x14ac:dyDescent="0.25">
      <c r="C404" t="e">
        <f>MATCH(D404,[1]!Tabla1[Consignatario],0)</f>
        <v>#REF!</v>
      </c>
      <c r="D404" t="s">
        <v>485</v>
      </c>
      <c r="F404" t="s">
        <v>542</v>
      </c>
      <c r="G404" s="6" t="s">
        <v>324</v>
      </c>
      <c r="H404">
        <v>64000</v>
      </c>
      <c r="I404" s="9"/>
      <c r="M404" s="3"/>
    </row>
    <row r="405" spans="1:13" ht="15" customHeight="1" x14ac:dyDescent="0.25">
      <c r="C405" t="e">
        <f>MATCH(D405,[1]!Tabla1[Consignatario],0)</f>
        <v>#REF!</v>
      </c>
      <c r="D405" t="s">
        <v>485</v>
      </c>
      <c r="F405" t="s">
        <v>539</v>
      </c>
      <c r="G405" t="s">
        <v>64</v>
      </c>
      <c r="H405">
        <v>50000</v>
      </c>
      <c r="I405" s="9"/>
      <c r="J405">
        <v>3684</v>
      </c>
      <c r="K405">
        <v>6</v>
      </c>
      <c r="L405" t="s">
        <v>275</v>
      </c>
      <c r="M405" s="3"/>
    </row>
    <row r="406" spans="1:13" ht="15" customHeight="1" x14ac:dyDescent="0.25">
      <c r="C406" t="e">
        <f>MATCH(D406,[1]!Tabla1[Consignatario],0)</f>
        <v>#REF!</v>
      </c>
      <c r="D406" t="s">
        <v>485</v>
      </c>
      <c r="F406" t="s">
        <v>540</v>
      </c>
      <c r="G406" t="s">
        <v>65</v>
      </c>
      <c r="H406">
        <v>2640</v>
      </c>
      <c r="I406" s="9"/>
      <c r="M406" s="3"/>
    </row>
    <row r="407" spans="1:13" ht="15" customHeight="1" x14ac:dyDescent="0.25">
      <c r="A407" s="2">
        <v>42793</v>
      </c>
      <c r="C407" t="e">
        <f>MATCH(D407,[1]!Tabla1[Consignatario],0)</f>
        <v>#REF!</v>
      </c>
      <c r="D407" t="s">
        <v>485</v>
      </c>
      <c r="E407" t="s">
        <v>5</v>
      </c>
      <c r="F407" t="s">
        <v>539</v>
      </c>
      <c r="G407" t="s">
        <v>10</v>
      </c>
      <c r="H407">
        <v>4000</v>
      </c>
      <c r="I407" s="9">
        <v>4600</v>
      </c>
      <c r="J407">
        <v>322</v>
      </c>
      <c r="M407" s="3"/>
    </row>
    <row r="408" spans="1:13" x14ac:dyDescent="0.25">
      <c r="C408" t="e">
        <f>MATCH(D408,[1]!Tabla1[Consignatario],0)</f>
        <v>#REF!</v>
      </c>
      <c r="D408" t="s">
        <v>485</v>
      </c>
      <c r="F408" t="s">
        <v>539</v>
      </c>
      <c r="G408" t="s">
        <v>47</v>
      </c>
      <c r="H408">
        <v>600</v>
      </c>
      <c r="I408" s="9"/>
      <c r="M408" s="3"/>
    </row>
    <row r="409" spans="1:13" x14ac:dyDescent="0.25">
      <c r="A409" s="2">
        <v>42815</v>
      </c>
      <c r="C409" t="e">
        <f>MATCH(D409,[1]!Tabla1[Consignatario],0)</f>
        <v>#REF!</v>
      </c>
      <c r="D409" t="s">
        <v>397</v>
      </c>
      <c r="E409" t="s">
        <v>69</v>
      </c>
      <c r="F409" t="s">
        <v>539</v>
      </c>
      <c r="G409" t="s">
        <v>70</v>
      </c>
      <c r="H409">
        <v>8000</v>
      </c>
      <c r="I409" s="8">
        <v>8000</v>
      </c>
      <c r="J409">
        <v>560</v>
      </c>
      <c r="M409" s="3"/>
    </row>
    <row r="410" spans="1:13" x14ac:dyDescent="0.25">
      <c r="A410" s="2">
        <v>42823</v>
      </c>
      <c r="C410" t="e">
        <f>MATCH(D410,[1]!Tabla1[Consignatario],0)</f>
        <v>#REF!</v>
      </c>
      <c r="D410" t="s">
        <v>430</v>
      </c>
      <c r="E410" t="s">
        <v>46</v>
      </c>
      <c r="F410" t="s">
        <v>539</v>
      </c>
      <c r="G410" t="s">
        <v>258</v>
      </c>
      <c r="H410">
        <v>2075</v>
      </c>
      <c r="I410" s="8">
        <v>2075</v>
      </c>
      <c r="J410">
        <v>145</v>
      </c>
      <c r="K410">
        <v>2</v>
      </c>
      <c r="M410" s="3"/>
    </row>
    <row r="411" spans="1:13" x14ac:dyDescent="0.25">
      <c r="A411" s="2">
        <v>42789</v>
      </c>
      <c r="C411" t="e">
        <f>MATCH(D411,[1]!Tabla1[Consignatario],0)</f>
        <v>#REF!</v>
      </c>
      <c r="D411" t="s">
        <v>355</v>
      </c>
      <c r="E411" t="s">
        <v>7</v>
      </c>
      <c r="F411" t="s">
        <v>542</v>
      </c>
      <c r="G411" s="6" t="s">
        <v>54</v>
      </c>
      <c r="H411">
        <v>1000</v>
      </c>
      <c r="I411" s="8">
        <v>1000</v>
      </c>
      <c r="J411">
        <v>5</v>
      </c>
      <c r="L411" t="s">
        <v>281</v>
      </c>
      <c r="M411" s="3"/>
    </row>
    <row r="412" spans="1:13" ht="15" customHeight="1" x14ac:dyDescent="0.25">
      <c r="A412" s="2">
        <v>42816</v>
      </c>
      <c r="C412" t="e">
        <f>MATCH(D412,[1]!Tabla1[Consignatario],0)</f>
        <v>#REF!</v>
      </c>
      <c r="D412" t="s">
        <v>355</v>
      </c>
      <c r="E412" t="s">
        <v>69</v>
      </c>
      <c r="F412" t="s">
        <v>539</v>
      </c>
      <c r="G412" t="s">
        <v>10</v>
      </c>
      <c r="H412">
        <v>4000</v>
      </c>
      <c r="I412" s="9">
        <v>4000</v>
      </c>
      <c r="J412">
        <v>280</v>
      </c>
      <c r="M412" s="3"/>
    </row>
    <row r="413" spans="1:13" x14ac:dyDescent="0.25">
      <c r="C413" t="e">
        <f>MATCH(D413,[1]!Tabla1[Consignatario],0)</f>
        <v>#REF!</v>
      </c>
      <c r="D413" t="s">
        <v>355</v>
      </c>
      <c r="F413" t="s">
        <v>542</v>
      </c>
      <c r="G413" t="s">
        <v>126</v>
      </c>
      <c r="H413">
        <v>4158</v>
      </c>
      <c r="I413" s="9">
        <v>4658</v>
      </c>
      <c r="J413">
        <v>23</v>
      </c>
      <c r="K413">
        <v>2</v>
      </c>
      <c r="M413" s="3"/>
    </row>
    <row r="414" spans="1:13" x14ac:dyDescent="0.25">
      <c r="C414" t="e">
        <f>MATCH(D414,[1]!Tabla1[Consignatario],0)</f>
        <v>#REF!</v>
      </c>
      <c r="D414" t="s">
        <v>355</v>
      </c>
      <c r="F414" t="s">
        <v>542</v>
      </c>
      <c r="G414" t="s">
        <v>42</v>
      </c>
      <c r="H414">
        <v>500</v>
      </c>
      <c r="I414" s="9"/>
      <c r="M414" s="3"/>
    </row>
    <row r="415" spans="1:13" x14ac:dyDescent="0.25">
      <c r="A415" s="2">
        <v>42822</v>
      </c>
      <c r="B415" t="s">
        <v>0</v>
      </c>
      <c r="C415" t="e">
        <f>MATCH(D415,[1]!Tabla1[Consignatario],0)</f>
        <v>#REF!</v>
      </c>
      <c r="D415" t="s">
        <v>398</v>
      </c>
      <c r="E415" t="s">
        <v>215</v>
      </c>
      <c r="F415" t="s">
        <v>539</v>
      </c>
      <c r="G415" t="s">
        <v>258</v>
      </c>
      <c r="H415">
        <v>500</v>
      </c>
      <c r="I415" s="9">
        <v>1196</v>
      </c>
      <c r="J415">
        <v>83</v>
      </c>
      <c r="K415">
        <v>6</v>
      </c>
      <c r="L415" s="11" t="s">
        <v>283</v>
      </c>
      <c r="M415" s="3"/>
    </row>
    <row r="416" spans="1:13" ht="15" customHeight="1" x14ac:dyDescent="0.25">
      <c r="C416" t="e">
        <f>MATCH(D416,[1]!Tabla1[Consignatario],0)</f>
        <v>#REF!</v>
      </c>
      <c r="D416" t="s">
        <v>398</v>
      </c>
      <c r="F416" t="s">
        <v>540</v>
      </c>
      <c r="G416" t="s">
        <v>284</v>
      </c>
      <c r="H416">
        <v>696</v>
      </c>
      <c r="I416" s="9"/>
      <c r="M416" s="3"/>
    </row>
    <row r="417" spans="1:13" x14ac:dyDescent="0.25">
      <c r="A417" s="2">
        <v>42818</v>
      </c>
      <c r="C417" t="e">
        <f>MATCH(D417,[1]!Tabla1[Consignatario],0)</f>
        <v>#REF!</v>
      </c>
      <c r="D417" t="s">
        <v>476</v>
      </c>
      <c r="E417" t="s">
        <v>259</v>
      </c>
      <c r="F417" t="s">
        <v>539</v>
      </c>
      <c r="G417" t="s">
        <v>67</v>
      </c>
      <c r="H417">
        <v>20000</v>
      </c>
      <c r="I417" s="9">
        <v>20140</v>
      </c>
      <c r="J417">
        <v>1409</v>
      </c>
      <c r="K417">
        <v>6</v>
      </c>
      <c r="M417" s="3"/>
    </row>
    <row r="418" spans="1:13" ht="15" customHeight="1" x14ac:dyDescent="0.25">
      <c r="C418" t="e">
        <f>MATCH(D418,[1]!Tabla1[Consignatario],0)</f>
        <v>#REF!</v>
      </c>
      <c r="D418" t="s">
        <v>476</v>
      </c>
      <c r="F418" t="s">
        <v>540</v>
      </c>
      <c r="G418" t="s">
        <v>260</v>
      </c>
      <c r="H418">
        <v>140</v>
      </c>
      <c r="I418" s="9"/>
      <c r="M418" s="3"/>
    </row>
    <row r="419" spans="1:13" ht="15" customHeight="1" x14ac:dyDescent="0.25">
      <c r="A419" s="2">
        <v>42827</v>
      </c>
      <c r="B419" t="s">
        <v>96</v>
      </c>
      <c r="C419" t="e">
        <f>MATCH(D419,[1]!Tabla1[Consignatario],0)</f>
        <v>#REF!</v>
      </c>
      <c r="D419" t="s">
        <v>416</v>
      </c>
      <c r="E419" t="s">
        <v>215</v>
      </c>
      <c r="F419" t="s">
        <v>539</v>
      </c>
      <c r="G419" t="s">
        <v>258</v>
      </c>
      <c r="H419">
        <v>1000</v>
      </c>
      <c r="I419" s="8">
        <v>1000</v>
      </c>
      <c r="J419">
        <v>70</v>
      </c>
      <c r="M419" s="3"/>
    </row>
    <row r="420" spans="1:13" x14ac:dyDescent="0.25">
      <c r="A420" s="2">
        <v>42804</v>
      </c>
      <c r="C420" t="e">
        <f>MATCH(D420,[1]!Tabla1[Consignatario],0)</f>
        <v>#REF!</v>
      </c>
      <c r="D420" t="s">
        <v>504</v>
      </c>
      <c r="E420" t="s">
        <v>217</v>
      </c>
      <c r="F420" t="s">
        <v>546</v>
      </c>
      <c r="G420" t="s">
        <v>218</v>
      </c>
      <c r="H420">
        <v>300</v>
      </c>
      <c r="I420" s="8">
        <v>300</v>
      </c>
      <c r="J420">
        <v>21</v>
      </c>
      <c r="M420" s="3"/>
    </row>
    <row r="421" spans="1:13" x14ac:dyDescent="0.25">
      <c r="A421" s="2">
        <v>42794</v>
      </c>
      <c r="C421" t="e">
        <f>MATCH(D421,[1]!Tabla1[Consignatario],0)</f>
        <v>#REF!</v>
      </c>
      <c r="D421" t="s">
        <v>450</v>
      </c>
      <c r="E421" t="s">
        <v>81</v>
      </c>
      <c r="F421" t="s">
        <v>546</v>
      </c>
      <c r="G421" t="s">
        <v>82</v>
      </c>
      <c r="H421">
        <v>1950</v>
      </c>
      <c r="I421" s="8">
        <v>1950</v>
      </c>
      <c r="J421">
        <v>136</v>
      </c>
      <c r="K421">
        <v>4</v>
      </c>
      <c r="M421" s="3"/>
    </row>
    <row r="422" spans="1:13" x14ac:dyDescent="0.25">
      <c r="A422" s="2">
        <v>42772</v>
      </c>
      <c r="C422" t="e">
        <f>MATCH(D422,[1]!Tabla1[Consignatario],0)</f>
        <v>#REF!</v>
      </c>
      <c r="D422" t="s">
        <v>450</v>
      </c>
      <c r="E422" t="s">
        <v>17</v>
      </c>
      <c r="F422" t="s">
        <v>544</v>
      </c>
      <c r="G422" t="s">
        <v>18</v>
      </c>
      <c r="H422">
        <v>11610</v>
      </c>
      <c r="I422" s="8">
        <v>11610</v>
      </c>
      <c r="J422">
        <v>812</v>
      </c>
      <c r="K422">
        <v>6</v>
      </c>
      <c r="M422" s="3"/>
    </row>
    <row r="423" spans="1:13" ht="15" customHeight="1" x14ac:dyDescent="0.25">
      <c r="A423" s="2">
        <v>42828</v>
      </c>
      <c r="C423" t="e">
        <f>MATCH(D423,[1]!Tabla1[Consignatario],0)</f>
        <v>#REF!</v>
      </c>
      <c r="D423" t="s">
        <v>450</v>
      </c>
      <c r="E423" t="s">
        <v>13</v>
      </c>
      <c r="F423" t="s">
        <v>539</v>
      </c>
      <c r="G423" t="s">
        <v>312</v>
      </c>
      <c r="H423">
        <v>90000</v>
      </c>
      <c r="I423" s="8">
        <v>90000</v>
      </c>
      <c r="J423">
        <v>6300</v>
      </c>
      <c r="M423" s="3"/>
    </row>
    <row r="424" spans="1:13" ht="15" customHeight="1" x14ac:dyDescent="0.25">
      <c r="A424" s="2">
        <v>42832</v>
      </c>
      <c r="C424" t="e">
        <f>MATCH(D424,[1]!Tabla1[Consignatario],0)</f>
        <v>#REF!</v>
      </c>
      <c r="D424" t="s">
        <v>450</v>
      </c>
      <c r="E424" t="s">
        <v>13</v>
      </c>
      <c r="F424" t="s">
        <v>539</v>
      </c>
      <c r="G424" t="s">
        <v>273</v>
      </c>
      <c r="H424">
        <v>2000</v>
      </c>
      <c r="I424" s="8">
        <v>2000</v>
      </c>
      <c r="J424">
        <v>140</v>
      </c>
      <c r="L424" t="s">
        <v>289</v>
      </c>
      <c r="M424" s="3"/>
    </row>
    <row r="425" spans="1:13" ht="15" customHeight="1" x14ac:dyDescent="0.25">
      <c r="A425" s="2">
        <v>42832</v>
      </c>
      <c r="C425" t="e">
        <f>MATCH(D425,[1]!Tabla1[Consignatario],0)</f>
        <v>#REF!</v>
      </c>
      <c r="D425" t="s">
        <v>450</v>
      </c>
      <c r="E425" t="s">
        <v>237</v>
      </c>
      <c r="F425" t="s">
        <v>546</v>
      </c>
      <c r="G425" t="s">
        <v>188</v>
      </c>
      <c r="H425">
        <v>1050</v>
      </c>
      <c r="I425">
        <v>1050</v>
      </c>
      <c r="J425">
        <v>73</v>
      </c>
      <c r="K425">
        <v>4</v>
      </c>
      <c r="M425" s="3"/>
    </row>
    <row r="426" spans="1:13" ht="15" customHeight="1" x14ac:dyDescent="0.25">
      <c r="A426" s="2">
        <v>42792</v>
      </c>
      <c r="C426" t="e">
        <f>MATCH(D426,[1]!Tabla1[Consignatario],0)</f>
        <v>#REF!</v>
      </c>
      <c r="D426" t="s">
        <v>431</v>
      </c>
      <c r="E426" t="s">
        <v>58</v>
      </c>
      <c r="F426" t="s">
        <v>539</v>
      </c>
      <c r="G426" t="s">
        <v>47</v>
      </c>
      <c r="H426">
        <v>800</v>
      </c>
      <c r="I426" s="9">
        <v>888</v>
      </c>
      <c r="J426">
        <v>62</v>
      </c>
      <c r="K426">
        <v>1</v>
      </c>
      <c r="L426" t="s">
        <v>288</v>
      </c>
      <c r="M426" s="3"/>
    </row>
    <row r="427" spans="1:13" ht="15" customHeight="1" x14ac:dyDescent="0.25">
      <c r="A427" s="2"/>
      <c r="C427" t="e">
        <f>MATCH(D427,[1]!Tabla1[Consignatario],0)</f>
        <v>#REF!</v>
      </c>
      <c r="D427" t="s">
        <v>431</v>
      </c>
      <c r="F427" t="s">
        <v>540</v>
      </c>
      <c r="G427" t="s">
        <v>68</v>
      </c>
      <c r="H427">
        <v>88</v>
      </c>
      <c r="I427" s="9"/>
      <c r="M427" s="3"/>
    </row>
    <row r="428" spans="1:13" ht="15" customHeight="1" x14ac:dyDescent="0.25">
      <c r="A428" s="2">
        <v>42794</v>
      </c>
      <c r="C428" t="e">
        <f>MATCH(D428,[1]!Tabla1[Consignatario],0)</f>
        <v>#REF!</v>
      </c>
      <c r="D428" s="29" t="s">
        <v>522</v>
      </c>
      <c r="E428" t="s">
        <v>107</v>
      </c>
      <c r="F428" t="s">
        <v>539</v>
      </c>
      <c r="G428" t="s">
        <v>110</v>
      </c>
      <c r="H428">
        <v>42000</v>
      </c>
      <c r="I428" s="9">
        <v>44100</v>
      </c>
      <c r="J428">
        <v>3087</v>
      </c>
      <c r="L428" t="s">
        <v>290</v>
      </c>
      <c r="M428" s="3"/>
    </row>
    <row r="429" spans="1:13" ht="15" customHeight="1" x14ac:dyDescent="0.25">
      <c r="C429" t="e">
        <f>MATCH(D429,[1]!Tabla1[Consignatario],0)</f>
        <v>#REF!</v>
      </c>
      <c r="D429" s="29" t="s">
        <v>522</v>
      </c>
      <c r="F429" t="s">
        <v>540</v>
      </c>
      <c r="G429" t="s">
        <v>111</v>
      </c>
      <c r="H429">
        <v>1600</v>
      </c>
      <c r="I429" s="9"/>
      <c r="M429" s="3"/>
    </row>
    <row r="430" spans="1:13" x14ac:dyDescent="0.25">
      <c r="C430" t="e">
        <f>MATCH(D430,[1]!Tabla1[Consignatario],0)</f>
        <v>#REF!</v>
      </c>
      <c r="D430" s="29" t="s">
        <v>522</v>
      </c>
      <c r="F430" t="s">
        <v>539</v>
      </c>
      <c r="G430" t="s">
        <v>47</v>
      </c>
      <c r="H430">
        <v>500</v>
      </c>
      <c r="I430" s="9"/>
      <c r="M430" s="3"/>
    </row>
    <row r="431" spans="1:13" x14ac:dyDescent="0.25">
      <c r="A431" s="2">
        <v>42806</v>
      </c>
      <c r="C431" t="e">
        <f>MATCH(D431,[1]!Tabla1[Consignatario],0)</f>
        <v>#REF!</v>
      </c>
      <c r="D431" s="32" t="s">
        <v>399</v>
      </c>
      <c r="E431" t="s">
        <v>222</v>
      </c>
      <c r="F431" t="s">
        <v>539</v>
      </c>
      <c r="G431" t="s">
        <v>48</v>
      </c>
      <c r="H431">
        <v>6000</v>
      </c>
      <c r="I431" s="8">
        <v>6000</v>
      </c>
      <c r="J431">
        <v>420</v>
      </c>
      <c r="M431" s="3"/>
    </row>
    <row r="432" spans="1:13" ht="15" customHeight="1" x14ac:dyDescent="0.25">
      <c r="A432" s="2">
        <v>42815</v>
      </c>
      <c r="C432" t="e">
        <f>MATCH(D432,[1]!Tabla1[Consignatario],0)</f>
        <v>#REF!</v>
      </c>
      <c r="D432" t="s">
        <v>489</v>
      </c>
      <c r="E432" t="s">
        <v>37</v>
      </c>
      <c r="F432" t="s">
        <v>540</v>
      </c>
      <c r="G432" t="s">
        <v>256</v>
      </c>
      <c r="H432">
        <v>116</v>
      </c>
      <c r="I432" s="8">
        <v>116</v>
      </c>
      <c r="J432">
        <v>8</v>
      </c>
      <c r="K432">
        <v>2</v>
      </c>
      <c r="M432" s="3"/>
    </row>
    <row r="433" spans="1:13" x14ac:dyDescent="0.25">
      <c r="A433" s="2">
        <v>42833</v>
      </c>
      <c r="C433" t="e">
        <f>MATCH(D433,[1]!Tabla1[Consignatario],0)</f>
        <v>#REF!</v>
      </c>
      <c r="D433" t="s">
        <v>400</v>
      </c>
      <c r="E433" t="s">
        <v>215</v>
      </c>
      <c r="F433" t="s">
        <v>543</v>
      </c>
      <c r="G433" t="s">
        <v>319</v>
      </c>
      <c r="H433">
        <v>2835</v>
      </c>
      <c r="I433">
        <v>2835</v>
      </c>
      <c r="J433">
        <v>14</v>
      </c>
      <c r="K433">
        <v>1</v>
      </c>
      <c r="M433" s="3"/>
    </row>
    <row r="434" spans="1:13" x14ac:dyDescent="0.25">
      <c r="A434" s="2">
        <v>42794</v>
      </c>
      <c r="C434" t="e">
        <f>MATCH(D434,[1]!Tabla1[Consignatario],0)</f>
        <v>#REF!</v>
      </c>
      <c r="D434" t="s">
        <v>401</v>
      </c>
      <c r="E434" t="s">
        <v>97</v>
      </c>
      <c r="F434" t="s">
        <v>539</v>
      </c>
      <c r="G434" t="s">
        <v>105</v>
      </c>
      <c r="H434">
        <v>16000</v>
      </c>
      <c r="I434" s="9">
        <v>16424</v>
      </c>
      <c r="J434">
        <v>1149</v>
      </c>
      <c r="K434">
        <v>6</v>
      </c>
      <c r="M434" s="3"/>
    </row>
    <row r="435" spans="1:13" x14ac:dyDescent="0.25">
      <c r="C435" t="e">
        <f>MATCH(D435,[1]!Tabla1[Consignatario],0)</f>
        <v>#REF!</v>
      </c>
      <c r="D435" t="s">
        <v>401</v>
      </c>
      <c r="F435" t="s">
        <v>540</v>
      </c>
      <c r="G435" t="s">
        <v>106</v>
      </c>
      <c r="H435">
        <v>424</v>
      </c>
      <c r="I435" s="9"/>
      <c r="M435" s="3"/>
    </row>
    <row r="436" spans="1:13" x14ac:dyDescent="0.25">
      <c r="A436" s="2">
        <v>42788</v>
      </c>
      <c r="C436" t="e">
        <f>MATCH(D436,[1]!Tabla1[Consignatario],0)</f>
        <v>#REF!</v>
      </c>
      <c r="D436" t="s">
        <v>356</v>
      </c>
      <c r="E436" t="s">
        <v>7</v>
      </c>
      <c r="F436" t="s">
        <v>539</v>
      </c>
      <c r="G436" t="s">
        <v>48</v>
      </c>
      <c r="H436">
        <v>6000</v>
      </c>
      <c r="I436" s="9">
        <v>8000</v>
      </c>
      <c r="J436">
        <v>560</v>
      </c>
      <c r="M436" s="3"/>
    </row>
    <row r="437" spans="1:13" ht="15" customHeight="1" x14ac:dyDescent="0.25">
      <c r="C437" t="e">
        <f>MATCH(D437,[1]!Tabla1[Consignatario],0)</f>
        <v>#REF!</v>
      </c>
      <c r="D437" t="s">
        <v>356</v>
      </c>
      <c r="F437" t="s">
        <v>539</v>
      </c>
      <c r="G437" t="s">
        <v>47</v>
      </c>
      <c r="H437">
        <v>720</v>
      </c>
      <c r="I437" s="9"/>
      <c r="M437" s="3"/>
    </row>
    <row r="438" spans="1:13" x14ac:dyDescent="0.25">
      <c r="C438" t="e">
        <f>MATCH(D438,[1]!Tabla1[Consignatario],0)</f>
        <v>#REF!</v>
      </c>
      <c r="D438" t="s">
        <v>356</v>
      </c>
      <c r="F438" t="s">
        <v>540</v>
      </c>
      <c r="G438" t="s">
        <v>49</v>
      </c>
      <c r="H438">
        <v>1280</v>
      </c>
      <c r="I438" s="9"/>
      <c r="M438" s="3"/>
    </row>
    <row r="439" spans="1:13" x14ac:dyDescent="0.25">
      <c r="A439" s="2">
        <v>42801</v>
      </c>
      <c r="C439" t="e">
        <f>MATCH(D439,[1]!Tabla1[Consignatario],0)</f>
        <v>#REF!</v>
      </c>
      <c r="D439" t="s">
        <v>402</v>
      </c>
      <c r="E439" t="s">
        <v>58</v>
      </c>
      <c r="F439" t="s">
        <v>539</v>
      </c>
      <c r="G439" t="s">
        <v>47</v>
      </c>
      <c r="H439">
        <v>1000</v>
      </c>
      <c r="I439">
        <v>1000</v>
      </c>
      <c r="J439">
        <v>70</v>
      </c>
      <c r="M439" s="3"/>
    </row>
    <row r="440" spans="1:13" x14ac:dyDescent="0.25">
      <c r="A440" s="2">
        <v>42799</v>
      </c>
      <c r="C440" t="e">
        <f>MATCH(D440,[1]!Tabla1[Consignatario],0)</f>
        <v>#REF!</v>
      </c>
      <c r="D440" t="s">
        <v>422</v>
      </c>
      <c r="E440" t="s">
        <v>25</v>
      </c>
      <c r="F440" t="s">
        <v>539</v>
      </c>
      <c r="G440" t="s">
        <v>129</v>
      </c>
      <c r="H440">
        <v>10000</v>
      </c>
      <c r="I440">
        <v>10000</v>
      </c>
      <c r="J440">
        <v>700</v>
      </c>
      <c r="M440" s="3"/>
    </row>
    <row r="441" spans="1:13" x14ac:dyDescent="0.25">
      <c r="A441" s="2">
        <v>42788</v>
      </c>
      <c r="B441" t="s">
        <v>0</v>
      </c>
      <c r="C441" t="e">
        <f>MATCH(D441,[1]!Tabla1[Consignatario],0)</f>
        <v>#REF!</v>
      </c>
      <c r="D441" t="s">
        <v>503</v>
      </c>
      <c r="E441" t="s">
        <v>7</v>
      </c>
      <c r="F441" t="s">
        <v>542</v>
      </c>
      <c r="G441" s="6" t="s">
        <v>332</v>
      </c>
      <c r="H441">
        <v>7320</v>
      </c>
      <c r="I441" s="9">
        <v>19720</v>
      </c>
      <c r="J441">
        <v>36</v>
      </c>
      <c r="K441">
        <v>5</v>
      </c>
      <c r="M441" s="3"/>
    </row>
    <row r="442" spans="1:13" x14ac:dyDescent="0.25">
      <c r="C442" t="e">
        <f>MATCH(D442,[1]!Tabla1[Consignatario],0)</f>
        <v>#REF!</v>
      </c>
      <c r="D442" t="s">
        <v>503</v>
      </c>
      <c r="F442" t="s">
        <v>539</v>
      </c>
      <c r="G442" t="s">
        <v>50</v>
      </c>
      <c r="H442">
        <v>12000</v>
      </c>
      <c r="I442" s="9"/>
      <c r="J442">
        <v>868</v>
      </c>
      <c r="M442" s="3"/>
    </row>
    <row r="443" spans="1:13" ht="15" customHeight="1" x14ac:dyDescent="0.25">
      <c r="C443" t="e">
        <f>MATCH(D443,[1]!Tabla1[Consignatario],0)</f>
        <v>#REF!</v>
      </c>
      <c r="D443" t="s">
        <v>503</v>
      </c>
      <c r="F443" t="s">
        <v>539</v>
      </c>
      <c r="G443" t="s">
        <v>47</v>
      </c>
      <c r="H443">
        <v>400</v>
      </c>
      <c r="I443" s="9"/>
      <c r="M443" s="3"/>
    </row>
    <row r="444" spans="1:13" ht="15" customHeight="1" x14ac:dyDescent="0.25">
      <c r="A444" s="2">
        <v>42767</v>
      </c>
      <c r="B444" t="s">
        <v>9</v>
      </c>
      <c r="C444" t="e">
        <f>MATCH(D444,[1]!Tabla1[Consignatario],0)</f>
        <v>#REF!</v>
      </c>
      <c r="D444" t="s">
        <v>403</v>
      </c>
      <c r="E444" t="s">
        <v>7</v>
      </c>
      <c r="F444" t="s">
        <v>539</v>
      </c>
      <c r="G444" t="s">
        <v>10</v>
      </c>
      <c r="H444">
        <v>4000</v>
      </c>
      <c r="I444" s="8">
        <v>4000</v>
      </c>
      <c r="J444">
        <v>280</v>
      </c>
      <c r="M444" s="3"/>
    </row>
    <row r="445" spans="1:13" x14ac:dyDescent="0.25">
      <c r="A445" s="2">
        <v>42792</v>
      </c>
      <c r="C445" t="e">
        <f>MATCH(D445,[1]!Tabla1[Consignatario],0)</f>
        <v>#REF!</v>
      </c>
      <c r="D445" t="s">
        <v>403</v>
      </c>
      <c r="E445" t="s">
        <v>69</v>
      </c>
      <c r="F445" t="s">
        <v>542</v>
      </c>
      <c r="G445" t="s">
        <v>326</v>
      </c>
      <c r="H445">
        <v>20000</v>
      </c>
      <c r="I445" s="9">
        <v>43000</v>
      </c>
      <c r="J445">
        <v>164</v>
      </c>
      <c r="M445" s="3"/>
    </row>
    <row r="446" spans="1:13" x14ac:dyDescent="0.25">
      <c r="C446" t="e">
        <f>MATCH(D446,[1]!Tabla1[Consignatario],0)</f>
        <v>#REF!</v>
      </c>
      <c r="D446" t="s">
        <v>403</v>
      </c>
      <c r="F446" t="s">
        <v>542</v>
      </c>
      <c r="G446" t="s">
        <v>325</v>
      </c>
      <c r="H446">
        <v>12800</v>
      </c>
      <c r="I446" s="9"/>
      <c r="M446" s="3"/>
    </row>
    <row r="447" spans="1:13" x14ac:dyDescent="0.25">
      <c r="C447" t="e">
        <f>MATCH(D447,[1]!Tabla1[Consignatario],0)</f>
        <v>#REF!</v>
      </c>
      <c r="D447" t="s">
        <v>403</v>
      </c>
      <c r="F447" t="s">
        <v>539</v>
      </c>
      <c r="G447" t="s">
        <v>70</v>
      </c>
      <c r="H447">
        <v>8000</v>
      </c>
      <c r="I447" s="9"/>
      <c r="J447">
        <v>714</v>
      </c>
      <c r="M447" s="3"/>
    </row>
    <row r="448" spans="1:13" ht="15" customHeight="1" x14ac:dyDescent="0.25">
      <c r="C448" t="e">
        <f>MATCH(D448,[1]!Tabla1[Consignatario],0)</f>
        <v>#REF!</v>
      </c>
      <c r="D448" t="s">
        <v>403</v>
      </c>
      <c r="F448" t="s">
        <v>539</v>
      </c>
      <c r="G448" t="s">
        <v>47</v>
      </c>
      <c r="H448">
        <v>2200</v>
      </c>
      <c r="I448" s="9"/>
      <c r="M448" s="3"/>
    </row>
    <row r="449" spans="1:13" x14ac:dyDescent="0.25">
      <c r="A449" s="2">
        <v>42834</v>
      </c>
      <c r="C449" t="e">
        <f>MATCH(D449,[1]!Tabla1[Consignatario],0)</f>
        <v>#REF!</v>
      </c>
      <c r="D449" t="s">
        <v>404</v>
      </c>
      <c r="E449" t="s">
        <v>7</v>
      </c>
      <c r="F449" t="s">
        <v>539</v>
      </c>
      <c r="G449" t="s">
        <v>70</v>
      </c>
      <c r="H449">
        <v>8000</v>
      </c>
      <c r="I449">
        <v>12000</v>
      </c>
      <c r="J449">
        <v>840</v>
      </c>
      <c r="M449" s="3"/>
    </row>
    <row r="450" spans="1:13" ht="15" customHeight="1" x14ac:dyDescent="0.25">
      <c r="C450" t="e">
        <f>MATCH(D450,[1]!Tabla1[Consignatario],0)</f>
        <v>#REF!</v>
      </c>
      <c r="D450" t="s">
        <v>404</v>
      </c>
      <c r="F450" t="s">
        <v>539</v>
      </c>
      <c r="G450" t="s">
        <v>10</v>
      </c>
      <c r="H450">
        <v>4000</v>
      </c>
      <c r="M450" s="3"/>
    </row>
    <row r="451" spans="1:13" x14ac:dyDescent="0.25">
      <c r="A451" s="2">
        <v>42794</v>
      </c>
      <c r="B451" t="s">
        <v>0</v>
      </c>
      <c r="C451" t="e">
        <f>MATCH(D451,[1]!Tabla1[Consignatario],0)</f>
        <v>#REF!</v>
      </c>
      <c r="D451" t="s">
        <v>357</v>
      </c>
      <c r="E451" t="s">
        <v>5</v>
      </c>
      <c r="F451" t="s">
        <v>542</v>
      </c>
      <c r="G451" t="s">
        <v>42</v>
      </c>
      <c r="H451">
        <v>4720</v>
      </c>
      <c r="I451" s="9">
        <f>41320+4720</f>
        <v>46040</v>
      </c>
      <c r="J451">
        <v>23</v>
      </c>
      <c r="K451">
        <v>5</v>
      </c>
      <c r="M451" s="3"/>
    </row>
    <row r="452" spans="1:13" x14ac:dyDescent="0.25">
      <c r="C452" t="e">
        <f>MATCH(D452,[1]!Tabla1[Consignatario],0)</f>
        <v>#REF!</v>
      </c>
      <c r="D452" t="s">
        <v>357</v>
      </c>
      <c r="F452" t="s">
        <v>539</v>
      </c>
      <c r="G452" t="s">
        <v>83</v>
      </c>
      <c r="H452">
        <v>40000</v>
      </c>
      <c r="I452" s="9"/>
      <c r="J452">
        <v>2892</v>
      </c>
      <c r="K452">
        <v>3</v>
      </c>
      <c r="M452" s="3"/>
    </row>
    <row r="453" spans="1:13" ht="15" customHeight="1" x14ac:dyDescent="0.25">
      <c r="C453" t="e">
        <f>MATCH(D453,[1]!Tabla1[Consignatario],0)</f>
        <v>#REF!</v>
      </c>
      <c r="D453" t="s">
        <v>357</v>
      </c>
      <c r="F453" t="s">
        <v>539</v>
      </c>
      <c r="G453" t="s">
        <v>47</v>
      </c>
      <c r="H453">
        <v>1320</v>
      </c>
      <c r="I453" s="9"/>
      <c r="M453" s="3"/>
    </row>
    <row r="454" spans="1:13" x14ac:dyDescent="0.25">
      <c r="A454" t="s">
        <v>119</v>
      </c>
      <c r="B454" t="s">
        <v>0</v>
      </c>
      <c r="C454" t="e">
        <f>MATCH(D454,[1]!Tabla1[Consignatario],0)</f>
        <v>#REF!</v>
      </c>
      <c r="D454" t="s">
        <v>357</v>
      </c>
      <c r="E454" t="s">
        <v>5</v>
      </c>
      <c r="F454" t="s">
        <v>542</v>
      </c>
      <c r="G454" t="s">
        <v>42</v>
      </c>
      <c r="H454">
        <v>4720</v>
      </c>
      <c r="I454" s="9">
        <f>SUM(H454:H456)</f>
        <v>46040</v>
      </c>
      <c r="J454">
        <v>23</v>
      </c>
      <c r="K454">
        <v>5</v>
      </c>
      <c r="L454" t="s">
        <v>305</v>
      </c>
      <c r="M454" s="3"/>
    </row>
    <row r="455" spans="1:13" x14ac:dyDescent="0.25">
      <c r="C455" t="e">
        <f>MATCH(D455,[1]!Tabla1[Consignatario],0)</f>
        <v>#REF!</v>
      </c>
      <c r="D455" t="s">
        <v>357</v>
      </c>
      <c r="F455" t="s">
        <v>539</v>
      </c>
      <c r="G455" t="s">
        <v>83</v>
      </c>
      <c r="H455">
        <v>40000</v>
      </c>
      <c r="I455" s="9"/>
      <c r="J455">
        <v>2892</v>
      </c>
      <c r="K455">
        <v>3</v>
      </c>
      <c r="L455" t="s">
        <v>306</v>
      </c>
      <c r="M455" s="3"/>
    </row>
    <row r="456" spans="1:13" ht="15" customHeight="1" x14ac:dyDescent="0.25">
      <c r="C456" t="e">
        <f>MATCH(D456,[1]!Tabla1[Consignatario],0)</f>
        <v>#REF!</v>
      </c>
      <c r="D456" t="s">
        <v>357</v>
      </c>
      <c r="F456" t="s">
        <v>539</v>
      </c>
      <c r="G456" t="s">
        <v>47</v>
      </c>
      <c r="H456">
        <v>1320</v>
      </c>
      <c r="I456" s="9"/>
      <c r="M456" s="3"/>
    </row>
    <row r="457" spans="1:13" x14ac:dyDescent="0.25">
      <c r="A457" s="2">
        <v>42778</v>
      </c>
      <c r="C457" t="e">
        <f>MATCH(D457,[1]!Tabla1[Consignatario],0)</f>
        <v>#REF!</v>
      </c>
      <c r="D457" t="s">
        <v>419</v>
      </c>
      <c r="E457" t="s">
        <v>32</v>
      </c>
      <c r="F457" t="s">
        <v>544</v>
      </c>
      <c r="G457" t="s">
        <v>33</v>
      </c>
      <c r="H457">
        <v>2340</v>
      </c>
      <c r="I457" s="8">
        <v>2340</v>
      </c>
      <c r="J457">
        <v>163</v>
      </c>
      <c r="K457">
        <v>6</v>
      </c>
      <c r="M457" s="3"/>
    </row>
    <row r="458" spans="1:13" x14ac:dyDescent="0.25">
      <c r="A458" s="2">
        <v>42804</v>
      </c>
      <c r="C458" t="e">
        <f>MATCH(D458,[1]!Tabla1[Consignatario],0)</f>
        <v>#REF!</v>
      </c>
      <c r="D458" t="s">
        <v>419</v>
      </c>
      <c r="E458" t="s">
        <v>69</v>
      </c>
      <c r="F458" t="s">
        <v>539</v>
      </c>
      <c r="G458" t="s">
        <v>70</v>
      </c>
      <c r="H458">
        <v>8000</v>
      </c>
      <c r="I458" s="9">
        <v>16000</v>
      </c>
      <c r="J458">
        <v>1120</v>
      </c>
      <c r="M458" s="3"/>
    </row>
    <row r="459" spans="1:13" ht="15" customHeight="1" x14ac:dyDescent="0.25">
      <c r="C459" t="e">
        <f>MATCH(D459,[1]!Tabla1[Consignatario],0)</f>
        <v>#REF!</v>
      </c>
      <c r="D459" t="s">
        <v>419</v>
      </c>
      <c r="F459" t="s">
        <v>540</v>
      </c>
      <c r="G459" t="s">
        <v>219</v>
      </c>
      <c r="H459">
        <v>8000</v>
      </c>
      <c r="I459" s="9"/>
      <c r="M459" s="3"/>
    </row>
    <row r="460" spans="1:13" ht="15" customHeight="1" x14ac:dyDescent="0.25">
      <c r="A460" s="2">
        <v>42774</v>
      </c>
      <c r="C460" t="e">
        <f>MATCH(D460,[1]!Tabla1[Consignatario],0)</f>
        <v>#REF!</v>
      </c>
      <c r="D460" t="s">
        <v>405</v>
      </c>
      <c r="E460" t="s">
        <v>25</v>
      </c>
      <c r="F460" t="s">
        <v>544</v>
      </c>
      <c r="G460" t="s">
        <v>27</v>
      </c>
      <c r="H460">
        <v>16290</v>
      </c>
      <c r="I460" s="8">
        <v>16290</v>
      </c>
      <c r="J460">
        <v>1140</v>
      </c>
      <c r="K460">
        <v>2</v>
      </c>
      <c r="M460" s="3"/>
    </row>
    <row r="461" spans="1:13" ht="15" customHeight="1" x14ac:dyDescent="0.25">
      <c r="A461" s="2">
        <v>42799</v>
      </c>
      <c r="C461" t="e">
        <f>MATCH(D461,[1]!Tabla1[Consignatario],0)</f>
        <v>#REF!</v>
      </c>
      <c r="D461" t="s">
        <v>405</v>
      </c>
      <c r="E461" t="s">
        <v>25</v>
      </c>
      <c r="F461" t="s">
        <v>542</v>
      </c>
      <c r="G461" t="s">
        <v>42</v>
      </c>
      <c r="H461">
        <v>79500</v>
      </c>
      <c r="I461">
        <f>79500+10160</f>
        <v>89660</v>
      </c>
      <c r="J461">
        <v>397</v>
      </c>
      <c r="K461">
        <v>4</v>
      </c>
      <c r="M461" s="3"/>
    </row>
    <row r="462" spans="1:13" ht="15" customHeight="1" x14ac:dyDescent="0.25">
      <c r="C462" t="e">
        <f>MATCH(D462,[1]!Tabla1[Consignatario],0)</f>
        <v>#REF!</v>
      </c>
      <c r="D462" t="s">
        <v>405</v>
      </c>
      <c r="F462" t="s">
        <v>539</v>
      </c>
      <c r="G462" t="s">
        <v>70</v>
      </c>
      <c r="H462">
        <v>8000</v>
      </c>
      <c r="J462">
        <v>711</v>
      </c>
      <c r="K462">
        <v>2</v>
      </c>
      <c r="M462" s="3"/>
    </row>
    <row r="463" spans="1:13" ht="15" customHeight="1" x14ac:dyDescent="0.25">
      <c r="C463" t="e">
        <f>MATCH(D463,[1]!Tabla1[Consignatario],0)</f>
        <v>#REF!</v>
      </c>
      <c r="D463" t="s">
        <v>405</v>
      </c>
      <c r="F463" t="s">
        <v>540</v>
      </c>
      <c r="G463" t="s">
        <v>168</v>
      </c>
      <c r="H463">
        <v>2160</v>
      </c>
      <c r="L463" t="s">
        <v>534</v>
      </c>
      <c r="M463" s="3"/>
    </row>
    <row r="464" spans="1:13" ht="15" customHeight="1" x14ac:dyDescent="0.25">
      <c r="A464" s="2">
        <v>42798</v>
      </c>
      <c r="C464" t="e">
        <f>MATCH(D464,[1]!Tabla1[Consignatario],0)</f>
        <v>#REF!</v>
      </c>
      <c r="D464" t="s">
        <v>470</v>
      </c>
      <c r="E464" t="s">
        <v>158</v>
      </c>
      <c r="G464" t="s">
        <v>37</v>
      </c>
      <c r="H464">
        <v>0</v>
      </c>
      <c r="I464">
        <v>0</v>
      </c>
      <c r="J464">
        <v>0</v>
      </c>
      <c r="K464">
        <v>0</v>
      </c>
      <c r="M464" s="3"/>
    </row>
    <row r="465" spans="1:13" ht="15" customHeight="1" x14ac:dyDescent="0.25">
      <c r="A465" s="2">
        <v>42807</v>
      </c>
      <c r="C465" t="e">
        <f>MATCH(D465,[1]!Tabla1[Consignatario],0)</f>
        <v>#REF!</v>
      </c>
      <c r="D465" t="s">
        <v>426</v>
      </c>
      <c r="E465" t="s">
        <v>227</v>
      </c>
      <c r="F465" t="s">
        <v>539</v>
      </c>
      <c r="G465" t="s">
        <v>108</v>
      </c>
      <c r="H465">
        <v>24000</v>
      </c>
      <c r="I465" s="9">
        <v>24000</v>
      </c>
      <c r="J465">
        <v>1680</v>
      </c>
      <c r="M465" s="3"/>
    </row>
    <row r="466" spans="1:13" ht="15" customHeight="1" x14ac:dyDescent="0.25">
      <c r="C466" t="e">
        <f>MATCH(D466,[1]!Tabla1[Consignatario],0)</f>
        <v>#REF!</v>
      </c>
      <c r="D466" t="s">
        <v>426</v>
      </c>
      <c r="F466" t="s">
        <v>542</v>
      </c>
      <c r="G466" t="s">
        <v>228</v>
      </c>
      <c r="H466">
        <v>4728</v>
      </c>
      <c r="I466" s="9">
        <v>12728</v>
      </c>
      <c r="J466">
        <v>63</v>
      </c>
      <c r="K466">
        <v>6</v>
      </c>
      <c r="M466" s="3"/>
    </row>
    <row r="467" spans="1:13" ht="15" customHeight="1" x14ac:dyDescent="0.25">
      <c r="C467" t="e">
        <f>MATCH(D467,[1]!Tabla1[Consignatario],0)</f>
        <v>#REF!</v>
      </c>
      <c r="D467" t="s">
        <v>426</v>
      </c>
      <c r="F467" t="s">
        <v>542</v>
      </c>
      <c r="G467" t="s">
        <v>42</v>
      </c>
      <c r="H467">
        <v>8000</v>
      </c>
      <c r="I467" s="9"/>
      <c r="M467" s="3"/>
    </row>
    <row r="468" spans="1:13" ht="15" customHeight="1" x14ac:dyDescent="0.25">
      <c r="A468" s="2">
        <v>42829</v>
      </c>
      <c r="C468" t="e">
        <f>MATCH(D468,[1]!Tabla1[Consignatario],0)</f>
        <v>#REF!</v>
      </c>
      <c r="D468" t="s">
        <v>426</v>
      </c>
      <c r="E468" t="s">
        <v>56</v>
      </c>
      <c r="F468" t="s">
        <v>544</v>
      </c>
      <c r="G468" t="s">
        <v>313</v>
      </c>
      <c r="H468">
        <v>990</v>
      </c>
      <c r="I468" s="8">
        <v>990</v>
      </c>
      <c r="J468">
        <v>69</v>
      </c>
      <c r="K468">
        <v>2</v>
      </c>
      <c r="M468" s="3"/>
    </row>
    <row r="469" spans="1:13" x14ac:dyDescent="0.25">
      <c r="A469" s="2">
        <v>42800</v>
      </c>
      <c r="C469" t="e">
        <f>MATCH(D469,[1]!Tabla1[Consignatario],0)</f>
        <v>#REF!</v>
      </c>
      <c r="D469" t="s">
        <v>493</v>
      </c>
      <c r="E469" t="s">
        <v>37</v>
      </c>
      <c r="F469" t="s">
        <v>545</v>
      </c>
      <c r="G469" t="s">
        <v>182</v>
      </c>
      <c r="H469">
        <v>108</v>
      </c>
      <c r="I469">
        <v>108</v>
      </c>
      <c r="J469">
        <v>7</v>
      </c>
      <c r="K469">
        <v>4</v>
      </c>
      <c r="M469" s="3"/>
    </row>
    <row r="470" spans="1:13" ht="15" customHeight="1" x14ac:dyDescent="0.25">
      <c r="A470" s="2">
        <v>42832</v>
      </c>
      <c r="C470" t="e">
        <f>MATCH(D470,[1]!Tabla1[Consignatario],0)</f>
        <v>#REF!</v>
      </c>
      <c r="D470" t="s">
        <v>493</v>
      </c>
      <c r="E470" t="s">
        <v>7</v>
      </c>
      <c r="F470" t="s">
        <v>539</v>
      </c>
      <c r="G470" t="s">
        <v>273</v>
      </c>
      <c r="H470">
        <v>2000</v>
      </c>
      <c r="I470" s="8">
        <v>2000</v>
      </c>
      <c r="J470">
        <v>140</v>
      </c>
      <c r="M470" s="3"/>
    </row>
    <row r="471" spans="1:13" ht="15" customHeight="1" x14ac:dyDescent="0.25">
      <c r="A471" s="2">
        <v>42801</v>
      </c>
      <c r="B471" t="s">
        <v>157</v>
      </c>
      <c r="C471" t="e">
        <f>MATCH(D471,[1]!Tabla1[Consignatario],0)</f>
        <v>#REF!</v>
      </c>
      <c r="D471" t="s">
        <v>507</v>
      </c>
      <c r="E471" t="s">
        <v>77</v>
      </c>
      <c r="F471" t="s">
        <v>539</v>
      </c>
      <c r="G471" t="s">
        <v>350</v>
      </c>
      <c r="H471">
        <v>0</v>
      </c>
      <c r="I471">
        <v>0</v>
      </c>
      <c r="J471">
        <v>0</v>
      </c>
      <c r="K471">
        <v>0</v>
      </c>
      <c r="M471" s="3"/>
    </row>
    <row r="472" spans="1:13" ht="15" customHeight="1" x14ac:dyDescent="0.25">
      <c r="A472" s="2">
        <v>42767</v>
      </c>
      <c r="B472" t="s">
        <v>0</v>
      </c>
      <c r="C472" t="e">
        <f>MATCH(D472,[1]!Tabla1[Consignatario],0)</f>
        <v>#REF!</v>
      </c>
      <c r="D472" t="s">
        <v>406</v>
      </c>
      <c r="E472" t="s">
        <v>7</v>
      </c>
      <c r="F472" t="s">
        <v>544</v>
      </c>
      <c r="G472" t="s">
        <v>8</v>
      </c>
      <c r="H472">
        <v>1170</v>
      </c>
      <c r="I472" s="8">
        <v>1170</v>
      </c>
      <c r="J472">
        <v>81</v>
      </c>
      <c r="K472">
        <v>7</v>
      </c>
      <c r="M472" s="3"/>
    </row>
    <row r="473" spans="1:13" x14ac:dyDescent="0.25">
      <c r="A473" s="2">
        <v>42788</v>
      </c>
      <c r="B473" t="s">
        <v>0</v>
      </c>
      <c r="C473" t="e">
        <f>MATCH(D473,[1]!Tabla1[Consignatario],0)</f>
        <v>#REF!</v>
      </c>
      <c r="D473" t="s">
        <v>406</v>
      </c>
      <c r="E473" t="s">
        <v>46</v>
      </c>
      <c r="F473" t="s">
        <v>539</v>
      </c>
      <c r="G473" t="s">
        <v>47</v>
      </c>
      <c r="H473">
        <v>1500</v>
      </c>
      <c r="I473" s="9">
        <v>2300</v>
      </c>
      <c r="J473">
        <v>161</v>
      </c>
      <c r="M473" s="3"/>
    </row>
    <row r="474" spans="1:13" x14ac:dyDescent="0.25">
      <c r="C474" t="e">
        <f>MATCH(D474,[1]!Tabla1[Consignatario],0)</f>
        <v>#REF!</v>
      </c>
      <c r="D474" t="s">
        <v>406</v>
      </c>
      <c r="F474" t="s">
        <v>540</v>
      </c>
      <c r="G474" t="s">
        <v>16</v>
      </c>
      <c r="H474">
        <v>800</v>
      </c>
      <c r="I474" s="9"/>
      <c r="M474" s="3"/>
    </row>
    <row r="475" spans="1:13" ht="15" customHeight="1" x14ac:dyDescent="0.25">
      <c r="A475" t="s">
        <v>118</v>
      </c>
      <c r="C475" t="e">
        <f>MATCH(D475,[1]!Tabla1[Consignatario],0)</f>
        <v>#REF!</v>
      </c>
      <c r="D475" t="s">
        <v>406</v>
      </c>
      <c r="E475" t="s">
        <v>97</v>
      </c>
      <c r="F475" t="s">
        <v>539</v>
      </c>
      <c r="G475" t="s">
        <v>67</v>
      </c>
      <c r="H475">
        <v>20000</v>
      </c>
      <c r="I475" s="8">
        <v>20000</v>
      </c>
      <c r="J475">
        <v>1400</v>
      </c>
      <c r="M475" s="3"/>
    </row>
    <row r="476" spans="1:13" x14ac:dyDescent="0.25">
      <c r="A476" s="2">
        <v>42798</v>
      </c>
      <c r="B476" t="s">
        <v>157</v>
      </c>
      <c r="C476" t="e">
        <f>MATCH(D476,[1]!Tabla1[Consignatario],0)</f>
        <v>#REF!</v>
      </c>
      <c r="D476" t="s">
        <v>407</v>
      </c>
      <c r="E476" t="s">
        <v>25</v>
      </c>
      <c r="F476" t="s">
        <v>542</v>
      </c>
      <c r="G476" t="s">
        <v>42</v>
      </c>
      <c r="H476">
        <v>13000</v>
      </c>
      <c r="I476" s="9">
        <v>20298</v>
      </c>
      <c r="J476">
        <v>101</v>
      </c>
      <c r="K476">
        <v>2</v>
      </c>
      <c r="M476" s="3"/>
    </row>
    <row r="477" spans="1:13" ht="15" customHeight="1" x14ac:dyDescent="0.25">
      <c r="B477" t="s">
        <v>157</v>
      </c>
      <c r="C477" t="e">
        <f>MATCH(D477,[1]!Tabla1[Consignatario],0)</f>
        <v>#REF!</v>
      </c>
      <c r="D477" t="s">
        <v>407</v>
      </c>
      <c r="F477" t="s">
        <v>542</v>
      </c>
      <c r="G477" t="s">
        <v>42</v>
      </c>
      <c r="H477">
        <v>6000</v>
      </c>
      <c r="I477" s="9"/>
      <c r="M477" s="3"/>
    </row>
    <row r="478" spans="1:13" ht="15" customHeight="1" x14ac:dyDescent="0.25">
      <c r="B478" t="s">
        <v>157</v>
      </c>
      <c r="C478" t="e">
        <f>MATCH(D478,[1]!Tabla1[Consignatario],0)</f>
        <v>#REF!</v>
      </c>
      <c r="D478" t="s">
        <v>407</v>
      </c>
      <c r="F478" t="s">
        <v>543</v>
      </c>
      <c r="G478" t="s">
        <v>161</v>
      </c>
      <c r="H478">
        <v>1250</v>
      </c>
      <c r="I478" s="9"/>
      <c r="M478" s="3"/>
    </row>
    <row r="479" spans="1:13" ht="15" customHeight="1" x14ac:dyDescent="0.25">
      <c r="A479" s="11"/>
      <c r="B479" t="s">
        <v>157</v>
      </c>
      <c r="C479" t="e">
        <f>MATCH(D479,[1]!Tabla1[Consignatario],0)</f>
        <v>#REF!</v>
      </c>
      <c r="D479" t="s">
        <v>407</v>
      </c>
      <c r="E479" s="11"/>
      <c r="F479" s="11" t="s">
        <v>540</v>
      </c>
      <c r="G479" s="11" t="s">
        <v>163</v>
      </c>
      <c r="H479" s="11">
        <v>48</v>
      </c>
      <c r="I479" s="9"/>
      <c r="J479" s="11">
        <v>3</v>
      </c>
      <c r="K479" s="11">
        <v>3</v>
      </c>
      <c r="M479" s="3"/>
    </row>
    <row r="480" spans="1:13" ht="15" customHeight="1" x14ac:dyDescent="0.25">
      <c r="A480" s="2">
        <v>42799</v>
      </c>
      <c r="B480" t="s">
        <v>157</v>
      </c>
      <c r="C480" t="e">
        <f>MATCH(D480,[1]!Tabla1[Consignatario],0)</f>
        <v>#REF!</v>
      </c>
      <c r="D480" t="s">
        <v>407</v>
      </c>
      <c r="E480" t="s">
        <v>25</v>
      </c>
      <c r="F480" t="s">
        <v>539</v>
      </c>
      <c r="G480" t="s">
        <v>258</v>
      </c>
      <c r="H480">
        <v>91000</v>
      </c>
      <c r="I480">
        <v>91000</v>
      </c>
      <c r="J480">
        <v>0</v>
      </c>
      <c r="K480">
        <v>0</v>
      </c>
      <c r="M480" s="3"/>
    </row>
    <row r="481" spans="1:13" ht="15" customHeight="1" x14ac:dyDescent="0.25">
      <c r="A481" s="2">
        <v>42799</v>
      </c>
      <c r="B481" t="s">
        <v>157</v>
      </c>
      <c r="C481" t="e">
        <f>MATCH(D481,[1]!Tabla1[Consignatario],0)</f>
        <v>#REF!</v>
      </c>
      <c r="D481" t="s">
        <v>407</v>
      </c>
      <c r="E481" t="s">
        <v>25</v>
      </c>
      <c r="F481" t="s">
        <v>539</v>
      </c>
      <c r="G481" t="s">
        <v>47</v>
      </c>
      <c r="H481">
        <v>3000</v>
      </c>
      <c r="I481">
        <v>3720</v>
      </c>
      <c r="J481">
        <v>260</v>
      </c>
      <c r="K481">
        <v>4</v>
      </c>
      <c r="M481" s="3"/>
    </row>
    <row r="482" spans="1:13" ht="15" customHeight="1" x14ac:dyDescent="0.25">
      <c r="B482" t="s">
        <v>157</v>
      </c>
      <c r="C482" t="e">
        <f>MATCH(D482,[1]!Tabla1[Consignatario],0)</f>
        <v>#REF!</v>
      </c>
      <c r="D482" t="s">
        <v>407</v>
      </c>
      <c r="F482" t="s">
        <v>540</v>
      </c>
      <c r="G482" t="s">
        <v>166</v>
      </c>
      <c r="H482">
        <v>720</v>
      </c>
      <c r="L482" t="s">
        <v>321</v>
      </c>
      <c r="M482" s="3"/>
    </row>
    <row r="483" spans="1:13" x14ac:dyDescent="0.25">
      <c r="A483" s="2">
        <v>42789</v>
      </c>
      <c r="B483" t="s">
        <v>9</v>
      </c>
      <c r="C483" t="e">
        <f>MATCH(D483,[1]!Tabla1[Consignatario],0)</f>
        <v>#REF!</v>
      </c>
      <c r="D483" t="s">
        <v>408</v>
      </c>
      <c r="E483" t="s">
        <v>56</v>
      </c>
      <c r="F483" t="s">
        <v>546</v>
      </c>
      <c r="G483" t="s">
        <v>57</v>
      </c>
      <c r="H483">
        <v>6000</v>
      </c>
      <c r="I483" s="8">
        <v>6000</v>
      </c>
      <c r="J483">
        <v>420</v>
      </c>
      <c r="L483" t="s">
        <v>322</v>
      </c>
      <c r="M483" s="3"/>
    </row>
    <row r="484" spans="1:13" x14ac:dyDescent="0.25">
      <c r="A484" s="2">
        <v>42808</v>
      </c>
      <c r="C484" t="e">
        <f>MATCH(D484,[1]!Tabla1[Consignatario],0)</f>
        <v>#REF!</v>
      </c>
      <c r="D484" t="s">
        <v>409</v>
      </c>
      <c r="E484" t="s">
        <v>230</v>
      </c>
      <c r="F484" t="s">
        <v>539</v>
      </c>
      <c r="G484" t="s">
        <v>235</v>
      </c>
      <c r="H484">
        <v>72000</v>
      </c>
      <c r="I484" s="9">
        <v>73000</v>
      </c>
      <c r="J484">
        <v>5110</v>
      </c>
      <c r="M484" s="3"/>
    </row>
    <row r="485" spans="1:13" x14ac:dyDescent="0.25">
      <c r="C485" t="e">
        <f>MATCH(D485,[1]!Tabla1[Consignatario],0)</f>
        <v>#REF!</v>
      </c>
      <c r="D485" t="s">
        <v>409</v>
      </c>
      <c r="F485" t="s">
        <v>539</v>
      </c>
      <c r="G485" t="s">
        <v>47</v>
      </c>
      <c r="H485">
        <v>600</v>
      </c>
      <c r="I485" s="9"/>
      <c r="M485" s="3"/>
    </row>
    <row r="486" spans="1:13" ht="15.75" thickBot="1" x14ac:dyDescent="0.3">
      <c r="A486" s="4"/>
      <c r="B486" s="4"/>
      <c r="C486" t="e">
        <f>MATCH(D486,[1]!Tabla1[Consignatario],0)</f>
        <v>#REF!</v>
      </c>
      <c r="D486" s="4" t="s">
        <v>409</v>
      </c>
      <c r="E486" s="4"/>
      <c r="F486" s="4" t="s">
        <v>540</v>
      </c>
      <c r="G486" s="4" t="s">
        <v>140</v>
      </c>
      <c r="H486" s="4">
        <v>400</v>
      </c>
      <c r="I486" s="30"/>
      <c r="J486" s="4"/>
      <c r="K486" s="4"/>
      <c r="L486" s="4"/>
      <c r="M486" s="5"/>
    </row>
  </sheetData>
  <autoFilter ref="A1:K486" xr:uid="{00000000-0009-0000-0000-000000000000}">
    <sortState xmlns:xlrd2="http://schemas.microsoft.com/office/spreadsheetml/2017/richdata2" ref="A2:K486">
      <sortCondition ref="D1:D486"/>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88FA6-A639-4161-8C16-6239E72B3A37}">
  <dimension ref="A1:F10"/>
  <sheetViews>
    <sheetView workbookViewId="0">
      <selection activeCell="D13" sqref="D13"/>
    </sheetView>
  </sheetViews>
  <sheetFormatPr baseColWidth="10" defaultRowHeight="15" x14ac:dyDescent="0.25"/>
  <sheetData>
    <row r="1" spans="1:6" x14ac:dyDescent="0.25">
      <c r="A1" s="20" t="s">
        <v>345</v>
      </c>
      <c r="B1" s="23" t="s">
        <v>347</v>
      </c>
      <c r="C1" s="7">
        <v>1001</v>
      </c>
      <c r="D1" s="7">
        <f>SUMIF('Reporte del libro'!F$1:F$486, C1, 'Reporte del libro'!H$1:H$486)</f>
        <v>0</v>
      </c>
      <c r="E1" s="19">
        <f>SUM(D1:D3)</f>
        <v>0</v>
      </c>
      <c r="F1" s="20">
        <f>SUM(E1:E10)</f>
        <v>0</v>
      </c>
    </row>
    <row r="2" spans="1:6" x14ac:dyDescent="0.25">
      <c r="A2" s="21"/>
      <c r="B2" s="24"/>
      <c r="C2">
        <v>1002</v>
      </c>
      <c r="D2">
        <f>SUMIF('Reporte del libro'!F$1:F$486, C2, 'Reporte del libro'!H$1:H$486)</f>
        <v>0</v>
      </c>
      <c r="E2" s="3"/>
      <c r="F2" s="21"/>
    </row>
    <row r="3" spans="1:6" ht="15.75" thickBot="1" x14ac:dyDescent="0.3">
      <c r="A3" s="21"/>
      <c r="B3" s="25"/>
      <c r="C3" s="4">
        <v>1003</v>
      </c>
      <c r="D3" s="4">
        <f>SUMIF('Reporte del libro'!F$1:F$486, C3, 'Reporte del libro'!H$1:H$486)</f>
        <v>0</v>
      </c>
      <c r="E3" s="5"/>
      <c r="F3" s="21"/>
    </row>
    <row r="4" spans="1:6" x14ac:dyDescent="0.25">
      <c r="A4" s="21"/>
      <c r="B4" s="23" t="s">
        <v>346</v>
      </c>
      <c r="C4">
        <v>2002</v>
      </c>
      <c r="D4">
        <f>SUMIF('Reporte del libro'!F$1:F$486, C4, 'Reporte del libro'!H$1:H$486)</f>
        <v>0</v>
      </c>
      <c r="E4" s="19">
        <f>SUM(D4:D5)</f>
        <v>0</v>
      </c>
      <c r="F4" s="21"/>
    </row>
    <row r="5" spans="1:6" ht="15.75" thickBot="1" x14ac:dyDescent="0.3">
      <c r="A5" s="21"/>
      <c r="B5" s="24"/>
      <c r="C5" s="4">
        <v>2001</v>
      </c>
      <c r="D5" s="4">
        <f>SUMIF('Reporte del libro'!F$1:F$486, C5, 'Reporte del libro'!H$1:H$486)</f>
        <v>0</v>
      </c>
      <c r="E5" s="3"/>
      <c r="F5" s="21"/>
    </row>
    <row r="6" spans="1:6" x14ac:dyDescent="0.25">
      <c r="A6" s="21"/>
      <c r="B6" s="23" t="s">
        <v>348</v>
      </c>
      <c r="C6" s="7">
        <v>3001</v>
      </c>
      <c r="D6" s="7">
        <f>SUMIF('Reporte del libro'!F$1:F$486, C6, 'Reporte del libro'!H$1:H$486)</f>
        <v>0</v>
      </c>
      <c r="E6" s="19">
        <f>SUM(D6:D10)</f>
        <v>0</v>
      </c>
      <c r="F6" s="21"/>
    </row>
    <row r="7" spans="1:6" x14ac:dyDescent="0.25">
      <c r="A7" s="21"/>
      <c r="B7" s="24"/>
      <c r="C7">
        <v>3000</v>
      </c>
      <c r="D7">
        <f>SUMIF('Reporte del libro'!F$1:F$486, C7, 'Reporte del libro'!H$1:H$486)</f>
        <v>0</v>
      </c>
      <c r="E7" s="3"/>
      <c r="F7" s="21"/>
    </row>
    <row r="8" spans="1:6" x14ac:dyDescent="0.25">
      <c r="A8" s="21"/>
      <c r="B8" s="24"/>
      <c r="C8">
        <v>3006</v>
      </c>
      <c r="D8">
        <f>SUMIF('Reporte del libro'!F$1:F$486, C8, 'Reporte del libro'!H$1:H$486)</f>
        <v>0</v>
      </c>
      <c r="E8" s="3"/>
      <c r="F8" s="21"/>
    </row>
    <row r="9" spans="1:6" x14ac:dyDescent="0.25">
      <c r="A9" s="21"/>
      <c r="B9" s="24"/>
      <c r="C9">
        <v>3005</v>
      </c>
      <c r="D9">
        <f>SUMIF('Reporte del libro'!F$1:F$486, C9, 'Reporte del libro'!H$1:H$486)</f>
        <v>0</v>
      </c>
      <c r="E9" s="3"/>
      <c r="F9" s="21"/>
    </row>
    <row r="10" spans="1:6" ht="15.75" thickBot="1" x14ac:dyDescent="0.3">
      <c r="A10" s="22"/>
      <c r="B10" s="25"/>
      <c r="C10" s="4">
        <v>3007</v>
      </c>
      <c r="D10" s="4">
        <f>SUMIF('Reporte del libro'!F$1:F$486, C10, 'Reporte del libro'!H$1:H$486)</f>
        <v>0</v>
      </c>
      <c r="E10" s="5"/>
      <c r="F1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7"/>
  <sheetViews>
    <sheetView workbookViewId="0">
      <selection activeCell="J8" sqref="J8"/>
    </sheetView>
  </sheetViews>
  <sheetFormatPr baseColWidth="10" defaultRowHeight="15" x14ac:dyDescent="0.25"/>
  <cols>
    <col min="1" max="1" width="15.28515625" customWidth="1"/>
    <col min="2" max="2" width="16" customWidth="1"/>
    <col min="3" max="3" width="13.28515625" customWidth="1"/>
    <col min="7" max="7" width="31.140625" style="1" customWidth="1"/>
    <col min="8" max="8" width="12.7109375" style="15" customWidth="1"/>
  </cols>
  <sheetData>
    <row r="1" spans="1:10" x14ac:dyDescent="0.25">
      <c r="A1" t="s">
        <v>514</v>
      </c>
      <c r="B1" t="s">
        <v>515</v>
      </c>
      <c r="C1" t="s">
        <v>516</v>
      </c>
      <c r="D1" t="s">
        <v>517</v>
      </c>
      <c r="F1" s="16" t="s">
        <v>411</v>
      </c>
      <c r="G1" s="17" t="s">
        <v>412</v>
      </c>
      <c r="H1" s="18" t="s">
        <v>413</v>
      </c>
      <c r="J1" s="31" t="s">
        <v>523</v>
      </c>
    </row>
    <row r="2" spans="1:10" x14ac:dyDescent="0.25">
      <c r="A2" t="s">
        <v>457</v>
      </c>
      <c r="B2" cm="1">
        <f t="array" ref="B2">SUMPRODUCT((A2='Reporte del libro'!$D$2:$D$486)*'Reporte del libro'!$H$2:$H$486)</f>
        <v>7000</v>
      </c>
      <c r="C2">
        <f t="shared" ref="C2:C33" si="0">B2+0.000001*ROW()</f>
        <v>7000.0000019999998</v>
      </c>
      <c r="D2">
        <f>_xlfn.RANK.EQ(C2,$C$2:$C$167)</f>
        <v>97</v>
      </c>
      <c r="F2">
        <v>1</v>
      </c>
      <c r="G2" s="27" t="str">
        <f>INDEX($A$2:$A$167,MATCH(F2,$D$2:$D$167,0))</f>
        <v>Arcarazo, Juan de</v>
      </c>
      <c r="H2" s="28">
        <f>INDEX($B$2:$B$167,MATCH(F2,$D$2:$D$167,0))</f>
        <v>378721</v>
      </c>
      <c r="J2" t="e">
        <f>MATCH(G2,[1]!Tabla1[Consignatario],0)</f>
        <v>#REF!</v>
      </c>
    </row>
    <row r="3" spans="1:10" x14ac:dyDescent="0.25">
      <c r="A3" t="s">
        <v>364</v>
      </c>
      <c r="B3" cm="1">
        <f t="array" ref="B3">SUMPRODUCT((A3='Reporte del libro'!$D$2:$D$486)*'Reporte del libro'!$H$2:$H$486)</f>
        <v>32430</v>
      </c>
      <c r="C3">
        <f t="shared" si="0"/>
        <v>32430.000003000001</v>
      </c>
      <c r="D3">
        <f t="shared" ref="D3:D33" si="1">_xlfn.RANK.EQ(C3,$C$2:$C$167)</f>
        <v>51</v>
      </c>
      <c r="F3">
        <v>2</v>
      </c>
      <c r="G3" s="27" t="str">
        <f t="shared" ref="G3:G33" si="2">INDEX($A$2:$A$167,MATCH(F3,$D$2:$D$167,0))</f>
        <v>Anues, Bernardo Ignacio de</v>
      </c>
      <c r="H3" s="28">
        <f t="shared" ref="H3:H66" si="3">INDEX($B$2:$B$167,MATCH(F3,$D$2:$D$167,0))</f>
        <v>343677</v>
      </c>
      <c r="J3" t="e">
        <f>MATCH(G3,[1]!Tabla1[Consignatario],0)</f>
        <v>#REF!</v>
      </c>
    </row>
    <row r="4" spans="1:10" x14ac:dyDescent="0.25">
      <c r="A4" t="s">
        <v>519</v>
      </c>
      <c r="B4" cm="1">
        <f t="array" ref="B4">SUMPRODUCT((A4='Reporte del libro'!$D$2:$D$486)*'Reporte del libro'!$H$2:$H$486)</f>
        <v>148274</v>
      </c>
      <c r="C4">
        <f t="shared" si="0"/>
        <v>148274.000004</v>
      </c>
      <c r="D4">
        <f t="shared" si="1"/>
        <v>6</v>
      </c>
      <c r="F4">
        <v>3</v>
      </c>
      <c r="G4" s="27" t="str">
        <f t="shared" si="2"/>
        <v>Medina, Juan de</v>
      </c>
      <c r="H4" s="28">
        <f t="shared" si="3"/>
        <v>338888</v>
      </c>
      <c r="J4" t="e">
        <f>MATCH(G4,[1]!Tabla1[Consignatario],0)</f>
        <v>#REF!</v>
      </c>
    </row>
    <row r="5" spans="1:10" x14ac:dyDescent="0.25">
      <c r="A5" t="s">
        <v>478</v>
      </c>
      <c r="B5" cm="1">
        <f t="array" ref="B5">SUMPRODUCT((A5='Reporte del libro'!$D$2:$D$486)*'Reporte del libro'!$H$2:$H$486)</f>
        <v>43200</v>
      </c>
      <c r="C5">
        <f t="shared" si="0"/>
        <v>43200.000005000002</v>
      </c>
      <c r="D5">
        <f t="shared" si="1"/>
        <v>40</v>
      </c>
      <c r="F5">
        <v>4</v>
      </c>
      <c r="G5" s="27" t="str">
        <f t="shared" si="2"/>
        <v>Munarriz, Juan Esteban de</v>
      </c>
      <c r="H5" s="28">
        <f t="shared" si="3"/>
        <v>160000</v>
      </c>
      <c r="J5" t="e">
        <f>MATCH(G5,[1]!Tabla1[Consignatario],0)</f>
        <v>#REF!</v>
      </c>
    </row>
    <row r="6" spans="1:10" x14ac:dyDescent="0.25">
      <c r="A6" t="s">
        <v>433</v>
      </c>
      <c r="B6" cm="1">
        <f t="array" ref="B6">SUMPRODUCT((A6='Reporte del libro'!$D$2:$D$486)*'Reporte del libro'!$H$2:$H$486)</f>
        <v>343677</v>
      </c>
      <c r="C6">
        <f t="shared" si="0"/>
        <v>343677.00000599999</v>
      </c>
      <c r="D6">
        <f t="shared" si="1"/>
        <v>2</v>
      </c>
      <c r="F6">
        <v>5</v>
      </c>
      <c r="G6" s="27" t="str">
        <f t="shared" si="2"/>
        <v>Jáuregui, Domingo de</v>
      </c>
      <c r="H6" s="28">
        <f t="shared" si="3"/>
        <v>157556</v>
      </c>
      <c r="J6" t="e">
        <f>MATCH(G6,[1]!Tabla1[Consignatario],0)</f>
        <v>#REF!</v>
      </c>
    </row>
    <row r="7" spans="1:10" x14ac:dyDescent="0.25">
      <c r="A7" t="s">
        <v>521</v>
      </c>
      <c r="B7" cm="1">
        <f t="array" ref="B7">SUMPRODUCT((A7='Reporte del libro'!$D$2:$D$486)*'Reporte del libro'!$H$2:$H$486)</f>
        <v>52725</v>
      </c>
      <c r="C7">
        <f t="shared" si="0"/>
        <v>52725.000007000002</v>
      </c>
      <c r="D7">
        <f t="shared" si="1"/>
        <v>32</v>
      </c>
      <c r="F7">
        <v>6</v>
      </c>
      <c r="G7" s="27" t="str">
        <f t="shared" si="2"/>
        <v>Azpurú, Juan de</v>
      </c>
      <c r="H7" s="28">
        <f t="shared" si="3"/>
        <v>148274</v>
      </c>
      <c r="J7" t="e">
        <f>MATCH(G7,[1]!Tabla1[Consignatario],0)</f>
        <v>#REF!</v>
      </c>
    </row>
    <row r="8" spans="1:10" x14ac:dyDescent="0.25">
      <c r="A8" t="s">
        <v>418</v>
      </c>
      <c r="B8" cm="1">
        <f t="array" ref="B8">SUMPRODUCT((A8='Reporte del libro'!$D$2:$D$486)*'Reporte del libro'!$H$2:$H$486)</f>
        <v>4000</v>
      </c>
      <c r="C8">
        <f t="shared" si="0"/>
        <v>4000.000008</v>
      </c>
      <c r="D8">
        <f t="shared" si="1"/>
        <v>119</v>
      </c>
      <c r="F8">
        <v>7</v>
      </c>
      <c r="G8" s="27" t="str">
        <f t="shared" si="2"/>
        <v>Gonzáles de Asiego, Juan</v>
      </c>
      <c r="H8" s="28">
        <f t="shared" si="3"/>
        <v>136002</v>
      </c>
      <c r="J8" t="e">
        <f>MATCH(G8,[1]!Tabla1[Consignatario],0)</f>
        <v>#REF!</v>
      </c>
    </row>
    <row r="9" spans="1:10" x14ac:dyDescent="0.25">
      <c r="A9" t="s">
        <v>414</v>
      </c>
      <c r="B9" cm="1">
        <f t="array" ref="B9">SUMPRODUCT((A9='Reporte del libro'!$D$2:$D$486)*'Reporte del libro'!$H$2:$H$486)</f>
        <v>4500</v>
      </c>
      <c r="C9">
        <f t="shared" si="0"/>
        <v>4500.0000090000003</v>
      </c>
      <c r="D9">
        <f t="shared" si="1"/>
        <v>111</v>
      </c>
      <c r="F9">
        <v>8</v>
      </c>
      <c r="G9" s="27" t="str">
        <f t="shared" si="2"/>
        <v>Puente, Martín de la</v>
      </c>
      <c r="H9" s="28">
        <f t="shared" si="3"/>
        <v>132045</v>
      </c>
      <c r="J9" t="e">
        <f>MATCH(G9,[1]!Tabla1[Consignatario],0)</f>
        <v>#REF!</v>
      </c>
    </row>
    <row r="10" spans="1:10" x14ac:dyDescent="0.25">
      <c r="A10" t="s">
        <v>351</v>
      </c>
      <c r="B10" cm="1">
        <f t="array" ref="B10">SUMPRODUCT((A10='Reporte del libro'!$D$2:$D$486)*'Reporte del libro'!$H$2:$H$486)</f>
        <v>24360</v>
      </c>
      <c r="C10">
        <f t="shared" si="0"/>
        <v>24360.00001</v>
      </c>
      <c r="D10">
        <f t="shared" si="1"/>
        <v>56</v>
      </c>
      <c r="F10">
        <v>9</v>
      </c>
      <c r="G10" s="27" t="str">
        <f t="shared" si="2"/>
        <v>Díaz García de la Hiedra, Pedro</v>
      </c>
      <c r="H10" s="28">
        <f t="shared" si="3"/>
        <v>125976</v>
      </c>
      <c r="J10" t="e">
        <f>MATCH(G10,[1]!Tabla1[Consignatario],0)</f>
        <v>#REF!</v>
      </c>
    </row>
    <row r="11" spans="1:10" x14ac:dyDescent="0.25">
      <c r="A11" t="s">
        <v>365</v>
      </c>
      <c r="B11" cm="1">
        <f t="array" ref="B11">SUMPRODUCT((A11='Reporte del libro'!$D$2:$D$486)*'Reporte del libro'!$H$2:$H$486)</f>
        <v>2648</v>
      </c>
      <c r="C11">
        <f t="shared" si="0"/>
        <v>2648.0000110000001</v>
      </c>
      <c r="D11">
        <f t="shared" si="1"/>
        <v>127</v>
      </c>
      <c r="F11">
        <v>10</v>
      </c>
      <c r="G11" s="27" t="str">
        <f t="shared" si="2"/>
        <v>Casal de Santiago, Domingo del</v>
      </c>
      <c r="H11" s="28">
        <f t="shared" si="3"/>
        <v>118314</v>
      </c>
      <c r="J11" t="e">
        <f>MATCH(G11,[1]!Tabla1[Consignatario],0)</f>
        <v>#REF!</v>
      </c>
    </row>
    <row r="12" spans="1:10" x14ac:dyDescent="0.25">
      <c r="A12" t="s">
        <v>410</v>
      </c>
      <c r="B12" cm="1">
        <f t="array" ref="B12">SUMPRODUCT((A12='Reporte del libro'!$D$2:$D$486)*'Reporte del libro'!$H$2:$H$486)</f>
        <v>378721</v>
      </c>
      <c r="C12">
        <f t="shared" si="0"/>
        <v>378721.00001199997</v>
      </c>
      <c r="D12">
        <f t="shared" si="1"/>
        <v>1</v>
      </c>
      <c r="F12">
        <v>11</v>
      </c>
      <c r="G12" s="27" t="str">
        <f t="shared" si="2"/>
        <v>López de Molero, Juan</v>
      </c>
      <c r="H12" s="28">
        <f t="shared" si="3"/>
        <v>116528</v>
      </c>
      <c r="J12" t="e">
        <f>MATCH(G12,[1]!Tabla1[Consignatario],0)</f>
        <v>#REF!</v>
      </c>
    </row>
    <row r="13" spans="1:10" x14ac:dyDescent="0.25">
      <c r="A13" t="s">
        <v>366</v>
      </c>
      <c r="B13" cm="1">
        <f t="array" ref="B13">SUMPRODUCT((A13='Reporte del libro'!$D$2:$D$486)*'Reporte del libro'!$H$2:$H$486)</f>
        <v>10000</v>
      </c>
      <c r="C13">
        <f t="shared" si="0"/>
        <v>10000.000013000001</v>
      </c>
      <c r="D13">
        <f t="shared" si="1"/>
        <v>87</v>
      </c>
      <c r="F13">
        <v>12</v>
      </c>
      <c r="G13" s="27" t="str">
        <f t="shared" si="2"/>
        <v>Villegas, Mateo de</v>
      </c>
      <c r="H13" s="28">
        <f t="shared" si="3"/>
        <v>115018</v>
      </c>
      <c r="J13" t="e">
        <f>MATCH(G13,[1]!Tabla1[Consignatario],0)</f>
        <v>#REF!</v>
      </c>
    </row>
    <row r="14" spans="1:10" x14ac:dyDescent="0.25">
      <c r="A14" t="s">
        <v>367</v>
      </c>
      <c r="B14" cm="1">
        <f t="array" ref="B14">SUMPRODUCT((A14='Reporte del libro'!$D$2:$D$486)*'Reporte del libro'!$H$2:$H$486)</f>
        <v>67914</v>
      </c>
      <c r="C14">
        <f t="shared" si="0"/>
        <v>67914.000014000005</v>
      </c>
      <c r="D14">
        <f t="shared" si="1"/>
        <v>29</v>
      </c>
      <c r="F14">
        <v>13</v>
      </c>
      <c r="G14" s="27" t="str">
        <f t="shared" si="2"/>
        <v>Gallegos, Gerónimo</v>
      </c>
      <c r="H14" s="28">
        <f t="shared" si="3"/>
        <v>114241</v>
      </c>
      <c r="J14" t="e">
        <f>MATCH(G14,[1]!Tabla1[Consignatario],0)</f>
        <v>#REF!</v>
      </c>
    </row>
    <row r="15" spans="1:10" x14ac:dyDescent="0.25">
      <c r="A15" t="s">
        <v>483</v>
      </c>
      <c r="B15" cm="1">
        <f t="array" ref="B15">SUMPRODUCT((A15='Reporte del libro'!$D$2:$D$486)*'Reporte del libro'!$H$2:$H$486)</f>
        <v>108768</v>
      </c>
      <c r="C15">
        <f t="shared" si="0"/>
        <v>108768.000015</v>
      </c>
      <c r="D15">
        <f t="shared" si="1"/>
        <v>15</v>
      </c>
      <c r="F15">
        <v>14</v>
      </c>
      <c r="G15" s="27" t="str">
        <f t="shared" si="2"/>
        <v>Mendoza, Luis de</v>
      </c>
      <c r="H15" s="28">
        <f t="shared" si="3"/>
        <v>110599</v>
      </c>
      <c r="J15" t="e">
        <f>MATCH(G15,[1]!Tabla1[Consignatario],0)</f>
        <v>#REF!</v>
      </c>
    </row>
    <row r="16" spans="1:10" x14ac:dyDescent="0.25">
      <c r="A16" t="s">
        <v>490</v>
      </c>
      <c r="B16" cm="1">
        <f t="array" ref="B16">SUMPRODUCT((A16='Reporte del libro'!$D$2:$D$486)*'Reporte del libro'!$H$2:$H$486)</f>
        <v>10700</v>
      </c>
      <c r="C16">
        <f t="shared" si="0"/>
        <v>10700.000016</v>
      </c>
      <c r="D16">
        <f t="shared" si="1"/>
        <v>83</v>
      </c>
      <c r="F16">
        <v>15</v>
      </c>
      <c r="G16" s="27" t="str">
        <f t="shared" si="2"/>
        <v>Artieta, Martín de</v>
      </c>
      <c r="H16" s="28">
        <f t="shared" si="3"/>
        <v>108768</v>
      </c>
      <c r="J16" t="e">
        <f>MATCH(G16,[1]!Tabla1[Consignatario],0)</f>
        <v>#REF!</v>
      </c>
    </row>
    <row r="17" spans="1:10" x14ac:dyDescent="0.25">
      <c r="A17" t="s">
        <v>442</v>
      </c>
      <c r="B17" cm="1">
        <f t="array" ref="B17">SUMPRODUCT((A17='Reporte del libro'!$D$2:$D$486)*'Reporte del libro'!$H$2:$H$486)</f>
        <v>2400</v>
      </c>
      <c r="C17">
        <f t="shared" si="0"/>
        <v>2400.0000169999998</v>
      </c>
      <c r="D17">
        <f t="shared" si="1"/>
        <v>129</v>
      </c>
      <c r="F17">
        <v>16</v>
      </c>
      <c r="G17" s="27" t="str">
        <f t="shared" si="2"/>
        <v>Rodríguez Pantoja, Francisco</v>
      </c>
      <c r="H17" s="28">
        <f t="shared" si="3"/>
        <v>106610</v>
      </c>
      <c r="J17" t="e">
        <f>MATCH(G17,[1]!Tabla1[Consignatario],0)</f>
        <v>#REF!</v>
      </c>
    </row>
    <row r="18" spans="1:10" x14ac:dyDescent="0.25">
      <c r="A18" t="s">
        <v>506</v>
      </c>
      <c r="B18" cm="1">
        <f t="array" ref="B18">SUMPRODUCT((A18='Reporte del libro'!$D$2:$D$486)*'Reporte del libro'!$H$2:$H$486)</f>
        <v>1140</v>
      </c>
      <c r="C18">
        <f t="shared" si="0"/>
        <v>1140.000018</v>
      </c>
      <c r="D18">
        <f t="shared" si="1"/>
        <v>141</v>
      </c>
      <c r="F18">
        <v>17</v>
      </c>
      <c r="G18" s="27" t="str">
        <f t="shared" si="2"/>
        <v>Valle, Gil del</v>
      </c>
      <c r="H18" s="28">
        <f t="shared" si="3"/>
        <v>105950</v>
      </c>
      <c r="J18" t="e">
        <f>MATCH(G18,[1]!Tabla1[Consignatario],0)</f>
        <v>#REF!</v>
      </c>
    </row>
    <row r="19" spans="1:10" x14ac:dyDescent="0.25">
      <c r="A19" t="s">
        <v>491</v>
      </c>
      <c r="B19" cm="1">
        <f t="array" ref="B19">SUMPRODUCT((A19='Reporte del libro'!$D$2:$D$486)*'Reporte del libro'!$H$2:$H$486)</f>
        <v>6892</v>
      </c>
      <c r="C19">
        <f t="shared" si="0"/>
        <v>6892.0000190000001</v>
      </c>
      <c r="D19">
        <f t="shared" si="1"/>
        <v>99</v>
      </c>
      <c r="F19">
        <v>18</v>
      </c>
      <c r="G19" s="27" t="str">
        <f t="shared" si="2"/>
        <v>Londoño, Gerónimo de</v>
      </c>
      <c r="H19" s="28">
        <f t="shared" si="3"/>
        <v>100000</v>
      </c>
      <c r="J19" t="e">
        <f>MATCH(G19,[1]!Tabla1[Consignatario],0)</f>
        <v>#REF!</v>
      </c>
    </row>
    <row r="20" spans="1:10" x14ac:dyDescent="0.25">
      <c r="A20" t="s">
        <v>443</v>
      </c>
      <c r="B20" cm="1">
        <f t="array" ref="B20">SUMPRODUCT((A20='Reporte del libro'!$D$2:$D$486)*'Reporte del libro'!$H$2:$H$486)</f>
        <v>13520</v>
      </c>
      <c r="C20">
        <f t="shared" si="0"/>
        <v>13520.000019999999</v>
      </c>
      <c r="D20">
        <f t="shared" si="1"/>
        <v>75</v>
      </c>
      <c r="F20">
        <v>19</v>
      </c>
      <c r="G20" s="27" t="str">
        <f t="shared" si="2"/>
        <v>Murillo Caballero, Juan</v>
      </c>
      <c r="H20" s="28">
        <f t="shared" si="3"/>
        <v>99860</v>
      </c>
      <c r="J20" t="e">
        <f>MATCH(G20,[1]!Tabla1[Consignatario],0)</f>
        <v>#REF!</v>
      </c>
    </row>
    <row r="21" spans="1:10" x14ac:dyDescent="0.25">
      <c r="A21" t="s">
        <v>368</v>
      </c>
      <c r="B21" cm="1">
        <f t="array" ref="B21">SUMPRODUCT((A21='Reporte del libro'!$D$2:$D$486)*'Reporte del libro'!$H$2:$H$486)</f>
        <v>1000</v>
      </c>
      <c r="C21">
        <f t="shared" si="0"/>
        <v>1000.0000209999999</v>
      </c>
      <c r="D21">
        <f t="shared" si="1"/>
        <v>149</v>
      </c>
      <c r="F21">
        <v>20</v>
      </c>
      <c r="G21" s="27" t="str">
        <f t="shared" si="2"/>
        <v>Borda, Francisco de</v>
      </c>
      <c r="H21" s="28">
        <f t="shared" si="3"/>
        <v>92412</v>
      </c>
      <c r="J21" t="e">
        <f>MATCH(G21,[1]!Tabla1[Consignatario],0)</f>
        <v>#REF!</v>
      </c>
    </row>
    <row r="22" spans="1:10" x14ac:dyDescent="0.25">
      <c r="A22" t="s">
        <v>484</v>
      </c>
      <c r="B22" cm="1">
        <f t="array" ref="B22">SUMPRODUCT((A22='Reporte del libro'!$D$2:$D$486)*'Reporte del libro'!$H$2:$H$486)</f>
        <v>1200</v>
      </c>
      <c r="C22">
        <f t="shared" si="0"/>
        <v>1200.0000219999999</v>
      </c>
      <c r="D22">
        <f t="shared" si="1"/>
        <v>139</v>
      </c>
      <c r="F22">
        <v>21</v>
      </c>
      <c r="G22" s="27" t="str">
        <f t="shared" si="2"/>
        <v>Vadiola, Juan Antonio de</v>
      </c>
      <c r="H22" s="28">
        <f t="shared" si="3"/>
        <v>92080</v>
      </c>
      <c r="J22" t="e">
        <f>MATCH(G22,[1]!Tabla1[Consignatario],0)</f>
        <v>#REF!</v>
      </c>
    </row>
    <row r="23" spans="1:10" x14ac:dyDescent="0.25">
      <c r="A23" t="s">
        <v>359</v>
      </c>
      <c r="B23" cm="1">
        <f t="array" ref="B23">SUMPRODUCT((A23='Reporte del libro'!$D$2:$D$486)*'Reporte del libro'!$H$2:$H$486)</f>
        <v>58200</v>
      </c>
      <c r="C23">
        <f t="shared" si="0"/>
        <v>58200.000023000001</v>
      </c>
      <c r="D23">
        <f t="shared" si="1"/>
        <v>31</v>
      </c>
      <c r="F23">
        <v>22</v>
      </c>
      <c r="G23" s="27" t="str">
        <f t="shared" si="2"/>
        <v>Mendizábal, Martín de</v>
      </c>
      <c r="H23" s="28">
        <f t="shared" si="3"/>
        <v>82891</v>
      </c>
      <c r="J23" t="e">
        <f>MATCH(G23,[1]!Tabla1[Consignatario],0)</f>
        <v>#REF!</v>
      </c>
    </row>
    <row r="24" spans="1:10" x14ac:dyDescent="0.25">
      <c r="A24" t="s">
        <v>358</v>
      </c>
      <c r="B24" cm="1">
        <f t="array" ref="B24">SUMPRODUCT((A24='Reporte del libro'!$D$2:$D$486)*'Reporte del libro'!$H$2:$H$486)</f>
        <v>92412</v>
      </c>
      <c r="C24">
        <f t="shared" si="0"/>
        <v>92412.000023999994</v>
      </c>
      <c r="D24">
        <f t="shared" si="1"/>
        <v>20</v>
      </c>
      <c r="F24">
        <v>23</v>
      </c>
      <c r="G24" s="27" t="str">
        <f t="shared" si="2"/>
        <v>Noriega, Bartolomé de</v>
      </c>
      <c r="H24" s="28">
        <f t="shared" si="3"/>
        <v>77678</v>
      </c>
      <c r="J24" t="e">
        <f>MATCH(G24,[1]!Tabla1[Consignatario],0)</f>
        <v>#REF!</v>
      </c>
    </row>
    <row r="25" spans="1:10" x14ac:dyDescent="0.25">
      <c r="A25" t="s">
        <v>360</v>
      </c>
      <c r="B25" cm="1">
        <f t="array" ref="B25">SUMPRODUCT((A25='Reporte del libro'!$D$2:$D$486)*'Reporte del libro'!$H$2:$H$486)</f>
        <v>100</v>
      </c>
      <c r="C25">
        <f t="shared" si="0"/>
        <v>100.00002499999999</v>
      </c>
      <c r="D25">
        <f t="shared" si="1"/>
        <v>162</v>
      </c>
      <c r="F25">
        <v>24</v>
      </c>
      <c r="G25" s="27" t="str">
        <f t="shared" si="2"/>
        <v>Zapata, Ventura</v>
      </c>
      <c r="H25" s="28">
        <f t="shared" si="3"/>
        <v>73000</v>
      </c>
      <c r="J25" t="e">
        <f>MATCH(G25,[1]!Tabla1[Consignatario],0)</f>
        <v>#REF!</v>
      </c>
    </row>
    <row r="26" spans="1:10" x14ac:dyDescent="0.25">
      <c r="A26" t="s">
        <v>444</v>
      </c>
      <c r="B26" cm="1">
        <f t="array" ref="B26">SUMPRODUCT((A26='Reporte del libro'!$D$2:$D$486)*'Reporte del libro'!$H$2:$H$486)</f>
        <v>63460</v>
      </c>
      <c r="C26">
        <f t="shared" si="0"/>
        <v>63460.000026000002</v>
      </c>
      <c r="D26">
        <f t="shared" si="1"/>
        <v>30</v>
      </c>
      <c r="F26">
        <v>25</v>
      </c>
      <c r="G26" s="27" t="str">
        <f t="shared" si="2"/>
        <v>Fernández de las Revillas, Joseph</v>
      </c>
      <c r="H26" s="28">
        <f t="shared" si="3"/>
        <v>72286</v>
      </c>
      <c r="J26" t="e">
        <f>MATCH(G26,[1]!Tabla1[Consignatario],0)</f>
        <v>#REF!</v>
      </c>
    </row>
    <row r="27" spans="1:10" x14ac:dyDescent="0.25">
      <c r="A27" t="s">
        <v>505</v>
      </c>
      <c r="B27" cm="1">
        <f t="array" ref="B27">SUMPRODUCT((A27='Reporte del libro'!$D$2:$D$486)*'Reporte del libro'!$H$2:$H$486)</f>
        <v>8500</v>
      </c>
      <c r="C27">
        <f t="shared" si="0"/>
        <v>8500.000027</v>
      </c>
      <c r="D27">
        <f t="shared" si="1"/>
        <v>93</v>
      </c>
      <c r="F27">
        <v>26</v>
      </c>
      <c r="G27" s="27" t="str">
        <f t="shared" si="2"/>
        <v>Jáuregui, Ignacio de</v>
      </c>
      <c r="H27" s="28">
        <f t="shared" si="3"/>
        <v>72095</v>
      </c>
      <c r="J27" t="e">
        <f>MATCH(G27,[1]!Tabla1[Consignatario],0)</f>
        <v>#REF!</v>
      </c>
    </row>
    <row r="28" spans="1:10" x14ac:dyDescent="0.25">
      <c r="A28" t="s">
        <v>456</v>
      </c>
      <c r="B28" cm="1">
        <f t="array" ref="B28">SUMPRODUCT((A28='Reporte del libro'!$D$2:$D$486)*'Reporte del libro'!$H$2:$H$486)</f>
        <v>4500</v>
      </c>
      <c r="C28">
        <f t="shared" si="0"/>
        <v>4500.0000280000004</v>
      </c>
      <c r="D28">
        <f t="shared" si="1"/>
        <v>110</v>
      </c>
      <c r="F28">
        <v>27</v>
      </c>
      <c r="G28" s="27" t="str">
        <f t="shared" si="2"/>
        <v>Gómez, Pedro</v>
      </c>
      <c r="H28" s="28">
        <f t="shared" si="3"/>
        <v>71228</v>
      </c>
      <c r="J28" t="e">
        <f>MATCH(G28,[1]!Tabla1[Consignatario],0)</f>
        <v>#REF!</v>
      </c>
    </row>
    <row r="29" spans="1:10" x14ac:dyDescent="0.25">
      <c r="A29" t="s">
        <v>508</v>
      </c>
      <c r="B29" cm="1">
        <f t="array" ref="B29">SUMPRODUCT((A29='Reporte del libro'!$D$2:$D$486)*'Reporte del libro'!$H$2:$H$486)</f>
        <v>33580</v>
      </c>
      <c r="C29">
        <f t="shared" si="0"/>
        <v>33580.000029000003</v>
      </c>
      <c r="D29">
        <f t="shared" si="1"/>
        <v>50</v>
      </c>
      <c r="F29">
        <v>28</v>
      </c>
      <c r="G29" s="27" t="str">
        <f t="shared" si="2"/>
        <v>Ferrer, Esteban</v>
      </c>
      <c r="H29" s="28">
        <f t="shared" si="3"/>
        <v>71037</v>
      </c>
      <c r="J29" t="e">
        <f>MATCH(G29,[1]!Tabla1[Consignatario],0)</f>
        <v>#REF!</v>
      </c>
    </row>
    <row r="30" spans="1:10" x14ac:dyDescent="0.25">
      <c r="A30" t="s">
        <v>445</v>
      </c>
      <c r="B30" cm="1">
        <f t="array" ref="B30">SUMPRODUCT((A30='Reporte del libro'!$D$2:$D$486)*'Reporte del libro'!$H$2:$H$486)</f>
        <v>38270</v>
      </c>
      <c r="C30">
        <f t="shared" si="0"/>
        <v>38270.000030000003</v>
      </c>
      <c r="D30">
        <f t="shared" si="1"/>
        <v>46</v>
      </c>
      <c r="F30">
        <v>29</v>
      </c>
      <c r="G30" s="27" t="str">
        <f t="shared" si="2"/>
        <v>Arrillaga, Joseph de</v>
      </c>
      <c r="H30" s="28">
        <f t="shared" si="3"/>
        <v>67914</v>
      </c>
      <c r="J30" t="e">
        <f>MATCH(G30,[1]!Tabla1[Consignatario],0)</f>
        <v>#REF!</v>
      </c>
    </row>
    <row r="31" spans="1:10" x14ac:dyDescent="0.25">
      <c r="A31" t="s">
        <v>467</v>
      </c>
      <c r="B31" cm="1">
        <f t="array" ref="B31">SUMPRODUCT((A31='Reporte del libro'!$D$2:$D$486)*'Reporte del libro'!$H$2:$H$486)</f>
        <v>32000</v>
      </c>
      <c r="C31">
        <f t="shared" si="0"/>
        <v>32000.000031</v>
      </c>
      <c r="D31">
        <f t="shared" si="1"/>
        <v>52</v>
      </c>
      <c r="F31">
        <v>30</v>
      </c>
      <c r="G31" s="27" t="str">
        <f t="shared" si="2"/>
        <v>Calderón, Francisco</v>
      </c>
      <c r="H31" s="28">
        <f t="shared" si="3"/>
        <v>63460</v>
      </c>
      <c r="J31" t="e">
        <f>MATCH(G31,[1]!Tabla1[Consignatario],0)</f>
        <v>#REF!</v>
      </c>
    </row>
    <row r="32" spans="1:10" x14ac:dyDescent="0.25">
      <c r="A32" t="s">
        <v>520</v>
      </c>
      <c r="B32" cm="1">
        <f t="array" ref="B32">SUMPRODUCT((A32='Reporte del libro'!$D$2:$D$486)*'Reporte del libro'!$H$2:$H$486)</f>
        <v>118314</v>
      </c>
      <c r="C32">
        <f t="shared" si="0"/>
        <v>118314.000032</v>
      </c>
      <c r="D32">
        <f t="shared" si="1"/>
        <v>10</v>
      </c>
      <c r="F32">
        <v>31</v>
      </c>
      <c r="G32" s="27" t="str">
        <f t="shared" si="2"/>
        <v>Boado y Quiroga, Benito de</v>
      </c>
      <c r="H32" s="28">
        <f t="shared" si="3"/>
        <v>58200</v>
      </c>
      <c r="J32" t="e">
        <f>MATCH(G32,[1]!Tabla1[Consignatario],0)</f>
        <v>#REF!</v>
      </c>
    </row>
    <row r="33" spans="1:10" x14ac:dyDescent="0.25">
      <c r="A33" t="s">
        <v>361</v>
      </c>
      <c r="B33" cm="1">
        <f t="array" ref="B33">SUMPRODUCT((A33='Reporte del libro'!$D$2:$D$486)*'Reporte del libro'!$H$2:$H$486)</f>
        <v>22488</v>
      </c>
      <c r="C33">
        <f t="shared" si="0"/>
        <v>22488.000033</v>
      </c>
      <c r="D33">
        <f t="shared" si="1"/>
        <v>58</v>
      </c>
      <c r="F33">
        <v>32</v>
      </c>
      <c r="G33" s="27" t="str">
        <f t="shared" si="2"/>
        <v>Anescar y Urtasun, Juan Lorenzo de</v>
      </c>
      <c r="H33" s="28">
        <f t="shared" si="3"/>
        <v>52725</v>
      </c>
      <c r="J33" t="e">
        <f>MATCH(G33,[1]!Tabla1[Consignatario],0)</f>
        <v>#REF!</v>
      </c>
    </row>
    <row r="34" spans="1:10" x14ac:dyDescent="0.25">
      <c r="A34" t="s">
        <v>369</v>
      </c>
      <c r="B34" cm="1">
        <f t="array" ref="B34">SUMPRODUCT((A34='Reporte del libro'!$D$2:$D$486)*'Reporte del libro'!$H$2:$H$486)</f>
        <v>4000</v>
      </c>
      <c r="C34">
        <f t="shared" ref="C34:C65" si="4">B34+0.000001*ROW()</f>
        <v>4000.0000340000001</v>
      </c>
      <c r="D34">
        <f t="shared" ref="D34:D65" si="5">_xlfn.RANK.EQ(C34,$C$2:$C$167)</f>
        <v>118</v>
      </c>
      <c r="F34">
        <v>33</v>
      </c>
      <c r="G34" s="27" t="str">
        <f t="shared" ref="G34:G65" si="6">INDEX($A$2:$A$167,MATCH(F34,$D$2:$D$167,0))</f>
        <v>Fuentes y Antelo, Antonio</v>
      </c>
      <c r="H34" s="28">
        <f t="shared" si="3"/>
        <v>52557</v>
      </c>
      <c r="J34" t="e">
        <f>MATCH(G34,[1]!Tabla1[Consignatario],0)</f>
        <v>#REF!</v>
      </c>
    </row>
    <row r="35" spans="1:10" x14ac:dyDescent="0.25">
      <c r="A35" t="s">
        <v>370</v>
      </c>
      <c r="B35" cm="1">
        <f t="array" ref="B35">SUMPRODUCT((A35='Reporte del libro'!$D$2:$D$486)*'Reporte del libro'!$H$2:$H$486)</f>
        <v>800</v>
      </c>
      <c r="C35">
        <f t="shared" si="4"/>
        <v>800.00003500000003</v>
      </c>
      <c r="D35">
        <f t="shared" si="5"/>
        <v>151</v>
      </c>
      <c r="F35">
        <v>34</v>
      </c>
      <c r="G35" s="27" t="str">
        <f t="shared" si="6"/>
        <v>García de Lledeas, Joseph</v>
      </c>
      <c r="H35" s="28">
        <f t="shared" si="3"/>
        <v>48160</v>
      </c>
      <c r="J35" t="e">
        <f>MATCH(G35,[1]!Tabla1[Consignatario],0)</f>
        <v>#REF!</v>
      </c>
    </row>
    <row r="36" spans="1:10" x14ac:dyDescent="0.25">
      <c r="A36" t="s">
        <v>454</v>
      </c>
      <c r="B36" cm="1">
        <f t="array" ref="B36">SUMPRODUCT((A36='Reporte del libro'!$D$2:$D$486)*'Reporte del libro'!$H$2:$H$486)</f>
        <v>12000</v>
      </c>
      <c r="C36">
        <f t="shared" si="4"/>
        <v>12000.000035999999</v>
      </c>
      <c r="D36">
        <f t="shared" si="5"/>
        <v>81</v>
      </c>
      <c r="F36">
        <v>35</v>
      </c>
      <c r="G36" s="27" t="str">
        <f t="shared" si="6"/>
        <v>García de la Vega, Joseph</v>
      </c>
      <c r="H36" s="28">
        <f t="shared" si="3"/>
        <v>48000</v>
      </c>
      <c r="J36" t="e">
        <f>MATCH(G36,[1]!Tabla1[Consignatario],0)</f>
        <v>#REF!</v>
      </c>
    </row>
    <row r="37" spans="1:10" x14ac:dyDescent="0.25">
      <c r="A37" t="s">
        <v>464</v>
      </c>
      <c r="B37" cm="1">
        <f t="array" ref="B37">SUMPRODUCT((A37='Reporte del libro'!$D$2:$D$486)*'Reporte del libro'!$H$2:$H$486)</f>
        <v>1800</v>
      </c>
      <c r="C37">
        <f t="shared" si="4"/>
        <v>1800.000037</v>
      </c>
      <c r="D37">
        <f t="shared" si="5"/>
        <v>135</v>
      </c>
      <c r="F37">
        <v>36</v>
      </c>
      <c r="G37" s="27" t="str">
        <f t="shared" si="6"/>
        <v>Larrea, Esteban Félix de</v>
      </c>
      <c r="H37" s="28">
        <f t="shared" si="3"/>
        <v>47813</v>
      </c>
      <c r="J37" t="e">
        <f>MATCH(G37,[1]!Tabla1[Consignatario],0)</f>
        <v>#REF!</v>
      </c>
    </row>
    <row r="38" spans="1:10" x14ac:dyDescent="0.25">
      <c r="A38" t="s">
        <v>460</v>
      </c>
      <c r="B38" cm="1">
        <f t="array" ref="B38">SUMPRODUCT((A38='Reporte del libro'!$D$2:$D$486)*'Reporte del libro'!$H$2:$H$486)</f>
        <v>2750</v>
      </c>
      <c r="C38">
        <f t="shared" si="4"/>
        <v>2750.0000380000001</v>
      </c>
      <c r="D38">
        <f t="shared" si="5"/>
        <v>126</v>
      </c>
      <c r="F38">
        <v>37</v>
      </c>
      <c r="G38" s="27" t="str">
        <f t="shared" si="6"/>
        <v>Urdaniz, Pedro de</v>
      </c>
      <c r="H38" s="28">
        <f t="shared" si="3"/>
        <v>47000</v>
      </c>
      <c r="J38" t="e">
        <f>MATCH(G38,[1]!Tabla1[Consignatario],0)</f>
        <v>#REF!</v>
      </c>
    </row>
    <row r="39" spans="1:10" x14ac:dyDescent="0.25">
      <c r="A39" t="s">
        <v>497</v>
      </c>
      <c r="B39" cm="1">
        <f t="array" ref="B39">SUMPRODUCT((A39='Reporte del libro'!$D$2:$D$486)*'Reporte del libro'!$H$2:$H$486)</f>
        <v>125976</v>
      </c>
      <c r="C39">
        <f t="shared" si="4"/>
        <v>125976.00003900001</v>
      </c>
      <c r="D39">
        <f t="shared" si="5"/>
        <v>9</v>
      </c>
      <c r="F39">
        <v>38</v>
      </c>
      <c r="G39" s="27" t="str">
        <f t="shared" si="6"/>
        <v>Orellana, Clemente de</v>
      </c>
      <c r="H39" s="28">
        <f t="shared" si="3"/>
        <v>45948</v>
      </c>
      <c r="J39" t="e">
        <f>MATCH(G39,[1]!Tabla1[Consignatario],0)</f>
        <v>#REF!</v>
      </c>
    </row>
    <row r="40" spans="1:10" x14ac:dyDescent="0.25">
      <c r="A40" t="s">
        <v>469</v>
      </c>
      <c r="B40" cm="1">
        <f t="array" ref="B40">SUMPRODUCT((A40='Reporte del libro'!$D$2:$D$486)*'Reporte del libro'!$H$2:$H$486)</f>
        <v>500</v>
      </c>
      <c r="C40">
        <f t="shared" si="4"/>
        <v>500.00004000000001</v>
      </c>
      <c r="D40">
        <f t="shared" si="5"/>
        <v>155</v>
      </c>
      <c r="F40">
        <v>39</v>
      </c>
      <c r="G40" s="27" t="str">
        <f t="shared" si="6"/>
        <v>Royo, Joseph de</v>
      </c>
      <c r="H40" s="28">
        <f t="shared" si="3"/>
        <v>44100</v>
      </c>
      <c r="J40" t="e">
        <f>MATCH(G40,[1]!Tabla1[Consignatario],0)</f>
        <v>#REF!</v>
      </c>
    </row>
    <row r="41" spans="1:10" x14ac:dyDescent="0.25">
      <c r="A41" t="s">
        <v>371</v>
      </c>
      <c r="B41" cm="1">
        <f t="array" ref="B41">SUMPRODUCT((A41='Reporte del libro'!$D$2:$D$486)*'Reporte del libro'!$H$2:$H$486)</f>
        <v>3240</v>
      </c>
      <c r="C41">
        <f t="shared" si="4"/>
        <v>3240.0000409999998</v>
      </c>
      <c r="D41">
        <f t="shared" si="5"/>
        <v>120</v>
      </c>
      <c r="F41">
        <v>40</v>
      </c>
      <c r="G41" s="27" t="str">
        <f t="shared" si="6"/>
        <v>Angulo, Julián de</v>
      </c>
      <c r="H41" s="28">
        <f t="shared" si="3"/>
        <v>43200</v>
      </c>
      <c r="J41" t="e">
        <f>MATCH(G41,[1]!Tabla1[Consignatario],0)</f>
        <v>#REF!</v>
      </c>
    </row>
    <row r="42" spans="1:10" x14ac:dyDescent="0.25">
      <c r="A42" t="s">
        <v>468</v>
      </c>
      <c r="B42" cm="1">
        <f t="array" ref="B42">SUMPRODUCT((A42='Reporte del libro'!$D$2:$D$486)*'Reporte del libro'!$H$2:$H$486)</f>
        <v>13220</v>
      </c>
      <c r="C42">
        <f t="shared" si="4"/>
        <v>13220.000042</v>
      </c>
      <c r="D42">
        <f t="shared" si="5"/>
        <v>76</v>
      </c>
      <c r="F42">
        <v>41</v>
      </c>
      <c r="G42" s="27" t="str">
        <f t="shared" si="6"/>
        <v>García de la Huerta, Pedro</v>
      </c>
      <c r="H42" s="28">
        <f t="shared" si="3"/>
        <v>42000</v>
      </c>
      <c r="J42" t="e">
        <f>MATCH(G42,[1]!Tabla1[Consignatario],0)</f>
        <v>#REF!</v>
      </c>
    </row>
    <row r="43" spans="1:10" x14ac:dyDescent="0.25">
      <c r="A43" t="s">
        <v>372</v>
      </c>
      <c r="B43" cm="1">
        <f t="array" ref="B43">SUMPRODUCT((A43='Reporte del libro'!$D$2:$D$486)*'Reporte del libro'!$H$2:$H$486)</f>
        <v>11600</v>
      </c>
      <c r="C43">
        <f t="shared" si="4"/>
        <v>11600.000043</v>
      </c>
      <c r="D43">
        <f t="shared" si="5"/>
        <v>82</v>
      </c>
      <c r="F43">
        <v>42</v>
      </c>
      <c r="G43" s="27" t="str">
        <f t="shared" si="6"/>
        <v>Gonzáles, Manuel</v>
      </c>
      <c r="H43" s="28">
        <f t="shared" si="3"/>
        <v>41088</v>
      </c>
      <c r="J43" t="e">
        <f>MATCH(G43,[1]!Tabla1[Consignatario],0)</f>
        <v>#REF!</v>
      </c>
    </row>
    <row r="44" spans="1:10" x14ac:dyDescent="0.25">
      <c r="A44" t="s">
        <v>479</v>
      </c>
      <c r="B44" cm="1">
        <f t="array" ref="B44">SUMPRODUCT((A44='Reporte del libro'!$D$2:$D$486)*'Reporte del libro'!$H$2:$H$486)</f>
        <v>3090</v>
      </c>
      <c r="C44">
        <f t="shared" si="4"/>
        <v>3090.0000439999999</v>
      </c>
      <c r="D44">
        <f t="shared" si="5"/>
        <v>123</v>
      </c>
      <c r="F44">
        <v>43</v>
      </c>
      <c r="G44" s="27" t="str">
        <f t="shared" si="6"/>
        <v>Hoz, Francisco de la</v>
      </c>
      <c r="H44" s="28">
        <f t="shared" si="3"/>
        <v>38750</v>
      </c>
      <c r="J44" t="e">
        <f>MATCH(G44,[1]!Tabla1[Consignatario],0)</f>
        <v>#REF!</v>
      </c>
    </row>
    <row r="45" spans="1:10" x14ac:dyDescent="0.25">
      <c r="A45" t="s">
        <v>447</v>
      </c>
      <c r="B45" cm="1">
        <f t="array" ref="B45">SUMPRODUCT((A45='Reporte del libro'!$D$2:$D$486)*'Reporte del libro'!$H$2:$H$486)</f>
        <v>1400</v>
      </c>
      <c r="C45">
        <f t="shared" si="4"/>
        <v>1400.000045</v>
      </c>
      <c r="D45">
        <f t="shared" si="5"/>
        <v>136</v>
      </c>
      <c r="F45">
        <v>44</v>
      </c>
      <c r="G45" s="27" t="str">
        <f t="shared" si="6"/>
        <v>Olaguivel, Cristóbal de</v>
      </c>
      <c r="H45" s="28">
        <f t="shared" si="3"/>
        <v>38420</v>
      </c>
      <c r="J45" t="e">
        <f>MATCH(G45,[1]!Tabla1[Consignatario],0)</f>
        <v>#REF!</v>
      </c>
    </row>
    <row r="46" spans="1:10" x14ac:dyDescent="0.25">
      <c r="A46" t="s">
        <v>471</v>
      </c>
      <c r="B46" cm="1">
        <f t="array" ref="B46">SUMPRODUCT((A46='Reporte del libro'!$D$2:$D$486)*'Reporte del libro'!$H$2:$H$486)</f>
        <v>72286</v>
      </c>
      <c r="C46">
        <f t="shared" si="4"/>
        <v>72286.000046000001</v>
      </c>
      <c r="D46">
        <f t="shared" si="5"/>
        <v>25</v>
      </c>
      <c r="F46">
        <v>45</v>
      </c>
      <c r="G46" s="27" t="str">
        <f t="shared" si="6"/>
        <v>Olaíz, Esteban de</v>
      </c>
      <c r="H46" s="28">
        <f t="shared" si="3"/>
        <v>38290</v>
      </c>
      <c r="J46" t="e">
        <f>MATCH(G46,[1]!Tabla1[Consignatario],0)</f>
        <v>#REF!</v>
      </c>
    </row>
    <row r="47" spans="1:10" x14ac:dyDescent="0.25">
      <c r="A47" t="s">
        <v>420</v>
      </c>
      <c r="B47" cm="1">
        <f t="array" ref="B47">SUMPRODUCT((A47='Reporte del libro'!$D$2:$D$486)*'Reporte del libro'!$H$2:$H$486)</f>
        <v>10000</v>
      </c>
      <c r="C47">
        <f t="shared" si="4"/>
        <v>10000.000047</v>
      </c>
      <c r="D47">
        <f t="shared" si="5"/>
        <v>86</v>
      </c>
      <c r="F47">
        <v>46</v>
      </c>
      <c r="G47" s="27" t="str">
        <f t="shared" si="6"/>
        <v>Carbajal, Francisco de</v>
      </c>
      <c r="H47" s="28">
        <f t="shared" si="3"/>
        <v>38270</v>
      </c>
      <c r="J47" t="e">
        <f>MATCH(G47,[1]!Tabla1[Consignatario],0)</f>
        <v>#REF!</v>
      </c>
    </row>
    <row r="48" spans="1:10" x14ac:dyDescent="0.25">
      <c r="A48" t="s">
        <v>417</v>
      </c>
      <c r="B48" cm="1">
        <f t="array" ref="B48">SUMPRODUCT((A48='Reporte del libro'!$D$2:$D$486)*'Reporte del libro'!$H$2:$H$486)</f>
        <v>4000</v>
      </c>
      <c r="C48">
        <f t="shared" si="4"/>
        <v>4000.0000479999999</v>
      </c>
      <c r="D48">
        <f t="shared" si="5"/>
        <v>117</v>
      </c>
      <c r="F48">
        <v>47</v>
      </c>
      <c r="G48" s="27" t="str">
        <f t="shared" si="6"/>
        <v>Juárez, Martín</v>
      </c>
      <c r="H48" s="28">
        <f t="shared" si="3"/>
        <v>38000</v>
      </c>
      <c r="J48" t="e">
        <f>MATCH(G48,[1]!Tabla1[Consignatario],0)</f>
        <v>#REF!</v>
      </c>
    </row>
    <row r="49" spans="1:10" x14ac:dyDescent="0.25">
      <c r="A49" t="s">
        <v>511</v>
      </c>
      <c r="B49" cm="1">
        <f t="array" ref="B49">SUMPRODUCT((A49='Reporte del libro'!$D$2:$D$486)*'Reporte del libro'!$H$2:$H$486)</f>
        <v>22033</v>
      </c>
      <c r="C49">
        <f t="shared" si="4"/>
        <v>22033.000048999998</v>
      </c>
      <c r="D49">
        <f t="shared" si="5"/>
        <v>60</v>
      </c>
      <c r="F49">
        <v>48</v>
      </c>
      <c r="G49" s="27" t="str">
        <f t="shared" si="6"/>
        <v>Velasco, Baltazar de</v>
      </c>
      <c r="H49" s="28">
        <f t="shared" si="3"/>
        <v>37718</v>
      </c>
      <c r="J49" t="e">
        <f>MATCH(G49,[1]!Tabla1[Consignatario],0)</f>
        <v>#REF!</v>
      </c>
    </row>
    <row r="50" spans="1:10" x14ac:dyDescent="0.25">
      <c r="A50" t="s">
        <v>499</v>
      </c>
      <c r="B50" cm="1">
        <f t="array" ref="B50">SUMPRODUCT((A50='Reporte del libro'!$D$2:$D$486)*'Reporte del libro'!$H$2:$H$486)</f>
        <v>20523</v>
      </c>
      <c r="C50">
        <f t="shared" si="4"/>
        <v>20523.000049999999</v>
      </c>
      <c r="D50">
        <f t="shared" si="5"/>
        <v>63</v>
      </c>
      <c r="F50">
        <v>49</v>
      </c>
      <c r="G50" s="27" t="str">
        <f t="shared" si="6"/>
        <v>Palacios, Juan Bautista de</v>
      </c>
      <c r="H50" s="28">
        <f t="shared" si="3"/>
        <v>37290</v>
      </c>
      <c r="J50" t="e">
        <f>MATCH(G50,[1]!Tabla1[Consignatario],0)</f>
        <v>#REF!</v>
      </c>
    </row>
    <row r="51" spans="1:10" x14ac:dyDescent="0.25">
      <c r="A51" t="s">
        <v>448</v>
      </c>
      <c r="B51" cm="1">
        <f t="array" ref="B51">SUMPRODUCT((A51='Reporte del libro'!$D$2:$D$486)*'Reporte del libro'!$H$2:$H$486)</f>
        <v>14668</v>
      </c>
      <c r="C51">
        <f t="shared" si="4"/>
        <v>14668.000051000001</v>
      </c>
      <c r="D51">
        <f t="shared" si="5"/>
        <v>73</v>
      </c>
      <c r="F51">
        <v>50</v>
      </c>
      <c r="G51" s="27" t="str">
        <f t="shared" si="6"/>
        <v>Cantos, Sebastián de</v>
      </c>
      <c r="H51" s="28">
        <f t="shared" si="3"/>
        <v>33580</v>
      </c>
      <c r="J51" t="e">
        <f>MATCH(G51,[1]!Tabla1[Consignatario],0)</f>
        <v>#REF!</v>
      </c>
    </row>
    <row r="52" spans="1:10" x14ac:dyDescent="0.25">
      <c r="A52" t="s">
        <v>373</v>
      </c>
      <c r="B52" cm="1">
        <f t="array" ref="B52">SUMPRODUCT((A52='Reporte del libro'!$D$2:$D$486)*'Reporte del libro'!$H$2:$H$486)</f>
        <v>71037</v>
      </c>
      <c r="C52">
        <f t="shared" si="4"/>
        <v>71037.000052000003</v>
      </c>
      <c r="D52">
        <f t="shared" si="5"/>
        <v>28</v>
      </c>
      <c r="F52">
        <v>51</v>
      </c>
      <c r="G52" s="27" t="str">
        <f t="shared" si="6"/>
        <v>Acosta, Leonardo de</v>
      </c>
      <c r="H52" s="28">
        <f t="shared" si="3"/>
        <v>32430</v>
      </c>
      <c r="J52" t="e">
        <f>MATCH(G52,[1]!Tabla1[Consignatario],0)</f>
        <v>#REF!</v>
      </c>
    </row>
    <row r="53" spans="1:10" x14ac:dyDescent="0.25">
      <c r="A53" t="s">
        <v>428</v>
      </c>
      <c r="B53" cm="1">
        <f t="array" ref="B53">SUMPRODUCT((A53='Reporte del libro'!$D$2:$D$486)*'Reporte del libro'!$H$2:$H$486)</f>
        <v>27840</v>
      </c>
      <c r="C53">
        <f t="shared" si="4"/>
        <v>27840.000053</v>
      </c>
      <c r="D53">
        <f t="shared" si="5"/>
        <v>54</v>
      </c>
      <c r="F53">
        <v>52</v>
      </c>
      <c r="G53" s="27" t="str">
        <f t="shared" si="6"/>
        <v>Carranza, Juan Antonio de</v>
      </c>
      <c r="H53" s="28">
        <f t="shared" si="3"/>
        <v>32000</v>
      </c>
      <c r="J53" t="e">
        <f>MATCH(G53,[1]!Tabla1[Consignatario],0)</f>
        <v>#REF!</v>
      </c>
    </row>
    <row r="54" spans="1:10" x14ac:dyDescent="0.25">
      <c r="A54" t="s">
        <v>374</v>
      </c>
      <c r="B54" cm="1">
        <f t="array" ref="B54">SUMPRODUCT((A54='Reporte del libro'!$D$2:$D$486)*'Reporte del libro'!$H$2:$H$486)</f>
        <v>20518</v>
      </c>
      <c r="C54">
        <f t="shared" si="4"/>
        <v>20518.000054</v>
      </c>
      <c r="D54">
        <f t="shared" si="5"/>
        <v>64</v>
      </c>
      <c r="F54">
        <v>53</v>
      </c>
      <c r="G54" s="27" t="str">
        <f t="shared" si="6"/>
        <v>Narváez, Pedro de</v>
      </c>
      <c r="H54" s="28">
        <f t="shared" si="3"/>
        <v>29666</v>
      </c>
      <c r="J54" t="e">
        <f>MATCH(G54,[1]!Tabla1[Consignatario],0)</f>
        <v>#REF!</v>
      </c>
    </row>
    <row r="55" spans="1:10" x14ac:dyDescent="0.25">
      <c r="A55" t="s">
        <v>415</v>
      </c>
      <c r="B55" cm="1">
        <f t="array" ref="B55">SUMPRODUCT((A55='Reporte del libro'!$D$2:$D$486)*'Reporte del libro'!$H$2:$H$486)</f>
        <v>4230</v>
      </c>
      <c r="C55">
        <f t="shared" si="4"/>
        <v>4230.0000550000004</v>
      </c>
      <c r="D55">
        <f t="shared" si="5"/>
        <v>113</v>
      </c>
      <c r="F55">
        <v>54</v>
      </c>
      <c r="G55" s="27" t="str">
        <f t="shared" si="6"/>
        <v>Flor y Zurbarán, Bartolomé de</v>
      </c>
      <c r="H55" s="28">
        <f t="shared" si="3"/>
        <v>27840</v>
      </c>
      <c r="J55" t="e">
        <f>MATCH(G55,[1]!Tabla1[Consignatario],0)</f>
        <v>#REF!</v>
      </c>
    </row>
    <row r="56" spans="1:10" x14ac:dyDescent="0.25">
      <c r="A56" t="s">
        <v>421</v>
      </c>
      <c r="B56" cm="1">
        <f t="array" ref="B56">SUMPRODUCT((A56='Reporte del libro'!$D$2:$D$486)*'Reporte del libro'!$H$2:$H$486)</f>
        <v>52557</v>
      </c>
      <c r="C56">
        <f t="shared" si="4"/>
        <v>52557.000055999997</v>
      </c>
      <c r="D56">
        <f t="shared" si="5"/>
        <v>33</v>
      </c>
      <c r="F56">
        <v>55</v>
      </c>
      <c r="G56" s="27" t="str">
        <f t="shared" si="6"/>
        <v>López de Vargas, Manuel</v>
      </c>
      <c r="H56" s="28">
        <f t="shared" si="3"/>
        <v>25500</v>
      </c>
      <c r="J56" t="e">
        <f>MATCH(G56,[1]!Tabla1[Consignatario],0)</f>
        <v>#REF!</v>
      </c>
    </row>
    <row r="57" spans="1:10" x14ac:dyDescent="0.25">
      <c r="A57" t="s">
        <v>455</v>
      </c>
      <c r="B57" cm="1">
        <f t="array" ref="B57">SUMPRODUCT((A57='Reporte del libro'!$D$2:$D$486)*'Reporte del libro'!$H$2:$H$486)</f>
        <v>114241</v>
      </c>
      <c r="C57">
        <f t="shared" si="4"/>
        <v>114241.000057</v>
      </c>
      <c r="D57">
        <f t="shared" si="5"/>
        <v>13</v>
      </c>
      <c r="F57">
        <v>56</v>
      </c>
      <c r="G57" s="27" t="str">
        <f t="shared" si="6"/>
        <v>Arana, Juan Bautista de</v>
      </c>
      <c r="H57" s="28">
        <f t="shared" si="3"/>
        <v>24360</v>
      </c>
      <c r="J57" t="e">
        <f>MATCH(G57,[1]!Tabla1[Consignatario],0)</f>
        <v>#REF!</v>
      </c>
    </row>
    <row r="58" spans="1:10" x14ac:dyDescent="0.25">
      <c r="A58" t="s">
        <v>432</v>
      </c>
      <c r="B58" cm="1">
        <f t="array" ref="B58">SUMPRODUCT((A58='Reporte del libro'!$D$2:$D$486)*'Reporte del libro'!$H$2:$H$486)</f>
        <v>700</v>
      </c>
      <c r="C58">
        <f t="shared" si="4"/>
        <v>700.00005799999997</v>
      </c>
      <c r="D58">
        <f t="shared" si="5"/>
        <v>152</v>
      </c>
      <c r="F58">
        <v>57</v>
      </c>
      <c r="G58" s="27" t="str">
        <f t="shared" si="6"/>
        <v>Villaverde, Domingo de</v>
      </c>
      <c r="H58" s="28">
        <f t="shared" si="3"/>
        <v>23470</v>
      </c>
      <c r="J58" t="e">
        <f>MATCH(G58,[1]!Tabla1[Consignatario],0)</f>
        <v>#REF!</v>
      </c>
    </row>
    <row r="59" spans="1:10" x14ac:dyDescent="0.25">
      <c r="A59" t="s">
        <v>513</v>
      </c>
      <c r="B59" cm="1">
        <f t="array" ref="B59">SUMPRODUCT((A59='Reporte del libro'!$D$2:$D$486)*'Reporte del libro'!$H$2:$H$486)</f>
        <v>4000</v>
      </c>
      <c r="C59">
        <f t="shared" si="4"/>
        <v>4000.000059</v>
      </c>
      <c r="D59">
        <f t="shared" si="5"/>
        <v>116</v>
      </c>
      <c r="F59">
        <v>58</v>
      </c>
      <c r="G59" s="27" t="str">
        <f t="shared" si="6"/>
        <v>Centeno, Joseph</v>
      </c>
      <c r="H59" s="28">
        <f t="shared" si="3"/>
        <v>22488</v>
      </c>
      <c r="J59" t="e">
        <f>MATCH(G59,[1]!Tabla1[Consignatario],0)</f>
        <v>#REF!</v>
      </c>
    </row>
    <row r="60" spans="1:10" x14ac:dyDescent="0.25">
      <c r="A60" t="s">
        <v>435</v>
      </c>
      <c r="B60" cm="1">
        <f t="array" ref="B60">SUMPRODUCT((A60='Reporte del libro'!$D$2:$D$486)*'Reporte del libro'!$H$2:$H$486)</f>
        <v>5145</v>
      </c>
      <c r="C60">
        <f t="shared" si="4"/>
        <v>5145.0000600000003</v>
      </c>
      <c r="D60">
        <f t="shared" si="5"/>
        <v>105</v>
      </c>
      <c r="F60">
        <v>59</v>
      </c>
      <c r="G60" s="27" t="str">
        <f t="shared" si="6"/>
        <v>Méndez, Damian</v>
      </c>
      <c r="H60" s="28">
        <f t="shared" si="3"/>
        <v>22327</v>
      </c>
      <c r="J60" t="e">
        <f>MATCH(G60,[1]!Tabla1[Consignatario],0)</f>
        <v>#REF!</v>
      </c>
    </row>
    <row r="61" spans="1:10" x14ac:dyDescent="0.25">
      <c r="A61" t="s">
        <v>451</v>
      </c>
      <c r="B61" cm="1">
        <f t="array" ref="B61">SUMPRODUCT((A61='Reporte del libro'!$D$2:$D$486)*'Reporte del libro'!$H$2:$H$486)</f>
        <v>472</v>
      </c>
      <c r="C61">
        <f t="shared" si="4"/>
        <v>472.00006100000002</v>
      </c>
      <c r="D61">
        <f t="shared" si="5"/>
        <v>156</v>
      </c>
      <c r="F61">
        <v>60</v>
      </c>
      <c r="G61" s="27" t="str">
        <f t="shared" si="6"/>
        <v>Fernández de Valdivieso, Silvestre</v>
      </c>
      <c r="H61" s="28">
        <f t="shared" si="3"/>
        <v>22033</v>
      </c>
      <c r="J61" t="e">
        <f>MATCH(G61,[1]!Tabla1[Consignatario],0)</f>
        <v>#REF!</v>
      </c>
    </row>
    <row r="62" spans="1:10" x14ac:dyDescent="0.25">
      <c r="A62" t="s">
        <v>424</v>
      </c>
      <c r="B62" cm="1">
        <f t="array" ref="B62">SUMPRODUCT((A62='Reporte del libro'!$D$2:$D$486)*'Reporte del libro'!$H$2:$H$486)</f>
        <v>144</v>
      </c>
      <c r="C62">
        <f t="shared" si="4"/>
        <v>144.00006200000001</v>
      </c>
      <c r="D62">
        <f t="shared" si="5"/>
        <v>160</v>
      </c>
      <c r="F62">
        <v>61</v>
      </c>
      <c r="G62" s="27" t="str">
        <f t="shared" si="6"/>
        <v>Paz Rodríguez, Pedro de</v>
      </c>
      <c r="H62" s="28">
        <f t="shared" si="3"/>
        <v>21144</v>
      </c>
      <c r="J62" t="e">
        <f>MATCH(G62,[1]!Tabla1[Consignatario],0)</f>
        <v>#REF!</v>
      </c>
    </row>
    <row r="63" spans="1:10" x14ac:dyDescent="0.25">
      <c r="A63" t="s">
        <v>500</v>
      </c>
      <c r="B63" cm="1">
        <f t="array" ref="B63">SUMPRODUCT((A63='Reporte del libro'!$D$2:$D$486)*'Reporte del libro'!$H$2:$H$486)</f>
        <v>42000</v>
      </c>
      <c r="C63">
        <f t="shared" si="4"/>
        <v>42000.000062999999</v>
      </c>
      <c r="D63">
        <f t="shared" si="5"/>
        <v>41</v>
      </c>
      <c r="F63">
        <v>62</v>
      </c>
      <c r="G63" s="27" t="str">
        <f t="shared" si="6"/>
        <v>Inda, Miguel de</v>
      </c>
      <c r="H63" s="28">
        <f t="shared" si="3"/>
        <v>20672</v>
      </c>
      <c r="J63" t="e">
        <f>MATCH(G63,[1]!Tabla1[Consignatario],0)</f>
        <v>#REF!</v>
      </c>
    </row>
    <row r="64" spans="1:10" x14ac:dyDescent="0.25">
      <c r="A64" t="s">
        <v>472</v>
      </c>
      <c r="B64" cm="1">
        <f t="array" ref="B64">SUMPRODUCT((A64='Reporte del libro'!$D$2:$D$486)*'Reporte del libro'!$H$2:$H$486)</f>
        <v>48000</v>
      </c>
      <c r="C64">
        <f t="shared" si="4"/>
        <v>48000.000064</v>
      </c>
      <c r="D64">
        <f t="shared" si="5"/>
        <v>35</v>
      </c>
      <c r="F64">
        <v>63</v>
      </c>
      <c r="G64" s="27" t="str">
        <f t="shared" si="6"/>
        <v>Fernández Díaz, Pedro</v>
      </c>
      <c r="H64" s="28">
        <f t="shared" si="3"/>
        <v>20523</v>
      </c>
      <c r="J64" t="e">
        <f>MATCH(G64,[1]!Tabla1[Consignatario],0)</f>
        <v>#REF!</v>
      </c>
    </row>
    <row r="65" spans="1:10" x14ac:dyDescent="0.25">
      <c r="A65" t="s">
        <v>423</v>
      </c>
      <c r="B65" cm="1">
        <f t="array" ref="B65">SUMPRODUCT((A65='Reporte del libro'!$D$2:$D$486)*'Reporte del libro'!$H$2:$H$486)</f>
        <v>2000</v>
      </c>
      <c r="C65">
        <f t="shared" si="4"/>
        <v>2000.0000649999999</v>
      </c>
      <c r="D65">
        <f t="shared" si="5"/>
        <v>133</v>
      </c>
      <c r="F65">
        <v>64</v>
      </c>
      <c r="G65" s="27" t="str">
        <f t="shared" si="6"/>
        <v>Flores, Lucas</v>
      </c>
      <c r="H65" s="28">
        <f t="shared" si="3"/>
        <v>20518</v>
      </c>
      <c r="J65" t="e">
        <f>MATCH(G65,[1]!Tabla1[Consignatario],0)</f>
        <v>#REF!</v>
      </c>
    </row>
    <row r="66" spans="1:10" x14ac:dyDescent="0.25">
      <c r="A66" t="s">
        <v>473</v>
      </c>
      <c r="B66" cm="1">
        <f t="array" ref="B66">SUMPRODUCT((A66='Reporte del libro'!$D$2:$D$486)*'Reporte del libro'!$H$2:$H$486)</f>
        <v>48160</v>
      </c>
      <c r="C66">
        <f t="shared" ref="C66:C97" si="7">B66+0.000001*ROW()</f>
        <v>48160.000066000001</v>
      </c>
      <c r="D66">
        <f t="shared" ref="D66:D97" si="8">_xlfn.RANK.EQ(C66,$C$2:$C$167)</f>
        <v>34</v>
      </c>
      <c r="F66">
        <v>65</v>
      </c>
      <c r="G66" s="27" t="str">
        <f t="shared" ref="G66" si="9">INDEX($A$2:$A$167,MATCH(F66,$D$2:$D$167,0))</f>
        <v>Martínez Gómez, Manuel</v>
      </c>
      <c r="H66" s="28">
        <f t="shared" si="3"/>
        <v>20420</v>
      </c>
      <c r="J66" t="e">
        <f>MATCH(G66,[1]!Tabla1[Consignatario],0)</f>
        <v>#REF!</v>
      </c>
    </row>
    <row r="67" spans="1:10" x14ac:dyDescent="0.25">
      <c r="A67" t="s">
        <v>474</v>
      </c>
      <c r="B67" cm="1">
        <f t="array" ref="B67">SUMPRODUCT((A67='Reporte del libro'!$D$2:$D$486)*'Reporte del libro'!$H$2:$H$486)</f>
        <v>1050</v>
      </c>
      <c r="C67">
        <f t="shared" si="7"/>
        <v>1050.0000669999999</v>
      </c>
      <c r="D67">
        <f t="shared" si="8"/>
        <v>143</v>
      </c>
      <c r="F67">
        <v>66</v>
      </c>
      <c r="G67" s="27" t="str">
        <f t="shared" ref="G67:G130" si="10">INDEX($A$2:$A$167,MATCH(F67,$D$2:$D$167,0))</f>
        <v>Riso, Juan Bautista</v>
      </c>
      <c r="H67" s="28">
        <f t="shared" ref="H67:H130" si="11">INDEX($B$2:$B$167,MATCH(F67,$D$2:$D$167,0))</f>
        <v>20140</v>
      </c>
      <c r="J67" t="e">
        <f>MATCH(G67,[1]!Tabla1[Consignatario],0)</f>
        <v>#REF!</v>
      </c>
    </row>
    <row r="68" spans="1:10" x14ac:dyDescent="0.25">
      <c r="A68" t="s">
        <v>375</v>
      </c>
      <c r="B68" cm="1">
        <f t="array" ref="B68">SUMPRODUCT((A68='Reporte del libro'!$D$2:$D$486)*'Reporte del libro'!$H$2:$H$486)</f>
        <v>3200</v>
      </c>
      <c r="C68">
        <f t="shared" si="7"/>
        <v>3200.0000679999998</v>
      </c>
      <c r="D68">
        <f t="shared" si="8"/>
        <v>121</v>
      </c>
      <c r="F68">
        <v>67</v>
      </c>
      <c r="G68" s="27" t="str">
        <f t="shared" si="10"/>
        <v>Mantilla, Baltazar de</v>
      </c>
      <c r="H68" s="28">
        <f t="shared" si="11"/>
        <v>20000</v>
      </c>
      <c r="J68" t="e">
        <f>MATCH(G68,[1]!Tabla1[Consignatario],0)</f>
        <v>#REF!</v>
      </c>
    </row>
    <row r="69" spans="1:10" x14ac:dyDescent="0.25">
      <c r="A69" t="s">
        <v>376</v>
      </c>
      <c r="B69" cm="1">
        <f t="array" ref="B69">SUMPRODUCT((A69='Reporte del libro'!$D$2:$D$486)*'Reporte del libro'!$H$2:$H$486)</f>
        <v>16050</v>
      </c>
      <c r="C69">
        <f t="shared" si="7"/>
        <v>16050.000069</v>
      </c>
      <c r="D69">
        <f t="shared" si="8"/>
        <v>72</v>
      </c>
      <c r="F69">
        <v>68</v>
      </c>
      <c r="G69" s="27" t="str">
        <f t="shared" si="10"/>
        <v>Tallapiera, Pedro Juan</v>
      </c>
      <c r="H69" s="28">
        <f t="shared" si="11"/>
        <v>19720</v>
      </c>
      <c r="J69" t="e">
        <f>MATCH(G69,[1]!Tabla1[Consignatario],0)</f>
        <v>#REF!</v>
      </c>
    </row>
    <row r="70" spans="1:10" x14ac:dyDescent="0.25">
      <c r="A70" t="s">
        <v>501</v>
      </c>
      <c r="B70" cm="1">
        <f t="array" ref="B70">SUMPRODUCT((A70='Reporte del libro'!$D$2:$D$486)*'Reporte del libro'!$H$2:$H$486)</f>
        <v>71228</v>
      </c>
      <c r="C70">
        <f t="shared" si="7"/>
        <v>71228.000069999995</v>
      </c>
      <c r="D70">
        <f t="shared" si="8"/>
        <v>27</v>
      </c>
      <c r="F70">
        <v>69</v>
      </c>
      <c r="G70" s="27" t="str">
        <f t="shared" si="10"/>
        <v>Pando, Fernando de</v>
      </c>
      <c r="H70" s="28">
        <f t="shared" si="11"/>
        <v>19170</v>
      </c>
      <c r="J70" t="e">
        <f>MATCH(G70,[1]!Tabla1[Consignatario],0)</f>
        <v>#REF!</v>
      </c>
    </row>
    <row r="71" spans="1:10" x14ac:dyDescent="0.25">
      <c r="A71" t="s">
        <v>377</v>
      </c>
      <c r="B71" cm="1">
        <f t="array" ref="B71">SUMPRODUCT((A71='Reporte del libro'!$D$2:$D$486)*'Reporte del libro'!$H$2:$H$486)</f>
        <v>9640</v>
      </c>
      <c r="C71">
        <f t="shared" si="7"/>
        <v>9640.0000710000004</v>
      </c>
      <c r="D71">
        <f t="shared" si="8"/>
        <v>89</v>
      </c>
      <c r="F71">
        <v>70</v>
      </c>
      <c r="G71" s="27" t="str">
        <f t="shared" si="10"/>
        <v>Valdés, Andrés de</v>
      </c>
      <c r="H71" s="28">
        <f t="shared" si="11"/>
        <v>18340</v>
      </c>
      <c r="J71" t="e">
        <f>MATCH(G71,[1]!Tabla1[Consignatario],0)</f>
        <v>#REF!</v>
      </c>
    </row>
    <row r="72" spans="1:10" x14ac:dyDescent="0.25">
      <c r="A72" t="s">
        <v>462</v>
      </c>
      <c r="B72" cm="1">
        <f t="array" ref="B72">SUMPRODUCT((A72='Reporte del libro'!$D$2:$D$486)*'Reporte del libro'!$H$2:$H$486)</f>
        <v>136002</v>
      </c>
      <c r="C72">
        <f t="shared" si="7"/>
        <v>136002.000072</v>
      </c>
      <c r="D72">
        <f t="shared" si="8"/>
        <v>7</v>
      </c>
      <c r="F72">
        <v>71</v>
      </c>
      <c r="G72" s="27" t="str">
        <f t="shared" si="10"/>
        <v>Serrano de Estrada, Alonso</v>
      </c>
      <c r="H72" s="28">
        <f t="shared" si="11"/>
        <v>16424</v>
      </c>
      <c r="J72" t="e">
        <f>MATCH(G72,[1]!Tabla1[Consignatario],0)</f>
        <v>#REF!</v>
      </c>
    </row>
    <row r="73" spans="1:10" x14ac:dyDescent="0.25">
      <c r="A73" t="s">
        <v>480</v>
      </c>
      <c r="B73" cm="1">
        <f t="array" ref="B73">SUMPRODUCT((A73='Reporte del libro'!$D$2:$D$486)*'Reporte del libro'!$H$2:$H$486)</f>
        <v>41088</v>
      </c>
      <c r="C73">
        <f t="shared" si="7"/>
        <v>41088.000073000003</v>
      </c>
      <c r="D73">
        <f t="shared" si="8"/>
        <v>42</v>
      </c>
      <c r="F73">
        <v>72</v>
      </c>
      <c r="G73" s="27" t="str">
        <f t="shared" si="10"/>
        <v>Godiño, Diego</v>
      </c>
      <c r="H73" s="28">
        <f t="shared" si="11"/>
        <v>16050</v>
      </c>
      <c r="J73" t="e">
        <f>MATCH(G73,[1]!Tabla1[Consignatario],0)</f>
        <v>#REF!</v>
      </c>
    </row>
    <row r="74" spans="1:10" x14ac:dyDescent="0.25">
      <c r="A74" t="s">
        <v>378</v>
      </c>
      <c r="B74" cm="1">
        <f t="array" ref="B74">SUMPRODUCT((A74='Reporte del libro'!$D$2:$D$486)*'Reporte del libro'!$H$2:$H$486)</f>
        <v>2000</v>
      </c>
      <c r="C74">
        <f t="shared" si="7"/>
        <v>2000.000074</v>
      </c>
      <c r="D74">
        <f t="shared" si="8"/>
        <v>132</v>
      </c>
      <c r="F74">
        <v>73</v>
      </c>
      <c r="G74" s="27" t="str">
        <f t="shared" si="10"/>
        <v>Fernández Rodríguez, Francisco</v>
      </c>
      <c r="H74" s="28">
        <f t="shared" si="11"/>
        <v>14668</v>
      </c>
      <c r="J74" t="e">
        <f>MATCH(G74,[1]!Tabla1[Consignatario],0)</f>
        <v>#REF!</v>
      </c>
    </row>
    <row r="75" spans="1:10" x14ac:dyDescent="0.25">
      <c r="A75" t="s">
        <v>379</v>
      </c>
      <c r="B75" cm="1">
        <f t="array" ref="B75">SUMPRODUCT((A75='Reporte del libro'!$D$2:$D$486)*'Reporte del libro'!$H$2:$H$486)</f>
        <v>408</v>
      </c>
      <c r="C75">
        <f t="shared" si="7"/>
        <v>408.00007499999998</v>
      </c>
      <c r="D75">
        <f t="shared" si="8"/>
        <v>157</v>
      </c>
      <c r="F75">
        <v>74</v>
      </c>
      <c r="G75" s="27" t="str">
        <f t="shared" si="10"/>
        <v>Malo de Molina, Blas</v>
      </c>
      <c r="H75" s="28">
        <f t="shared" si="11"/>
        <v>14200</v>
      </c>
      <c r="J75" t="e">
        <f>MATCH(G75,[1]!Tabla1[Consignatario],0)</f>
        <v>#REF!</v>
      </c>
    </row>
    <row r="76" spans="1:10" x14ac:dyDescent="0.25">
      <c r="A76" t="s">
        <v>502</v>
      </c>
      <c r="B76" cm="1">
        <f t="array" ref="B76">SUMPRODUCT((A76='Reporte del libro'!$D$2:$D$486)*'Reporte del libro'!$H$2:$H$486)</f>
        <v>2430</v>
      </c>
      <c r="C76">
        <f t="shared" si="7"/>
        <v>2430.0000759999998</v>
      </c>
      <c r="D76">
        <f t="shared" si="8"/>
        <v>128</v>
      </c>
      <c r="F76">
        <v>75</v>
      </c>
      <c r="G76" s="27" t="str">
        <f t="shared" si="10"/>
        <v>Basaldua, Francisco</v>
      </c>
      <c r="H76" s="28">
        <f t="shared" si="11"/>
        <v>13520</v>
      </c>
      <c r="J76" t="e">
        <f>MATCH(G76,[1]!Tabla1[Consignatario],0)</f>
        <v>#REF!</v>
      </c>
    </row>
    <row r="77" spans="1:10" x14ac:dyDescent="0.25">
      <c r="A77" t="s">
        <v>463</v>
      </c>
      <c r="B77" cm="1">
        <f t="array" ref="B77">SUMPRODUCT((A77='Reporte del libro'!$D$2:$D$486)*'Reporte del libro'!$H$2:$H$486)</f>
        <v>4000</v>
      </c>
      <c r="C77">
        <f t="shared" si="7"/>
        <v>4000.0000770000001</v>
      </c>
      <c r="D77">
        <f t="shared" si="8"/>
        <v>115</v>
      </c>
      <c r="F77">
        <v>76</v>
      </c>
      <c r="G77" s="27" t="str">
        <f t="shared" si="10"/>
        <v>Egusquiza, Joseph de</v>
      </c>
      <c r="H77" s="28">
        <f t="shared" si="11"/>
        <v>13220</v>
      </c>
      <c r="J77" t="e">
        <f>MATCH(G77,[1]!Tabla1[Consignatario],0)</f>
        <v>#REF!</v>
      </c>
    </row>
    <row r="78" spans="1:10" x14ac:dyDescent="0.25">
      <c r="A78" t="s">
        <v>446</v>
      </c>
      <c r="B78" cm="1">
        <f t="array" ref="B78">SUMPRODUCT((A78='Reporte del libro'!$D$2:$D$486)*'Reporte del libro'!$H$2:$H$486)</f>
        <v>38750</v>
      </c>
      <c r="C78">
        <f t="shared" si="7"/>
        <v>38750.000077999997</v>
      </c>
      <c r="D78">
        <f t="shared" si="8"/>
        <v>43</v>
      </c>
      <c r="F78">
        <v>77</v>
      </c>
      <c r="G78" s="27" t="str">
        <f t="shared" si="10"/>
        <v>Paz Hiesco, Sebastián de</v>
      </c>
      <c r="H78" s="28">
        <f t="shared" si="11"/>
        <v>12500</v>
      </c>
      <c r="J78" t="e">
        <f>MATCH(G78,[1]!Tabla1[Consignatario],0)</f>
        <v>#REF!</v>
      </c>
    </row>
    <row r="79" spans="1:10" x14ac:dyDescent="0.25">
      <c r="A79" t="s">
        <v>440</v>
      </c>
      <c r="B79" cm="1">
        <f t="array" ref="B79">SUMPRODUCT((A79='Reporte del libro'!$D$2:$D$486)*'Reporte del libro'!$H$2:$H$486)</f>
        <v>4860</v>
      </c>
      <c r="C79">
        <f t="shared" si="7"/>
        <v>4860.0000790000004</v>
      </c>
      <c r="D79">
        <f t="shared" si="8"/>
        <v>108</v>
      </c>
      <c r="F79">
        <v>78</v>
      </c>
      <c r="G79" s="27" t="str">
        <f t="shared" si="10"/>
        <v>Urniza, Manuel de</v>
      </c>
      <c r="H79" s="28">
        <f t="shared" si="11"/>
        <v>12000</v>
      </c>
      <c r="J79" t="e">
        <f>MATCH(G79,[1]!Tabla1[Consignatario],0)</f>
        <v>#REF!</v>
      </c>
    </row>
    <row r="80" spans="1:10" x14ac:dyDescent="0.25">
      <c r="A80" t="s">
        <v>380</v>
      </c>
      <c r="B80" cm="1">
        <f t="array" ref="B80">SUMPRODUCT((A80='Reporte del libro'!$D$2:$D$486)*'Reporte del libro'!$H$2:$H$486)</f>
        <v>1832</v>
      </c>
      <c r="C80">
        <f t="shared" si="7"/>
        <v>1832.00008</v>
      </c>
      <c r="D80">
        <f t="shared" si="8"/>
        <v>134</v>
      </c>
      <c r="F80">
        <v>79</v>
      </c>
      <c r="G80" s="27" t="str">
        <f t="shared" si="10"/>
        <v>Portal, Pedro Fermín del</v>
      </c>
      <c r="H80" s="28">
        <f t="shared" si="11"/>
        <v>12000</v>
      </c>
      <c r="J80" t="e">
        <f>MATCH(G80,[1]!Tabla1[Consignatario],0)</f>
        <v>#REF!</v>
      </c>
    </row>
    <row r="81" spans="1:10" x14ac:dyDescent="0.25">
      <c r="A81" t="s">
        <v>381</v>
      </c>
      <c r="B81" cm="1">
        <f t="array" ref="B81">SUMPRODUCT((A81='Reporte del libro'!$D$2:$D$486)*'Reporte del libro'!$H$2:$H$486)</f>
        <v>20672</v>
      </c>
      <c r="C81">
        <f t="shared" si="7"/>
        <v>20672.000080999998</v>
      </c>
      <c r="D81">
        <f t="shared" si="8"/>
        <v>62</v>
      </c>
      <c r="F81">
        <v>80</v>
      </c>
      <c r="G81" s="27" t="str">
        <f t="shared" si="10"/>
        <v>Pérez Meléndez, Sebastián</v>
      </c>
      <c r="H81" s="28">
        <f t="shared" si="11"/>
        <v>12000</v>
      </c>
      <c r="J81" t="e">
        <f>MATCH(G81,[1]!Tabla1[Consignatario],0)</f>
        <v>#REF!</v>
      </c>
    </row>
    <row r="82" spans="1:10" x14ac:dyDescent="0.25">
      <c r="A82" t="s">
        <v>518</v>
      </c>
      <c r="B82" cm="1">
        <f t="array" ref="B82">SUMPRODUCT((A82='Reporte del libro'!$D$2:$D$486)*'Reporte del libro'!$H$2:$H$486)</f>
        <v>157556</v>
      </c>
      <c r="C82">
        <f t="shared" si="7"/>
        <v>157556.00008200001</v>
      </c>
      <c r="D82">
        <f t="shared" si="8"/>
        <v>5</v>
      </c>
      <c r="F82">
        <v>81</v>
      </c>
      <c r="G82" s="27" t="str">
        <f t="shared" si="10"/>
        <v>Delgado Rico, Gerónimo</v>
      </c>
      <c r="H82" s="28">
        <f t="shared" si="11"/>
        <v>12000</v>
      </c>
      <c r="J82" t="e">
        <f>MATCH(G82,[1]!Tabla1[Consignatario],0)</f>
        <v>#REF!</v>
      </c>
    </row>
    <row r="83" spans="1:10" x14ac:dyDescent="0.25">
      <c r="A83" t="s">
        <v>452</v>
      </c>
      <c r="B83" cm="1">
        <f t="array" ref="B83">SUMPRODUCT((A83='Reporte del libro'!$D$2:$D$486)*'Reporte del libro'!$H$2:$H$486)</f>
        <v>72095</v>
      </c>
      <c r="C83">
        <f t="shared" si="7"/>
        <v>72095.000083000006</v>
      </c>
      <c r="D83">
        <f t="shared" si="8"/>
        <v>26</v>
      </c>
      <c r="F83">
        <v>82</v>
      </c>
      <c r="G83" s="27" t="str">
        <f t="shared" si="10"/>
        <v>Erazo, Isidoro de</v>
      </c>
      <c r="H83" s="28">
        <f t="shared" si="11"/>
        <v>11600</v>
      </c>
      <c r="J83" t="e">
        <f>MATCH(G83,[1]!Tabla1[Consignatario],0)</f>
        <v>#REF!</v>
      </c>
    </row>
    <row r="84" spans="1:10" x14ac:dyDescent="0.25">
      <c r="A84" t="s">
        <v>488</v>
      </c>
      <c r="B84" cm="1">
        <f t="array" ref="B84">SUMPRODUCT((A84='Reporte del libro'!$D$2:$D$486)*'Reporte del libro'!$H$2:$H$486)</f>
        <v>38000</v>
      </c>
      <c r="C84">
        <f t="shared" si="7"/>
        <v>38000.000083999999</v>
      </c>
      <c r="D84">
        <f t="shared" si="8"/>
        <v>47</v>
      </c>
      <c r="F84">
        <v>83</v>
      </c>
      <c r="G84" s="27" t="str">
        <f t="shared" si="10"/>
        <v>Bandin, Miguel</v>
      </c>
      <c r="H84" s="28">
        <f t="shared" si="11"/>
        <v>10700</v>
      </c>
      <c r="J84" t="e">
        <f>MATCH(G84,[1]!Tabla1[Consignatario],0)</f>
        <v>#REF!</v>
      </c>
    </row>
    <row r="85" spans="1:10" x14ac:dyDescent="0.25">
      <c r="A85" t="s">
        <v>487</v>
      </c>
      <c r="B85" cm="1">
        <f t="array" ref="B85">SUMPRODUCT((A85='Reporte del libro'!$D$2:$D$486)*'Reporte del libro'!$H$2:$H$486)</f>
        <v>3135</v>
      </c>
      <c r="C85">
        <f t="shared" si="7"/>
        <v>3135.0000850000001</v>
      </c>
      <c r="D85">
        <f t="shared" si="8"/>
        <v>122</v>
      </c>
      <c r="F85">
        <v>84</v>
      </c>
      <c r="G85" s="27" t="str">
        <f t="shared" si="10"/>
        <v>Laredo, Manuel</v>
      </c>
      <c r="H85" s="28">
        <f t="shared" si="11"/>
        <v>10600</v>
      </c>
      <c r="J85" t="e">
        <f>MATCH(G85,[1]!Tabla1[Consignatario],0)</f>
        <v>#REF!</v>
      </c>
    </row>
    <row r="86" spans="1:10" x14ac:dyDescent="0.25">
      <c r="A86" t="s">
        <v>382</v>
      </c>
      <c r="B86" cm="1">
        <f t="array" ref="B86">SUMPRODUCT((A86='Reporte del libro'!$D$2:$D$486)*'Reporte del libro'!$H$2:$H$486)</f>
        <v>10600</v>
      </c>
      <c r="C86">
        <f t="shared" si="7"/>
        <v>10600.000086</v>
      </c>
      <c r="D86">
        <f t="shared" si="8"/>
        <v>84</v>
      </c>
      <c r="F86">
        <v>85</v>
      </c>
      <c r="G86" s="27" t="str">
        <f t="shared" si="10"/>
        <v>Soto Amorín, Antonio de</v>
      </c>
      <c r="H86" s="28">
        <f t="shared" si="11"/>
        <v>10000</v>
      </c>
      <c r="J86" t="e">
        <f>MATCH(G86,[1]!Tabla1[Consignatario],0)</f>
        <v>#REF!</v>
      </c>
    </row>
    <row r="87" spans="1:10" x14ac:dyDescent="0.25">
      <c r="A87" t="s">
        <v>439</v>
      </c>
      <c r="B87" cm="1">
        <f t="array" ref="B87">SUMPRODUCT((A87='Reporte del libro'!$D$2:$D$486)*'Reporte del libro'!$H$2:$H$486)</f>
        <v>47813</v>
      </c>
      <c r="C87">
        <f t="shared" si="7"/>
        <v>47813.000087</v>
      </c>
      <c r="D87">
        <f t="shared" si="8"/>
        <v>36</v>
      </c>
      <c r="F87">
        <v>86</v>
      </c>
      <c r="G87" s="27" t="str">
        <f t="shared" si="10"/>
        <v>Fernández de Nograro, Andrés de</v>
      </c>
      <c r="H87" s="28">
        <f t="shared" si="11"/>
        <v>10000</v>
      </c>
      <c r="J87" t="e">
        <f>MATCH(G87,[1]!Tabla1[Consignatario],0)</f>
        <v>#REF!</v>
      </c>
    </row>
    <row r="88" spans="1:10" x14ac:dyDescent="0.25">
      <c r="A88" t="s">
        <v>383</v>
      </c>
      <c r="B88" cm="1">
        <f t="array" ref="B88">SUMPRODUCT((A88='Reporte del libro'!$D$2:$D$486)*'Reporte del libro'!$H$2:$H$486)</f>
        <v>400</v>
      </c>
      <c r="C88">
        <f t="shared" si="7"/>
        <v>400.00008800000001</v>
      </c>
      <c r="D88">
        <f t="shared" si="8"/>
        <v>158</v>
      </c>
      <c r="F88">
        <v>87</v>
      </c>
      <c r="G88" s="27" t="str">
        <f t="shared" si="10"/>
        <v>Arriaga, Jacinto de</v>
      </c>
      <c r="H88" s="28">
        <f t="shared" si="11"/>
        <v>10000</v>
      </c>
      <c r="J88" t="e">
        <f>MATCH(G88,[1]!Tabla1[Consignatario],0)</f>
        <v>#REF!</v>
      </c>
    </row>
    <row r="89" spans="1:10" x14ac:dyDescent="0.25">
      <c r="A89" t="s">
        <v>384</v>
      </c>
      <c r="B89" cm="1">
        <f t="array" ref="B89">SUMPRODUCT((A89='Reporte del libro'!$D$2:$D$486)*'Reporte del libro'!$H$2:$H$486)</f>
        <v>1300</v>
      </c>
      <c r="C89">
        <f t="shared" si="7"/>
        <v>1300.0000889999999</v>
      </c>
      <c r="D89">
        <f t="shared" si="8"/>
        <v>138</v>
      </c>
      <c r="F89">
        <v>88</v>
      </c>
      <c r="G89" s="27" t="str">
        <f t="shared" si="10"/>
        <v>Recavarren, Juan Antonio de</v>
      </c>
      <c r="H89" s="28">
        <f t="shared" si="11"/>
        <v>9658</v>
      </c>
      <c r="J89" t="e">
        <f>MATCH(G89,[1]!Tabla1[Consignatario],0)</f>
        <v>#REF!</v>
      </c>
    </row>
    <row r="90" spans="1:10" x14ac:dyDescent="0.25">
      <c r="A90" t="s">
        <v>385</v>
      </c>
      <c r="B90" cm="1">
        <f t="array" ref="B90">SUMPRODUCT((A90='Reporte del libro'!$D$2:$D$486)*'Reporte del libro'!$H$2:$H$486)</f>
        <v>500</v>
      </c>
      <c r="C90">
        <f t="shared" si="7"/>
        <v>500.00009</v>
      </c>
      <c r="D90">
        <f t="shared" si="8"/>
        <v>154</v>
      </c>
      <c r="F90">
        <v>89</v>
      </c>
      <c r="G90" s="27" t="str">
        <f t="shared" si="10"/>
        <v>Gondra Villela, Ventura de</v>
      </c>
      <c r="H90" s="28">
        <f t="shared" si="11"/>
        <v>9640</v>
      </c>
      <c r="J90" t="e">
        <f>MATCH(G90,[1]!Tabla1[Consignatario],0)</f>
        <v>#REF!</v>
      </c>
    </row>
    <row r="91" spans="1:10" x14ac:dyDescent="0.25">
      <c r="A91" t="s">
        <v>538</v>
      </c>
      <c r="B91" cm="1">
        <f t="array" ref="B91">SUMPRODUCT((A91='Reporte del libro'!$D$2:$D$486)*'Reporte del libro'!$H$2:$H$486)</f>
        <v>95</v>
      </c>
      <c r="C91">
        <f t="shared" si="7"/>
        <v>95.000090999999998</v>
      </c>
      <c r="D91">
        <f t="shared" si="8"/>
        <v>163</v>
      </c>
      <c r="F91">
        <v>90</v>
      </c>
      <c r="G91" s="27" t="str">
        <f t="shared" si="10"/>
        <v>Moreno, Tomás Lucas</v>
      </c>
      <c r="H91" s="28">
        <f t="shared" si="11"/>
        <v>9100</v>
      </c>
      <c r="J91" t="e">
        <f>MATCH(G91,[1]!Tabla1[Consignatario],0)</f>
        <v>#REF!</v>
      </c>
    </row>
    <row r="92" spans="1:10" x14ac:dyDescent="0.25">
      <c r="A92" t="s">
        <v>453</v>
      </c>
      <c r="B92" cm="1">
        <f t="array" ref="B92">SUMPRODUCT((A92='Reporte del libro'!$D$2:$D$486)*'Reporte del libro'!$H$2:$H$486)</f>
        <v>100000</v>
      </c>
      <c r="C92">
        <f t="shared" si="7"/>
        <v>100000.000092</v>
      </c>
      <c r="D92">
        <f t="shared" si="8"/>
        <v>18</v>
      </c>
      <c r="F92">
        <v>91</v>
      </c>
      <c r="G92" s="27" t="str">
        <f t="shared" si="10"/>
        <v>Orejuela, Diego Leandro de</v>
      </c>
      <c r="H92" s="28">
        <f t="shared" si="11"/>
        <v>8933</v>
      </c>
      <c r="J92" t="e">
        <f>MATCH(G92,[1]!Tabla1[Consignatario],0)</f>
        <v>#REF!</v>
      </c>
    </row>
    <row r="93" spans="1:10" x14ac:dyDescent="0.25">
      <c r="A93" t="s">
        <v>465</v>
      </c>
      <c r="B93" cm="1">
        <f t="array" ref="B93">SUMPRODUCT((A93='Reporte del libro'!$D$2:$D$486)*'Reporte del libro'!$H$2:$H$486)</f>
        <v>116528</v>
      </c>
      <c r="C93">
        <f t="shared" si="7"/>
        <v>116528.000093</v>
      </c>
      <c r="D93">
        <f t="shared" si="8"/>
        <v>11</v>
      </c>
      <c r="F93">
        <v>92</v>
      </c>
      <c r="G93" s="27" t="str">
        <f t="shared" si="10"/>
        <v>Martínez de los Ríos, Felipe</v>
      </c>
      <c r="H93" s="28">
        <f t="shared" si="11"/>
        <v>8900</v>
      </c>
      <c r="J93" t="e">
        <f>MATCH(G93,[1]!Tabla1[Consignatario],0)</f>
        <v>#REF!</v>
      </c>
    </row>
    <row r="94" spans="1:10" x14ac:dyDescent="0.25">
      <c r="A94" t="s">
        <v>449</v>
      </c>
      <c r="B94" cm="1">
        <f t="array" ref="B94">SUMPRODUCT((A94='Reporte del libro'!$D$2:$D$486)*'Reporte del libro'!$H$2:$H$486)</f>
        <v>550</v>
      </c>
      <c r="C94">
        <f t="shared" si="7"/>
        <v>550.00009399999999</v>
      </c>
      <c r="D94">
        <f t="shared" si="8"/>
        <v>153</v>
      </c>
      <c r="F94">
        <v>93</v>
      </c>
      <c r="G94" s="27" t="str">
        <f t="shared" si="10"/>
        <v>Calderón, Rodrigo</v>
      </c>
      <c r="H94" s="28">
        <f t="shared" si="11"/>
        <v>8500</v>
      </c>
      <c r="J94" t="e">
        <f>MATCH(G94,[1]!Tabla1[Consignatario],0)</f>
        <v>#REF!</v>
      </c>
    </row>
    <row r="95" spans="1:10" x14ac:dyDescent="0.25">
      <c r="A95" t="s">
        <v>481</v>
      </c>
      <c r="B95" cm="1">
        <f t="array" ref="B95">SUMPRODUCT((A95='Reporte del libro'!$D$2:$D$486)*'Reporte del libro'!$H$2:$H$486)</f>
        <v>25500</v>
      </c>
      <c r="C95">
        <f t="shared" si="7"/>
        <v>25500.000094999999</v>
      </c>
      <c r="D95">
        <f t="shared" si="8"/>
        <v>55</v>
      </c>
      <c r="F95">
        <v>94</v>
      </c>
      <c r="G95" s="27" t="str">
        <f t="shared" si="10"/>
        <v>Pérez de Vargas, Domingo</v>
      </c>
      <c r="H95" s="28">
        <f t="shared" si="11"/>
        <v>8072</v>
      </c>
      <c r="J95" t="e">
        <f>MATCH(G95,[1]!Tabla1[Consignatario],0)</f>
        <v>#REF!</v>
      </c>
    </row>
    <row r="96" spans="1:10" x14ac:dyDescent="0.25">
      <c r="A96" t="s">
        <v>477</v>
      </c>
      <c r="B96" cm="1">
        <f t="array" ref="B96">SUMPRODUCT((A96='Reporte del libro'!$D$2:$D$486)*'Reporte del libro'!$H$2:$H$486)</f>
        <v>1000</v>
      </c>
      <c r="C96">
        <f t="shared" si="7"/>
        <v>1000.000096</v>
      </c>
      <c r="D96">
        <f t="shared" si="8"/>
        <v>148</v>
      </c>
      <c r="F96">
        <v>95</v>
      </c>
      <c r="G96" s="27" t="str">
        <f t="shared" si="10"/>
        <v>Soraluce, Miguel Antonio de</v>
      </c>
      <c r="H96" s="28">
        <f t="shared" si="11"/>
        <v>8000</v>
      </c>
      <c r="J96" t="e">
        <f>MATCH(G96,[1]!Tabla1[Consignatario],0)</f>
        <v>#REF!</v>
      </c>
    </row>
    <row r="97" spans="1:10" x14ac:dyDescent="0.25">
      <c r="A97" t="s">
        <v>427</v>
      </c>
      <c r="B97" cm="1">
        <f t="array" ref="B97">SUMPRODUCT((A97='Reporte del libro'!$D$2:$D$486)*'Reporte del libro'!$H$2:$H$486)</f>
        <v>3000</v>
      </c>
      <c r="C97">
        <f t="shared" si="7"/>
        <v>3000.0000970000001</v>
      </c>
      <c r="D97">
        <f t="shared" si="8"/>
        <v>124</v>
      </c>
      <c r="F97">
        <v>96</v>
      </c>
      <c r="G97" s="27" t="str">
        <f t="shared" si="10"/>
        <v>Quiñones, Antonio de</v>
      </c>
      <c r="H97" s="28">
        <f t="shared" si="11"/>
        <v>8000</v>
      </c>
      <c r="J97" t="e">
        <f>MATCH(G97,[1]!Tabla1[Consignatario],0)</f>
        <v>#REF!</v>
      </c>
    </row>
    <row r="98" spans="1:10" x14ac:dyDescent="0.25">
      <c r="A98" t="s">
        <v>461</v>
      </c>
      <c r="B98" cm="1">
        <f t="array" ref="B98">SUMPRODUCT((A98='Reporte del libro'!$D$2:$D$486)*'Reporte del libro'!$H$2:$H$486)</f>
        <v>1350</v>
      </c>
      <c r="C98">
        <f t="shared" ref="C98:C129" si="12">B98+0.000001*ROW()</f>
        <v>1350.000098</v>
      </c>
      <c r="D98">
        <f t="shared" ref="D98:D129" si="13">_xlfn.RANK.EQ(C98,$C$2:$C$167)</f>
        <v>137</v>
      </c>
      <c r="F98">
        <v>97</v>
      </c>
      <c r="G98" s="27" t="str">
        <f t="shared" si="10"/>
        <v>Achotegui, Juan de</v>
      </c>
      <c r="H98" s="28">
        <f t="shared" si="11"/>
        <v>7000</v>
      </c>
      <c r="J98" t="e">
        <f>MATCH(G98,[1]!Tabla1[Consignatario],0)</f>
        <v>#REF!</v>
      </c>
    </row>
    <row r="99" spans="1:10" x14ac:dyDescent="0.25">
      <c r="A99" t="s">
        <v>386</v>
      </c>
      <c r="B99" cm="1">
        <f t="array" ref="B99">SUMPRODUCT((A99='Reporte del libro'!$D$2:$D$486)*'Reporte del libro'!$H$2:$H$486)</f>
        <v>14200</v>
      </c>
      <c r="C99">
        <f t="shared" si="12"/>
        <v>14200.000099000001</v>
      </c>
      <c r="D99">
        <f t="shared" si="13"/>
        <v>74</v>
      </c>
      <c r="F99">
        <v>98</v>
      </c>
      <c r="G99" s="27" t="str">
        <f t="shared" si="10"/>
        <v>Orbea, Diego de</v>
      </c>
      <c r="H99" s="28">
        <f t="shared" si="11"/>
        <v>6950</v>
      </c>
      <c r="J99" t="e">
        <f>MATCH(G99,[1]!Tabla1[Consignatario],0)</f>
        <v>#REF!</v>
      </c>
    </row>
    <row r="100" spans="1:10" x14ac:dyDescent="0.25">
      <c r="A100" t="s">
        <v>425</v>
      </c>
      <c r="B100" cm="1">
        <f t="array" ref="B100">SUMPRODUCT((A100='Reporte del libro'!$D$2:$D$486)*'Reporte del libro'!$H$2:$H$486)</f>
        <v>20000</v>
      </c>
      <c r="C100">
        <f t="shared" si="12"/>
        <v>20000.000100000001</v>
      </c>
      <c r="D100">
        <f t="shared" si="13"/>
        <v>67</v>
      </c>
      <c r="F100">
        <v>99</v>
      </c>
      <c r="G100" s="27" t="str">
        <f t="shared" si="10"/>
        <v>Barrón, Miguel Gerónimo</v>
      </c>
      <c r="H100" s="28">
        <f t="shared" si="11"/>
        <v>6892</v>
      </c>
      <c r="J100" t="e">
        <f>MATCH(G100,[1]!Tabla1[Consignatario],0)</f>
        <v>#REF!</v>
      </c>
    </row>
    <row r="101" spans="1:10" x14ac:dyDescent="0.25">
      <c r="A101" t="s">
        <v>441</v>
      </c>
      <c r="B101" cm="1">
        <f t="array" ref="B101">SUMPRODUCT((A101='Reporte del libro'!$D$2:$D$486)*'Reporte del libro'!$H$2:$H$486)</f>
        <v>8900</v>
      </c>
      <c r="C101">
        <f t="shared" si="12"/>
        <v>8900.0001009999996</v>
      </c>
      <c r="D101">
        <f t="shared" si="13"/>
        <v>92</v>
      </c>
      <c r="F101">
        <v>100</v>
      </c>
      <c r="G101" s="27" t="str">
        <f t="shared" si="10"/>
        <v>Peña, Joseph de la</v>
      </c>
      <c r="H101" s="28">
        <f t="shared" si="11"/>
        <v>6750</v>
      </c>
      <c r="J101" t="e">
        <f>MATCH(G101,[1]!Tabla1[Consignatario],0)</f>
        <v>#REF!</v>
      </c>
    </row>
    <row r="102" spans="1:10" x14ac:dyDescent="0.25">
      <c r="A102" t="s">
        <v>482</v>
      </c>
      <c r="B102" cm="1">
        <f t="array" ref="B102">SUMPRODUCT((A102='Reporte del libro'!$D$2:$D$486)*'Reporte del libro'!$H$2:$H$486)</f>
        <v>20420</v>
      </c>
      <c r="C102">
        <f t="shared" si="12"/>
        <v>20420.000102000002</v>
      </c>
      <c r="D102">
        <f t="shared" si="13"/>
        <v>65</v>
      </c>
      <c r="F102">
        <v>101</v>
      </c>
      <c r="G102" s="27" t="str">
        <f t="shared" si="10"/>
        <v>Pérez, Joseph</v>
      </c>
      <c r="H102" s="28">
        <f t="shared" si="11"/>
        <v>6036</v>
      </c>
      <c r="J102" t="e">
        <f>MATCH(G102,[1]!Tabla1[Consignatario],0)</f>
        <v>#REF!</v>
      </c>
    </row>
    <row r="103" spans="1:10" x14ac:dyDescent="0.25">
      <c r="A103" t="s">
        <v>458</v>
      </c>
      <c r="B103" cm="1">
        <f t="array" ref="B103">SUMPRODUCT((A103='Reporte del libro'!$D$2:$D$486)*'Reporte del libro'!$H$2:$H$486)</f>
        <v>338888</v>
      </c>
      <c r="C103">
        <f t="shared" si="12"/>
        <v>338888.00010300003</v>
      </c>
      <c r="D103">
        <f t="shared" si="13"/>
        <v>3</v>
      </c>
      <c r="F103">
        <v>102</v>
      </c>
      <c r="G103" s="27" t="str">
        <f t="shared" si="10"/>
        <v>Villota, Juan de</v>
      </c>
      <c r="H103" s="28">
        <f t="shared" si="11"/>
        <v>6000</v>
      </c>
      <c r="J103" t="e">
        <f>MATCH(G103,[1]!Tabla1[Consignatario],0)</f>
        <v>#REF!</v>
      </c>
    </row>
    <row r="104" spans="1:10" x14ac:dyDescent="0.25">
      <c r="A104" t="s">
        <v>436</v>
      </c>
      <c r="B104" cm="1">
        <f t="array" ref="B104">SUMPRODUCT((A104='Reporte del libro'!$D$2:$D$486)*'Reporte del libro'!$H$2:$H$486)</f>
        <v>22327</v>
      </c>
      <c r="C104">
        <f t="shared" si="12"/>
        <v>22327.000103999999</v>
      </c>
      <c r="D104">
        <f t="shared" si="13"/>
        <v>59</v>
      </c>
      <c r="F104">
        <v>103</v>
      </c>
      <c r="G104" s="27" t="str">
        <f t="shared" si="10"/>
        <v>Rucoba, Esteban de</v>
      </c>
      <c r="H104" s="28">
        <f t="shared" si="11"/>
        <v>6000</v>
      </c>
      <c r="J104" t="e">
        <f>MATCH(G104,[1]!Tabla1[Consignatario],0)</f>
        <v>#REF!</v>
      </c>
    </row>
    <row r="105" spans="1:10" x14ac:dyDescent="0.25">
      <c r="A105" t="s">
        <v>486</v>
      </c>
      <c r="B105" cm="1">
        <f t="array" ref="B105">SUMPRODUCT((A105='Reporte del libro'!$D$2:$D$486)*'Reporte del libro'!$H$2:$H$486)</f>
        <v>82891</v>
      </c>
      <c r="C105">
        <f t="shared" si="12"/>
        <v>82891.000104999999</v>
      </c>
      <c r="D105">
        <f t="shared" si="13"/>
        <v>22</v>
      </c>
      <c r="F105">
        <v>104</v>
      </c>
      <c r="G105" s="27" t="str">
        <f t="shared" si="10"/>
        <v>Olasagutia, Jacinto de</v>
      </c>
      <c r="H105" s="28">
        <f t="shared" si="11"/>
        <v>5942</v>
      </c>
      <c r="J105" t="e">
        <f>MATCH(G105,[1]!Tabla1[Consignatario],0)</f>
        <v>#REF!</v>
      </c>
    </row>
    <row r="106" spans="1:10" x14ac:dyDescent="0.25">
      <c r="A106" t="s">
        <v>387</v>
      </c>
      <c r="B106" cm="1">
        <f t="array" ref="B106">SUMPRODUCT((A106='Reporte del libro'!$D$2:$D$486)*'Reporte del libro'!$H$2:$H$486)</f>
        <v>110599</v>
      </c>
      <c r="C106">
        <f t="shared" si="12"/>
        <v>110599.00010600001</v>
      </c>
      <c r="D106">
        <f t="shared" si="13"/>
        <v>14</v>
      </c>
      <c r="F106">
        <v>105</v>
      </c>
      <c r="G106" s="27" t="str">
        <f t="shared" si="10"/>
        <v>García de Arancilla, Cristóbal</v>
      </c>
      <c r="H106" s="28">
        <f t="shared" si="11"/>
        <v>5145</v>
      </c>
      <c r="J106" t="e">
        <f>MATCH(G106,[1]!Tabla1[Consignatario],0)</f>
        <v>#REF!</v>
      </c>
    </row>
    <row r="107" spans="1:10" x14ac:dyDescent="0.25">
      <c r="A107" t="s">
        <v>466</v>
      </c>
      <c r="B107" cm="1">
        <f t="array" ref="B107">SUMPRODUCT((A107='Reporte del libro'!$D$2:$D$486)*'Reporte del libro'!$H$2:$H$486)</f>
        <v>1050</v>
      </c>
      <c r="C107">
        <f t="shared" si="12"/>
        <v>1050.0001070000001</v>
      </c>
      <c r="D107">
        <f t="shared" si="13"/>
        <v>142</v>
      </c>
      <c r="F107">
        <v>106</v>
      </c>
      <c r="G107" s="27" t="str">
        <f t="shared" si="10"/>
        <v>Peña, Diego de la</v>
      </c>
      <c r="H107" s="28">
        <f t="shared" si="11"/>
        <v>5040</v>
      </c>
      <c r="J107" t="e">
        <f>MATCH(G107,[1]!Tabla1[Consignatario],0)</f>
        <v>#REF!</v>
      </c>
    </row>
    <row r="108" spans="1:10" x14ac:dyDescent="0.25">
      <c r="A108" t="s">
        <v>388</v>
      </c>
      <c r="B108" cm="1">
        <f t="array" ref="B108">SUMPRODUCT((A108='Reporte del libro'!$D$2:$D$486)*'Reporte del libro'!$H$2:$H$486)</f>
        <v>4308</v>
      </c>
      <c r="C108">
        <f t="shared" si="12"/>
        <v>4308.0001080000002</v>
      </c>
      <c r="D108">
        <f t="shared" si="13"/>
        <v>112</v>
      </c>
      <c r="F108">
        <v>107</v>
      </c>
      <c r="G108" s="27" t="str">
        <f t="shared" si="10"/>
        <v>Navarro Monsalve, Juan de</v>
      </c>
      <c r="H108" s="28">
        <f t="shared" si="11"/>
        <v>5000</v>
      </c>
      <c r="J108" t="e">
        <f>MATCH(G108,[1]!Tabla1[Consignatario],0)</f>
        <v>#REF!</v>
      </c>
    </row>
    <row r="109" spans="1:10" x14ac:dyDescent="0.25">
      <c r="A109" t="s">
        <v>389</v>
      </c>
      <c r="B109" cm="1">
        <f t="array" ref="B109">SUMPRODUCT((A109='Reporte del libro'!$D$2:$D$486)*'Reporte del libro'!$H$2:$H$486)</f>
        <v>1048</v>
      </c>
      <c r="C109">
        <f t="shared" si="12"/>
        <v>1048.0001090000001</v>
      </c>
      <c r="D109">
        <f t="shared" si="13"/>
        <v>144</v>
      </c>
      <c r="F109">
        <v>108</v>
      </c>
      <c r="G109" s="27" t="str">
        <f t="shared" si="10"/>
        <v>Huelga, Fausto Alejandro de la</v>
      </c>
      <c r="H109" s="28">
        <f t="shared" si="11"/>
        <v>4860</v>
      </c>
      <c r="J109" t="e">
        <f>MATCH(G109,[1]!Tabla1[Consignatario],0)</f>
        <v>#REF!</v>
      </c>
    </row>
    <row r="110" spans="1:10" x14ac:dyDescent="0.25">
      <c r="A110" t="s">
        <v>512</v>
      </c>
      <c r="B110" cm="1">
        <f t="array" ref="B110">SUMPRODUCT((A110='Reporte del libro'!$D$2:$D$486)*'Reporte del libro'!$H$2:$H$486)</f>
        <v>9100</v>
      </c>
      <c r="C110">
        <f t="shared" si="12"/>
        <v>9100.0001100000009</v>
      </c>
      <c r="D110">
        <f t="shared" si="13"/>
        <v>90</v>
      </c>
      <c r="F110">
        <v>109</v>
      </c>
      <c r="G110" s="27" t="str">
        <f t="shared" si="10"/>
        <v>Oliden, Nicolás de</v>
      </c>
      <c r="H110" s="28">
        <f t="shared" si="11"/>
        <v>4600</v>
      </c>
      <c r="J110" t="e">
        <f>MATCH(G110,[1]!Tabla1[Consignatario],0)</f>
        <v>#REF!</v>
      </c>
    </row>
    <row r="111" spans="1:10" x14ac:dyDescent="0.25">
      <c r="A111" t="s">
        <v>352</v>
      </c>
      <c r="B111" cm="1">
        <f t="array" ref="B111">SUMPRODUCT((A111='Reporte del libro'!$D$2:$D$486)*'Reporte del libro'!$H$2:$H$486)</f>
        <v>160000</v>
      </c>
      <c r="C111">
        <f t="shared" si="12"/>
        <v>160000.000111</v>
      </c>
      <c r="D111">
        <f t="shared" si="13"/>
        <v>4</v>
      </c>
      <c r="F111">
        <v>110</v>
      </c>
      <c r="G111" s="27" t="str">
        <f t="shared" si="10"/>
        <v>Canales, Juan Antonio de</v>
      </c>
      <c r="H111" s="28">
        <f t="shared" si="11"/>
        <v>4500</v>
      </c>
      <c r="J111" t="e">
        <f>MATCH(G111,[1]!Tabla1[Consignatario],0)</f>
        <v>#REF!</v>
      </c>
    </row>
    <row r="112" spans="1:10" x14ac:dyDescent="0.25">
      <c r="A112" t="s">
        <v>390</v>
      </c>
      <c r="B112" cm="1">
        <f t="array" ref="B112">SUMPRODUCT((A112='Reporte del libro'!$D$2:$D$486)*'Reporte del libro'!$H$2:$H$486)</f>
        <v>4000</v>
      </c>
      <c r="C112">
        <f t="shared" si="12"/>
        <v>4000.0001120000002</v>
      </c>
      <c r="D112">
        <f t="shared" si="13"/>
        <v>114</v>
      </c>
      <c r="F112">
        <v>111</v>
      </c>
      <c r="G112" s="27" t="str">
        <f t="shared" si="10"/>
        <v>Aragón, Alonso de</v>
      </c>
      <c r="H112" s="28">
        <f t="shared" si="11"/>
        <v>4500</v>
      </c>
      <c r="J112" t="e">
        <f>MATCH(G112,[1]!Tabla1[Consignatario],0)</f>
        <v>#REF!</v>
      </c>
    </row>
    <row r="113" spans="1:10" x14ac:dyDescent="0.25">
      <c r="A113" t="s">
        <v>391</v>
      </c>
      <c r="B113" cm="1">
        <f t="array" ref="B113">SUMPRODUCT((A113='Reporte del libro'!$D$2:$D$486)*'Reporte del libro'!$H$2:$H$486)</f>
        <v>1000</v>
      </c>
      <c r="C113">
        <f t="shared" si="12"/>
        <v>1000.0001130000001</v>
      </c>
      <c r="D113">
        <f t="shared" si="13"/>
        <v>147</v>
      </c>
      <c r="F113">
        <v>112</v>
      </c>
      <c r="G113" s="27" t="str">
        <f t="shared" si="10"/>
        <v>Mora, Joseph Patricio de</v>
      </c>
      <c r="H113" s="28">
        <f t="shared" si="11"/>
        <v>4308</v>
      </c>
      <c r="J113" t="e">
        <f>MATCH(G113,[1]!Tabla1[Consignatario],0)</f>
        <v>#REF!</v>
      </c>
    </row>
    <row r="114" spans="1:10" x14ac:dyDescent="0.25">
      <c r="A114" t="s">
        <v>392</v>
      </c>
      <c r="B114" cm="1">
        <f t="array" ref="B114">SUMPRODUCT((A114='Reporte del libro'!$D$2:$D$486)*'Reporte del libro'!$H$2:$H$486)</f>
        <v>99860</v>
      </c>
      <c r="C114">
        <f t="shared" si="12"/>
        <v>99860.000113999995</v>
      </c>
      <c r="D114">
        <f t="shared" si="13"/>
        <v>19</v>
      </c>
      <c r="F114">
        <v>113</v>
      </c>
      <c r="G114" s="27" t="str">
        <f t="shared" si="10"/>
        <v>Fuentes y Antelo, Alonso</v>
      </c>
      <c r="H114" s="28">
        <f t="shared" si="11"/>
        <v>4230</v>
      </c>
      <c r="J114" t="e">
        <f>MATCH(G114,[1]!Tabla1[Consignatario],0)</f>
        <v>#REF!</v>
      </c>
    </row>
    <row r="115" spans="1:10" x14ac:dyDescent="0.25">
      <c r="A115" t="s">
        <v>495</v>
      </c>
      <c r="B115" cm="1">
        <f t="array" ref="B115">SUMPRODUCT((A115='Reporte del libro'!$D$2:$D$486)*'Reporte del libro'!$H$2:$H$486)</f>
        <v>29666</v>
      </c>
      <c r="C115">
        <f t="shared" si="12"/>
        <v>29666.000114999999</v>
      </c>
      <c r="D115">
        <f t="shared" si="13"/>
        <v>53</v>
      </c>
      <c r="F115">
        <v>114</v>
      </c>
      <c r="G115" s="27" t="str">
        <f t="shared" si="10"/>
        <v>Muñoz, Pedro Joseph</v>
      </c>
      <c r="H115" s="28">
        <f t="shared" si="11"/>
        <v>4000</v>
      </c>
      <c r="J115" t="e">
        <f>MATCH(G115,[1]!Tabla1[Consignatario],0)</f>
        <v>#REF!</v>
      </c>
    </row>
    <row r="116" spans="1:10" x14ac:dyDescent="0.25">
      <c r="A116" t="s">
        <v>459</v>
      </c>
      <c r="B116" cm="1">
        <f t="array" ref="B116">SUMPRODUCT((A116='Reporte del libro'!$D$2:$D$486)*'Reporte del libro'!$H$2:$H$486)</f>
        <v>5000</v>
      </c>
      <c r="C116">
        <f t="shared" si="12"/>
        <v>5000.0001160000002</v>
      </c>
      <c r="D116">
        <f t="shared" si="13"/>
        <v>107</v>
      </c>
      <c r="F116">
        <v>115</v>
      </c>
      <c r="G116" s="27" t="str">
        <f t="shared" si="10"/>
        <v>Gutiérrez, Juan</v>
      </c>
      <c r="H116" s="28">
        <f t="shared" si="11"/>
        <v>4000</v>
      </c>
      <c r="J116" t="e">
        <f>MATCH(G116,[1]!Tabla1[Consignatario],0)</f>
        <v>#REF!</v>
      </c>
    </row>
    <row r="117" spans="1:10" x14ac:dyDescent="0.25">
      <c r="A117" t="s">
        <v>429</v>
      </c>
      <c r="B117" cm="1">
        <f t="array" ref="B117">SUMPRODUCT((A117='Reporte del libro'!$D$2:$D$486)*'Reporte del libro'!$H$2:$H$486)</f>
        <v>77678</v>
      </c>
      <c r="C117">
        <f t="shared" si="12"/>
        <v>77678.000117000003</v>
      </c>
      <c r="D117">
        <f t="shared" si="13"/>
        <v>23</v>
      </c>
      <c r="F117">
        <v>116</v>
      </c>
      <c r="G117" s="27" t="str">
        <f t="shared" si="10"/>
        <v>Gandara, Ventura</v>
      </c>
      <c r="H117" s="28">
        <f t="shared" si="11"/>
        <v>4000</v>
      </c>
      <c r="J117" t="e">
        <f>MATCH(G117,[1]!Tabla1[Consignatario],0)</f>
        <v>#REF!</v>
      </c>
    </row>
    <row r="118" spans="1:10" x14ac:dyDescent="0.25">
      <c r="A118" t="s">
        <v>434</v>
      </c>
      <c r="B118" cm="1">
        <f t="array" ref="B118">SUMPRODUCT((A118='Reporte del libro'!$D$2:$D$486)*'Reporte del libro'!$H$2:$H$486)</f>
        <v>38420</v>
      </c>
      <c r="C118">
        <f t="shared" si="12"/>
        <v>38420.000118000004</v>
      </c>
      <c r="D118">
        <f t="shared" si="13"/>
        <v>44</v>
      </c>
      <c r="F118">
        <v>117</v>
      </c>
      <c r="G118" s="27" t="str">
        <f t="shared" si="10"/>
        <v>Fernández de Rapulido, Ana</v>
      </c>
      <c r="H118" s="28">
        <f t="shared" si="11"/>
        <v>4000</v>
      </c>
      <c r="J118" t="e">
        <f>MATCH(G118,[1]!Tabla1[Consignatario],0)</f>
        <v>#REF!</v>
      </c>
    </row>
    <row r="119" spans="1:10" x14ac:dyDescent="0.25">
      <c r="A119" t="s">
        <v>438</v>
      </c>
      <c r="B119" cm="1">
        <f t="array" ref="B119">SUMPRODUCT((A119='Reporte del libro'!$D$2:$D$486)*'Reporte del libro'!$H$2:$H$486)</f>
        <v>38290</v>
      </c>
      <c r="C119">
        <f t="shared" si="12"/>
        <v>38290.000118999997</v>
      </c>
      <c r="D119">
        <f t="shared" si="13"/>
        <v>45</v>
      </c>
      <c r="F119">
        <v>118</v>
      </c>
      <c r="G119" s="27" t="str">
        <f t="shared" si="10"/>
        <v>Cepeda, Joseph de</v>
      </c>
      <c r="H119" s="28">
        <f t="shared" si="11"/>
        <v>4000</v>
      </c>
      <c r="J119" t="e">
        <f>MATCH(G119,[1]!Tabla1[Consignatario],0)</f>
        <v>#REF!</v>
      </c>
    </row>
    <row r="120" spans="1:10" x14ac:dyDescent="0.25">
      <c r="A120" t="s">
        <v>393</v>
      </c>
      <c r="B120" cm="1">
        <f t="array" ref="B120">SUMPRODUCT((A120='Reporte del libro'!$D$2:$D$486)*'Reporte del libro'!$H$2:$H$486)</f>
        <v>5942</v>
      </c>
      <c r="C120">
        <f t="shared" si="12"/>
        <v>5942.0001199999997</v>
      </c>
      <c r="D120">
        <f t="shared" si="13"/>
        <v>104</v>
      </c>
      <c r="F120">
        <v>119</v>
      </c>
      <c r="G120" s="27" t="str">
        <f t="shared" si="10"/>
        <v>Aquerregui y Licona, Andrés de</v>
      </c>
      <c r="H120" s="28">
        <f t="shared" si="11"/>
        <v>4000</v>
      </c>
      <c r="J120" t="e">
        <f>MATCH(G120,[1]!Tabla1[Consignatario],0)</f>
        <v>#REF!</v>
      </c>
    </row>
    <row r="121" spans="1:10" x14ac:dyDescent="0.25">
      <c r="A121" t="s">
        <v>492</v>
      </c>
      <c r="B121" cm="1">
        <f t="array" ref="B121">SUMPRODUCT((A121='Reporte del libro'!$D$2:$D$486)*'Reporte del libro'!$H$2:$H$486)</f>
        <v>4600</v>
      </c>
      <c r="C121">
        <f t="shared" si="12"/>
        <v>4600.000121</v>
      </c>
      <c r="D121">
        <f t="shared" si="13"/>
        <v>109</v>
      </c>
      <c r="F121">
        <v>120</v>
      </c>
      <c r="G121" s="27" t="str">
        <f t="shared" si="10"/>
        <v>Dongo, Carlos Manuel</v>
      </c>
      <c r="H121" s="28">
        <f t="shared" si="11"/>
        <v>3240</v>
      </c>
      <c r="J121" t="e">
        <f>MATCH(G121,[1]!Tabla1[Consignatario],0)</f>
        <v>#REF!</v>
      </c>
    </row>
    <row r="122" spans="1:10" x14ac:dyDescent="0.25">
      <c r="A122" t="s">
        <v>394</v>
      </c>
      <c r="B122" cm="1">
        <f t="array" ref="B122">SUMPRODUCT((A122='Reporte del libro'!$D$2:$D$486)*'Reporte del libro'!$H$2:$H$486)</f>
        <v>6950</v>
      </c>
      <c r="C122">
        <f t="shared" si="12"/>
        <v>6950.0001220000004</v>
      </c>
      <c r="D122">
        <f t="shared" si="13"/>
        <v>98</v>
      </c>
      <c r="F122">
        <v>121</v>
      </c>
      <c r="G122" s="27" t="str">
        <f t="shared" si="10"/>
        <v>Gatica, Juan de</v>
      </c>
      <c r="H122" s="28">
        <f t="shared" si="11"/>
        <v>3200</v>
      </c>
      <c r="J122" t="e">
        <f>MATCH(G122,[1]!Tabla1[Consignatario],0)</f>
        <v>#REF!</v>
      </c>
    </row>
    <row r="123" spans="1:10" x14ac:dyDescent="0.25">
      <c r="A123" t="s">
        <v>353</v>
      </c>
      <c r="B123" cm="1">
        <f t="array" ref="B123">SUMPRODUCT((A123='Reporte del libro'!$D$2:$D$486)*'Reporte del libro'!$H$2:$H$486)</f>
        <v>8933</v>
      </c>
      <c r="C123">
        <f t="shared" si="12"/>
        <v>8933.0001229999998</v>
      </c>
      <c r="D123">
        <f t="shared" si="13"/>
        <v>91</v>
      </c>
      <c r="F123">
        <v>122</v>
      </c>
      <c r="G123" s="27" t="str">
        <f t="shared" si="10"/>
        <v>Lans, Martín Joseph de</v>
      </c>
      <c r="H123" s="28">
        <f t="shared" si="11"/>
        <v>3135</v>
      </c>
      <c r="J123" t="e">
        <f>MATCH(G123,[1]!Tabla1[Consignatario],0)</f>
        <v>#REF!</v>
      </c>
    </row>
    <row r="124" spans="1:10" x14ac:dyDescent="0.25">
      <c r="A124" t="s">
        <v>395</v>
      </c>
      <c r="B124" cm="1">
        <f t="array" ref="B124">SUMPRODUCT((A124='Reporte del libro'!$D$2:$D$486)*'Reporte del libro'!$H$2:$H$486)</f>
        <v>45948</v>
      </c>
      <c r="C124">
        <f t="shared" si="12"/>
        <v>45948.000123999998</v>
      </c>
      <c r="D124">
        <f t="shared" si="13"/>
        <v>38</v>
      </c>
      <c r="F124">
        <v>123</v>
      </c>
      <c r="G124" s="27" t="str">
        <f t="shared" si="10"/>
        <v>Fernández Baptista, Manuel</v>
      </c>
      <c r="H124" s="28">
        <f t="shared" si="11"/>
        <v>3090</v>
      </c>
      <c r="J124" t="e">
        <f>MATCH(G124,[1]!Tabla1[Consignatario],0)</f>
        <v>#REF!</v>
      </c>
    </row>
    <row r="125" spans="1:10" x14ac:dyDescent="0.25">
      <c r="A125" t="s">
        <v>354</v>
      </c>
      <c r="B125" cm="1">
        <f t="array" ref="B125">SUMPRODUCT((A125='Reporte del libro'!$D$2:$D$486)*'Reporte del libro'!$H$2:$H$486)</f>
        <v>37290</v>
      </c>
      <c r="C125">
        <f t="shared" si="12"/>
        <v>37290.000124999999</v>
      </c>
      <c r="D125">
        <f t="shared" si="13"/>
        <v>49</v>
      </c>
      <c r="F125">
        <v>124</v>
      </c>
      <c r="G125" s="27" t="str">
        <f t="shared" si="10"/>
        <v>López, Baltazar</v>
      </c>
      <c r="H125" s="28">
        <f t="shared" si="11"/>
        <v>3000</v>
      </c>
      <c r="J125" t="e">
        <f>MATCH(G125,[1]!Tabla1[Consignatario],0)</f>
        <v>#REF!</v>
      </c>
    </row>
    <row r="126" spans="1:10" x14ac:dyDescent="0.25">
      <c r="A126" t="s">
        <v>396</v>
      </c>
      <c r="B126" cm="1">
        <f t="array" ref="B126">SUMPRODUCT((A126='Reporte del libro'!$D$2:$D$486)*'Reporte del libro'!$H$2:$H$486)</f>
        <v>19170</v>
      </c>
      <c r="C126">
        <f t="shared" si="12"/>
        <v>19170.000125999999</v>
      </c>
      <c r="D126">
        <f t="shared" si="13"/>
        <v>69</v>
      </c>
      <c r="F126">
        <v>125</v>
      </c>
      <c r="G126" s="27" t="str">
        <f t="shared" si="10"/>
        <v>Santisteban, Diego de</v>
      </c>
      <c r="H126" s="28">
        <f t="shared" si="11"/>
        <v>2835</v>
      </c>
      <c r="J126" t="e">
        <f>MATCH(G126,[1]!Tabla1[Consignatario],0)</f>
        <v>#REF!</v>
      </c>
    </row>
    <row r="127" spans="1:10" x14ac:dyDescent="0.25">
      <c r="A127" t="s">
        <v>509</v>
      </c>
      <c r="B127" cm="1">
        <f t="array" ref="B127">SUMPRODUCT((A127='Reporte del libro'!$D$2:$D$486)*'Reporte del libro'!$H$2:$H$486)</f>
        <v>12500</v>
      </c>
      <c r="C127">
        <f t="shared" si="12"/>
        <v>12500.000126999999</v>
      </c>
      <c r="D127">
        <f t="shared" si="13"/>
        <v>77</v>
      </c>
      <c r="F127">
        <v>126</v>
      </c>
      <c r="G127" s="27" t="str">
        <f t="shared" si="10"/>
        <v>Díaz Álvarez, Juan</v>
      </c>
      <c r="H127" s="28">
        <f t="shared" si="11"/>
        <v>2750</v>
      </c>
      <c r="J127" t="e">
        <f>MATCH(G127,[1]!Tabla1[Consignatario],0)</f>
        <v>#REF!</v>
      </c>
    </row>
    <row r="128" spans="1:10" x14ac:dyDescent="0.25">
      <c r="A128" t="s">
        <v>496</v>
      </c>
      <c r="B128" cm="1">
        <f t="array" ref="B128">SUMPRODUCT((A128='Reporte del libro'!$D$2:$D$486)*'Reporte del libro'!$H$2:$H$486)</f>
        <v>21144</v>
      </c>
      <c r="C128">
        <f t="shared" si="12"/>
        <v>21144.000128</v>
      </c>
      <c r="D128">
        <f t="shared" si="13"/>
        <v>61</v>
      </c>
      <c r="F128">
        <v>127</v>
      </c>
      <c r="G128" s="27" t="str">
        <f t="shared" si="10"/>
        <v>Aranguren, Lucas de</v>
      </c>
      <c r="H128" s="28">
        <f t="shared" si="11"/>
        <v>2648</v>
      </c>
      <c r="J128" t="e">
        <f>MATCH(G128,[1]!Tabla1[Consignatario],0)</f>
        <v>#REF!</v>
      </c>
    </row>
    <row r="129" spans="1:10" x14ac:dyDescent="0.25">
      <c r="A129" t="s">
        <v>363</v>
      </c>
      <c r="B129" cm="1">
        <f t="array" ref="B129">SUMPRODUCT((A129='Reporte del libro'!$D$2:$D$486)*'Reporte del libro'!$H$2:$H$486)</f>
        <v>5040</v>
      </c>
      <c r="C129">
        <f t="shared" si="12"/>
        <v>5040.000129</v>
      </c>
      <c r="D129">
        <f t="shared" si="13"/>
        <v>106</v>
      </c>
      <c r="F129">
        <v>128</v>
      </c>
      <c r="G129" s="27" t="str">
        <f t="shared" si="10"/>
        <v>Gutiérrez Cossio, Pedro</v>
      </c>
      <c r="H129" s="28">
        <f t="shared" si="11"/>
        <v>2430</v>
      </c>
      <c r="J129" t="e">
        <f>MATCH(G129,[1]!Tabla1[Consignatario],0)</f>
        <v>#REF!</v>
      </c>
    </row>
    <row r="130" spans="1:10" x14ac:dyDescent="0.25">
      <c r="A130" t="s">
        <v>362</v>
      </c>
      <c r="B130" cm="1">
        <f t="array" ref="B130">SUMPRODUCT((A130='Reporte del libro'!$D$2:$D$486)*'Reporte del libro'!$H$2:$H$486)</f>
        <v>6750</v>
      </c>
      <c r="C130">
        <f t="shared" ref="C130:C161" si="14">B130+0.000001*ROW()</f>
        <v>6750.0001300000004</v>
      </c>
      <c r="D130">
        <f t="shared" ref="D130:D161" si="15">_xlfn.RANK.EQ(C130,$C$2:$C$167)</f>
        <v>100</v>
      </c>
      <c r="F130">
        <v>129</v>
      </c>
      <c r="G130" s="27" t="str">
        <f t="shared" si="10"/>
        <v>Barreda, Fernando de la</v>
      </c>
      <c r="H130" s="28">
        <f t="shared" si="11"/>
        <v>2400</v>
      </c>
      <c r="J130" t="e">
        <f>MATCH(G130,[1]!Tabla1[Consignatario],0)</f>
        <v>#REF!</v>
      </c>
    </row>
    <row r="131" spans="1:10" x14ac:dyDescent="0.25">
      <c r="A131" t="s">
        <v>437</v>
      </c>
      <c r="B131" cm="1">
        <f t="array" ref="B131">SUMPRODUCT((A131='Reporte del libro'!$D$2:$D$486)*'Reporte del libro'!$H$2:$H$486)</f>
        <v>8072</v>
      </c>
      <c r="C131">
        <f t="shared" si="14"/>
        <v>8072.0001309999998</v>
      </c>
      <c r="D131">
        <f t="shared" si="15"/>
        <v>94</v>
      </c>
      <c r="F131">
        <v>130</v>
      </c>
      <c r="G131" s="27" t="str">
        <f t="shared" ref="G131:G167" si="16">INDEX($A$2:$A$167,MATCH(F131,$D$2:$D$167,0))</f>
        <v>Velasco, Nicolás de</v>
      </c>
      <c r="H131" s="28">
        <f t="shared" ref="H131:H167" si="17">INDEX($B$2:$B$167,MATCH(F131,$D$2:$D$167,0))</f>
        <v>2108</v>
      </c>
      <c r="J131" t="e">
        <f>MATCH(G131,[1]!Tabla1[Consignatario],0)</f>
        <v>#REF!</v>
      </c>
    </row>
    <row r="132" spans="1:10" x14ac:dyDescent="0.25">
      <c r="A132" t="s">
        <v>510</v>
      </c>
      <c r="B132" cm="1">
        <f t="array" ref="B132">SUMPRODUCT((A132='Reporte del libro'!$D$2:$D$486)*'Reporte del libro'!$H$2:$H$486)</f>
        <v>12000</v>
      </c>
      <c r="C132">
        <f t="shared" si="14"/>
        <v>12000.000131999999</v>
      </c>
      <c r="D132">
        <f t="shared" si="15"/>
        <v>80</v>
      </c>
      <c r="F132">
        <v>131</v>
      </c>
      <c r="G132" s="27" t="str">
        <f t="shared" si="16"/>
        <v>Ramos, Bartolomé</v>
      </c>
      <c r="H132" s="28">
        <f t="shared" si="17"/>
        <v>2075</v>
      </c>
      <c r="J132" t="e">
        <f>MATCH(G132,[1]!Tabla1[Consignatario],0)</f>
        <v>#REF!</v>
      </c>
    </row>
    <row r="133" spans="1:10" x14ac:dyDescent="0.25">
      <c r="A133" t="s">
        <v>475</v>
      </c>
      <c r="B133" cm="1">
        <f t="array" ref="B133">SUMPRODUCT((A133='Reporte del libro'!$D$2:$D$486)*'Reporte del libro'!$H$2:$H$486)</f>
        <v>6036</v>
      </c>
      <c r="C133">
        <f t="shared" si="14"/>
        <v>6036.0001329999996</v>
      </c>
      <c r="D133">
        <f t="shared" si="15"/>
        <v>101</v>
      </c>
      <c r="F133">
        <v>132</v>
      </c>
      <c r="G133" s="27" t="str">
        <f t="shared" si="16"/>
        <v>Granados, Domingo</v>
      </c>
      <c r="H133" s="28">
        <f t="shared" si="17"/>
        <v>2000</v>
      </c>
      <c r="J133" t="e">
        <f>MATCH(G133,[1]!Tabla1[Consignatario],0)</f>
        <v>#REF!</v>
      </c>
    </row>
    <row r="134" spans="1:10" x14ac:dyDescent="0.25">
      <c r="A134" t="s">
        <v>494</v>
      </c>
      <c r="B134" cm="1">
        <f t="array" ref="B134">SUMPRODUCT((A134='Reporte del libro'!$D$2:$D$486)*'Reporte del libro'!$H$2:$H$486)</f>
        <v>0</v>
      </c>
      <c r="C134">
        <f t="shared" si="14"/>
        <v>1.34E-4</v>
      </c>
      <c r="D134">
        <f t="shared" si="15"/>
        <v>166</v>
      </c>
      <c r="F134">
        <v>133</v>
      </c>
      <c r="G134" s="27" t="str">
        <f t="shared" si="16"/>
        <v>García de Lemos, Antonio</v>
      </c>
      <c r="H134" s="28">
        <f t="shared" si="17"/>
        <v>2000</v>
      </c>
      <c r="J134" t="e">
        <f>MATCH(G134,[1]!Tabla1[Consignatario],0)</f>
        <v>#REF!</v>
      </c>
    </row>
    <row r="135" spans="1:10" x14ac:dyDescent="0.25">
      <c r="A135" t="s">
        <v>498</v>
      </c>
      <c r="B135" cm="1">
        <f t="array" ref="B135">SUMPRODUCT((A135='Reporte del libro'!$D$2:$D$486)*'Reporte del libro'!$H$2:$H$486)</f>
        <v>12000</v>
      </c>
      <c r="C135">
        <f t="shared" si="14"/>
        <v>12000.000135</v>
      </c>
      <c r="D135">
        <f t="shared" si="15"/>
        <v>79</v>
      </c>
      <c r="F135">
        <v>134</v>
      </c>
      <c r="G135" s="27" t="str">
        <f t="shared" si="16"/>
        <v>Ibarburen, Antonio de</v>
      </c>
      <c r="H135" s="28">
        <f t="shared" si="17"/>
        <v>1832</v>
      </c>
      <c r="J135" t="e">
        <f>MATCH(G135,[1]!Tabla1[Consignatario],0)</f>
        <v>#REF!</v>
      </c>
    </row>
    <row r="136" spans="1:10" x14ac:dyDescent="0.25">
      <c r="A136" t="s">
        <v>485</v>
      </c>
      <c r="B136" cm="1">
        <f t="array" ref="B136">SUMPRODUCT((A136='Reporte del libro'!$D$2:$D$486)*'Reporte del libro'!$H$2:$H$486)</f>
        <v>132045</v>
      </c>
      <c r="C136">
        <f t="shared" si="14"/>
        <v>132045.00013599999</v>
      </c>
      <c r="D136">
        <f t="shared" si="15"/>
        <v>8</v>
      </c>
      <c r="F136">
        <v>135</v>
      </c>
      <c r="G136" s="27" t="str">
        <f t="shared" si="16"/>
        <v>Delgado Rico, Juan Joseph</v>
      </c>
      <c r="H136" s="28">
        <f t="shared" si="17"/>
        <v>1800</v>
      </c>
      <c r="J136" t="e">
        <f>MATCH(G136,[1]!Tabla1[Consignatario],0)</f>
        <v>#REF!</v>
      </c>
    </row>
    <row r="137" spans="1:10" x14ac:dyDescent="0.25">
      <c r="A137" t="s">
        <v>397</v>
      </c>
      <c r="B137" cm="1">
        <f t="array" ref="B137">SUMPRODUCT((A137='Reporte del libro'!$D$2:$D$486)*'Reporte del libro'!$H$2:$H$486)</f>
        <v>8000</v>
      </c>
      <c r="C137">
        <f t="shared" si="14"/>
        <v>8000.000137</v>
      </c>
      <c r="D137">
        <f t="shared" si="15"/>
        <v>96</v>
      </c>
      <c r="F137">
        <v>136</v>
      </c>
      <c r="G137" s="27" t="str">
        <f t="shared" si="16"/>
        <v>Fernández de Carbajal, Francisco</v>
      </c>
      <c r="H137" s="28">
        <f t="shared" si="17"/>
        <v>1400</v>
      </c>
      <c r="J137" t="e">
        <f>MATCH(G137,[1]!Tabla1[Consignatario],0)</f>
        <v>#REF!</v>
      </c>
    </row>
    <row r="138" spans="1:10" x14ac:dyDescent="0.25">
      <c r="A138" t="s">
        <v>430</v>
      </c>
      <c r="B138" cm="1">
        <f t="array" ref="B138">SUMPRODUCT((A138='Reporte del libro'!$D$2:$D$486)*'Reporte del libro'!$H$2:$H$486)</f>
        <v>2075</v>
      </c>
      <c r="C138">
        <f t="shared" si="14"/>
        <v>2075.0001379999999</v>
      </c>
      <c r="D138">
        <f t="shared" si="15"/>
        <v>131</v>
      </c>
      <c r="F138">
        <v>137</v>
      </c>
      <c r="G138" s="27" t="str">
        <f t="shared" si="16"/>
        <v>López, Juan Gabriel</v>
      </c>
      <c r="H138" s="28">
        <f t="shared" si="17"/>
        <v>1350</v>
      </c>
      <c r="J138" t="e">
        <f>MATCH(G138,[1]!Tabla1[Consignatario],0)</f>
        <v>#REF!</v>
      </c>
    </row>
    <row r="139" spans="1:10" x14ac:dyDescent="0.25">
      <c r="A139" t="s">
        <v>355</v>
      </c>
      <c r="B139" cm="1">
        <f t="array" ref="B139">SUMPRODUCT((A139='Reporte del libro'!$D$2:$D$486)*'Reporte del libro'!$H$2:$H$486)</f>
        <v>9658</v>
      </c>
      <c r="C139">
        <f t="shared" si="14"/>
        <v>9658.0001389999998</v>
      </c>
      <c r="D139">
        <f t="shared" si="15"/>
        <v>88</v>
      </c>
      <c r="F139">
        <v>138</v>
      </c>
      <c r="G139" s="27" t="str">
        <f t="shared" si="16"/>
        <v>Laso de la Vega, Diego</v>
      </c>
      <c r="H139" s="28">
        <f t="shared" si="17"/>
        <v>1300</v>
      </c>
      <c r="J139" t="e">
        <f>MATCH(G139,[1]!Tabla1[Consignatario],0)</f>
        <v>#REF!</v>
      </c>
    </row>
    <row r="140" spans="1:10" x14ac:dyDescent="0.25">
      <c r="A140" t="s">
        <v>398</v>
      </c>
      <c r="B140" cm="1">
        <f t="array" ref="B140">SUMPRODUCT((A140='Reporte del libro'!$D$2:$D$486)*'Reporte del libro'!$H$2:$H$486)</f>
        <v>1196</v>
      </c>
      <c r="C140">
        <f t="shared" si="14"/>
        <v>1196.0001400000001</v>
      </c>
      <c r="D140">
        <f t="shared" si="15"/>
        <v>140</v>
      </c>
      <c r="F140">
        <v>139</v>
      </c>
      <c r="G140" s="27" t="str">
        <f t="shared" si="16"/>
        <v>Blois, Martín de</v>
      </c>
      <c r="H140" s="28">
        <f t="shared" si="17"/>
        <v>1200</v>
      </c>
      <c r="J140" t="e">
        <f>MATCH(G140,[1]!Tabla1[Consignatario],0)</f>
        <v>#REF!</v>
      </c>
    </row>
    <row r="141" spans="1:10" x14ac:dyDescent="0.25">
      <c r="A141" t="s">
        <v>476</v>
      </c>
      <c r="B141" cm="1">
        <f t="array" ref="B141">SUMPRODUCT((A141='Reporte del libro'!$D$2:$D$486)*'Reporte del libro'!$H$2:$H$486)</f>
        <v>20140</v>
      </c>
      <c r="C141">
        <f t="shared" si="14"/>
        <v>20140.000141</v>
      </c>
      <c r="D141">
        <f t="shared" si="15"/>
        <v>66</v>
      </c>
      <c r="F141">
        <v>140</v>
      </c>
      <c r="G141" s="27" t="str">
        <f t="shared" si="16"/>
        <v>Renedo, Francisco</v>
      </c>
      <c r="H141" s="28">
        <f t="shared" si="17"/>
        <v>1196</v>
      </c>
      <c r="J141" t="e">
        <f>MATCH(G141,[1]!Tabla1[Consignatario],0)</f>
        <v>#REF!</v>
      </c>
    </row>
    <row r="142" spans="1:10" x14ac:dyDescent="0.25">
      <c r="A142" t="s">
        <v>416</v>
      </c>
      <c r="B142" cm="1">
        <f t="array" ref="B142">SUMPRODUCT((A142='Reporte del libro'!$D$2:$D$486)*'Reporte del libro'!$H$2:$H$486)</f>
        <v>1000</v>
      </c>
      <c r="C142">
        <f t="shared" si="14"/>
        <v>1000.000142</v>
      </c>
      <c r="D142">
        <f t="shared" si="15"/>
        <v>146</v>
      </c>
      <c r="F142">
        <v>141</v>
      </c>
      <c r="G142" s="27" t="str">
        <f t="shared" si="16"/>
        <v>Barrera, Salvador de la</v>
      </c>
      <c r="H142" s="28">
        <f t="shared" si="17"/>
        <v>1140</v>
      </c>
      <c r="J142" t="e">
        <f>MATCH(G142,[1]!Tabla1[Consignatario],0)</f>
        <v>#REF!</v>
      </c>
    </row>
    <row r="143" spans="1:10" x14ac:dyDescent="0.25">
      <c r="A143" t="s">
        <v>504</v>
      </c>
      <c r="B143" cm="1">
        <f t="array" ref="B143">SUMPRODUCT((A143='Reporte del libro'!$D$2:$D$486)*'Reporte del libro'!$H$2:$H$486)</f>
        <v>300</v>
      </c>
      <c r="C143">
        <f t="shared" si="14"/>
        <v>300.00014299999998</v>
      </c>
      <c r="D143">
        <f t="shared" si="15"/>
        <v>159</v>
      </c>
      <c r="F143">
        <v>142</v>
      </c>
      <c r="G143" s="27" t="str">
        <f t="shared" si="16"/>
        <v>Mollar, Juan Lucas del</v>
      </c>
      <c r="H143" s="28">
        <f t="shared" si="17"/>
        <v>1050</v>
      </c>
      <c r="J143" t="e">
        <f>MATCH(G143,[1]!Tabla1[Consignatario],0)</f>
        <v>#REF!</v>
      </c>
    </row>
    <row r="144" spans="1:10" x14ac:dyDescent="0.25">
      <c r="A144" t="s">
        <v>450</v>
      </c>
      <c r="B144" cm="1">
        <f t="array" ref="B144">SUMPRODUCT((A144='Reporte del libro'!$D$2:$D$486)*'Reporte del libro'!$H$2:$H$486)</f>
        <v>106610</v>
      </c>
      <c r="C144">
        <f t="shared" si="14"/>
        <v>106610.00014400001</v>
      </c>
      <c r="D144">
        <f t="shared" si="15"/>
        <v>16</v>
      </c>
      <c r="F144">
        <v>143</v>
      </c>
      <c r="G144" s="27" t="str">
        <f t="shared" si="16"/>
        <v>García de Vega, Joseph</v>
      </c>
      <c r="H144" s="28">
        <f t="shared" si="17"/>
        <v>1050</v>
      </c>
      <c r="J144" t="e">
        <f>MATCH(G144,[1]!Tabla1[Consignatario],0)</f>
        <v>#REF!</v>
      </c>
    </row>
    <row r="145" spans="1:10" x14ac:dyDescent="0.25">
      <c r="A145" t="s">
        <v>431</v>
      </c>
      <c r="B145" cm="1">
        <f t="array" ref="B145">SUMPRODUCT((A145='Reporte del libro'!$D$2:$D$486)*'Reporte del libro'!$H$2:$H$486)</f>
        <v>888</v>
      </c>
      <c r="C145">
        <f t="shared" si="14"/>
        <v>888.00014499999997</v>
      </c>
      <c r="D145">
        <f t="shared" si="15"/>
        <v>150</v>
      </c>
      <c r="F145">
        <v>144</v>
      </c>
      <c r="G145" s="27" t="str">
        <f t="shared" si="16"/>
        <v>Morales, Francisco de</v>
      </c>
      <c r="H145" s="28">
        <f t="shared" si="17"/>
        <v>1048</v>
      </c>
      <c r="J145" t="e">
        <f>MATCH(G145,[1]!Tabla1[Consignatario],0)</f>
        <v>#REF!</v>
      </c>
    </row>
    <row r="146" spans="1:10" x14ac:dyDescent="0.25">
      <c r="A146" t="s">
        <v>522</v>
      </c>
      <c r="B146" cm="1">
        <f t="array" ref="B146">SUMPRODUCT((A146='Reporte del libro'!$D$2:$D$486)*'Reporte del libro'!$H$2:$H$486)</f>
        <v>44100</v>
      </c>
      <c r="C146">
        <f t="shared" si="14"/>
        <v>44100.000145999998</v>
      </c>
      <c r="D146">
        <f t="shared" si="15"/>
        <v>39</v>
      </c>
      <c r="F146">
        <v>145</v>
      </c>
      <c r="G146" s="27" t="str">
        <f t="shared" si="16"/>
        <v>Sosa, Gregorio de</v>
      </c>
      <c r="H146" s="28">
        <f t="shared" si="17"/>
        <v>1000</v>
      </c>
      <c r="J146" t="e">
        <f>MATCH(G146,[1]!Tabla1[Consignatario],0)</f>
        <v>#REF!</v>
      </c>
    </row>
    <row r="147" spans="1:10" x14ac:dyDescent="0.25">
      <c r="A147" t="s">
        <v>399</v>
      </c>
      <c r="B147" cm="1">
        <f t="array" ref="B147">SUMPRODUCT((A147='Reporte del libro'!$D$2:$D$486)*'Reporte del libro'!$H$2:$H$486)</f>
        <v>6000</v>
      </c>
      <c r="C147">
        <f t="shared" si="14"/>
        <v>6000.0001469999997</v>
      </c>
      <c r="D147">
        <f t="shared" si="15"/>
        <v>103</v>
      </c>
      <c r="F147">
        <v>146</v>
      </c>
      <c r="G147" s="27" t="str">
        <f t="shared" si="16"/>
        <v>Rodríguez de Alfaro, Alonso</v>
      </c>
      <c r="H147" s="28">
        <f t="shared" si="17"/>
        <v>1000</v>
      </c>
      <c r="J147" t="e">
        <f>MATCH(G147,[1]!Tabla1[Consignatario],0)</f>
        <v>#REF!</v>
      </c>
    </row>
    <row r="148" spans="1:10" x14ac:dyDescent="0.25">
      <c r="A148" t="s">
        <v>489</v>
      </c>
      <c r="B148" cm="1">
        <f t="array" ref="B148">SUMPRODUCT((A148='Reporte del libro'!$D$2:$D$486)*'Reporte del libro'!$H$2:$H$486)</f>
        <v>116</v>
      </c>
      <c r="C148">
        <f t="shared" si="14"/>
        <v>116.000148</v>
      </c>
      <c r="D148">
        <f t="shared" si="15"/>
        <v>161</v>
      </c>
      <c r="F148">
        <v>147</v>
      </c>
      <c r="G148" s="27" t="str">
        <f t="shared" si="16"/>
        <v>Murcia, Juan de</v>
      </c>
      <c r="H148" s="28">
        <f t="shared" si="17"/>
        <v>1000</v>
      </c>
      <c r="J148" t="e">
        <f>MATCH(G148,[1]!Tabla1[Consignatario],0)</f>
        <v>#REF!</v>
      </c>
    </row>
    <row r="149" spans="1:10" x14ac:dyDescent="0.25">
      <c r="A149" t="s">
        <v>400</v>
      </c>
      <c r="B149" cm="1">
        <f t="array" ref="B149">SUMPRODUCT((A149='Reporte del libro'!$D$2:$D$486)*'Reporte del libro'!$H$2:$H$486)</f>
        <v>2835</v>
      </c>
      <c r="C149">
        <f t="shared" si="14"/>
        <v>2835.000149</v>
      </c>
      <c r="D149">
        <f t="shared" si="15"/>
        <v>125</v>
      </c>
      <c r="F149">
        <v>148</v>
      </c>
      <c r="G149" s="27" t="str">
        <f t="shared" si="16"/>
        <v>López Molero, Juan</v>
      </c>
      <c r="H149" s="28">
        <f t="shared" si="17"/>
        <v>1000</v>
      </c>
      <c r="J149" t="e">
        <f>MATCH(G149,[1]!Tabla1[Consignatario],0)</f>
        <v>#REF!</v>
      </c>
    </row>
    <row r="150" spans="1:10" x14ac:dyDescent="0.25">
      <c r="A150" t="s">
        <v>401</v>
      </c>
      <c r="B150" cm="1">
        <f t="array" ref="B150">SUMPRODUCT((A150='Reporte del libro'!$D$2:$D$486)*'Reporte del libro'!$H$2:$H$486)</f>
        <v>16424</v>
      </c>
      <c r="C150">
        <f t="shared" si="14"/>
        <v>16424.00015</v>
      </c>
      <c r="D150">
        <f t="shared" si="15"/>
        <v>71</v>
      </c>
      <c r="F150">
        <v>149</v>
      </c>
      <c r="G150" s="27" t="str">
        <f t="shared" si="16"/>
        <v>Beteluri, Domingo de</v>
      </c>
      <c r="H150" s="28">
        <f t="shared" si="17"/>
        <v>1000</v>
      </c>
      <c r="J150" t="e">
        <f>MATCH(G150,[1]!Tabla1[Consignatario],0)</f>
        <v>#REF!</v>
      </c>
    </row>
    <row r="151" spans="1:10" x14ac:dyDescent="0.25">
      <c r="A151" t="s">
        <v>356</v>
      </c>
      <c r="B151" cm="1">
        <f t="array" ref="B151">SUMPRODUCT((A151='Reporte del libro'!$D$2:$D$486)*'Reporte del libro'!$H$2:$H$486)</f>
        <v>8000</v>
      </c>
      <c r="C151">
        <f t="shared" si="14"/>
        <v>8000.0001510000002</v>
      </c>
      <c r="D151">
        <f t="shared" si="15"/>
        <v>95</v>
      </c>
      <c r="F151">
        <v>150</v>
      </c>
      <c r="G151" s="27" t="str">
        <f t="shared" si="16"/>
        <v>Román, Bernabé</v>
      </c>
      <c r="H151" s="28">
        <f t="shared" si="17"/>
        <v>888</v>
      </c>
      <c r="J151" t="e">
        <f>MATCH(G151,[1]!Tabla1[Consignatario],0)</f>
        <v>#REF!</v>
      </c>
    </row>
    <row r="152" spans="1:10" x14ac:dyDescent="0.25">
      <c r="A152" t="s">
        <v>402</v>
      </c>
      <c r="B152" cm="1">
        <f t="array" ref="B152">SUMPRODUCT((A152='Reporte del libro'!$D$2:$D$486)*'Reporte del libro'!$H$2:$H$486)</f>
        <v>1000</v>
      </c>
      <c r="C152">
        <f t="shared" si="14"/>
        <v>1000.000152</v>
      </c>
      <c r="D152">
        <f t="shared" si="15"/>
        <v>145</v>
      </c>
      <c r="F152">
        <v>151</v>
      </c>
      <c r="G152" s="27" t="str">
        <f t="shared" si="16"/>
        <v>Cerro, Pedro del</v>
      </c>
      <c r="H152" s="28">
        <f t="shared" si="17"/>
        <v>800</v>
      </c>
      <c r="J152" t="e">
        <f>MATCH(G152,[1]!Tabla1[Consignatario],0)</f>
        <v>#REF!</v>
      </c>
    </row>
    <row r="153" spans="1:10" x14ac:dyDescent="0.25">
      <c r="A153" t="s">
        <v>422</v>
      </c>
      <c r="B153" cm="1">
        <f t="array" ref="B153">SUMPRODUCT((A153='Reporte del libro'!$D$2:$D$486)*'Reporte del libro'!$H$2:$H$486)</f>
        <v>10000</v>
      </c>
      <c r="C153">
        <f t="shared" si="14"/>
        <v>10000.000153000001</v>
      </c>
      <c r="D153">
        <f t="shared" si="15"/>
        <v>85</v>
      </c>
      <c r="F153">
        <v>152</v>
      </c>
      <c r="G153" s="27" t="str">
        <f t="shared" si="16"/>
        <v>Gamboa, Bernardo</v>
      </c>
      <c r="H153" s="28">
        <f t="shared" si="17"/>
        <v>700</v>
      </c>
      <c r="J153" t="e">
        <f>MATCH(G153,[1]!Tabla1[Consignatario],0)</f>
        <v>#REF!</v>
      </c>
    </row>
    <row r="154" spans="1:10" x14ac:dyDescent="0.25">
      <c r="A154" t="s">
        <v>503</v>
      </c>
      <c r="B154" cm="1">
        <f t="array" ref="B154">SUMPRODUCT((A154='Reporte del libro'!$D$2:$D$486)*'Reporte del libro'!$H$2:$H$486)</f>
        <v>19720</v>
      </c>
      <c r="C154">
        <f t="shared" si="14"/>
        <v>19720.000154000001</v>
      </c>
      <c r="D154">
        <f t="shared" si="15"/>
        <v>68</v>
      </c>
      <c r="F154">
        <v>153</v>
      </c>
      <c r="G154" s="27" t="str">
        <f t="shared" si="16"/>
        <v>López de Sabando, Francisco</v>
      </c>
      <c r="H154" s="28">
        <f t="shared" si="17"/>
        <v>550</v>
      </c>
      <c r="J154" t="e">
        <f>MATCH(G154,[1]!Tabla1[Consignatario],0)</f>
        <v>#REF!</v>
      </c>
    </row>
    <row r="155" spans="1:10" x14ac:dyDescent="0.25">
      <c r="A155" t="s">
        <v>403</v>
      </c>
      <c r="B155" cm="1">
        <f t="array" ref="B155">SUMPRODUCT((A155='Reporte del libro'!$D$2:$D$486)*'Reporte del libro'!$H$2:$H$486)</f>
        <v>47000</v>
      </c>
      <c r="C155">
        <f t="shared" si="14"/>
        <v>47000.000155000002</v>
      </c>
      <c r="D155">
        <f t="shared" si="15"/>
        <v>37</v>
      </c>
      <c r="F155">
        <v>154</v>
      </c>
      <c r="G155" s="27" t="str">
        <f t="shared" si="16"/>
        <v>Ledesma, Antonio de</v>
      </c>
      <c r="H155" s="28">
        <f t="shared" si="17"/>
        <v>500</v>
      </c>
      <c r="J155" t="e">
        <f>MATCH(G155,[1]!Tabla1[Consignatario],0)</f>
        <v>#REF!</v>
      </c>
    </row>
    <row r="156" spans="1:10" x14ac:dyDescent="0.25">
      <c r="A156" t="s">
        <v>404</v>
      </c>
      <c r="B156" cm="1">
        <f t="array" ref="B156">SUMPRODUCT((A156='Reporte del libro'!$D$2:$D$486)*'Reporte del libro'!$H$2:$H$486)</f>
        <v>12000</v>
      </c>
      <c r="C156">
        <f t="shared" si="14"/>
        <v>12000.000156</v>
      </c>
      <c r="D156">
        <f t="shared" si="15"/>
        <v>78</v>
      </c>
      <c r="F156">
        <v>155</v>
      </c>
      <c r="G156" s="27" t="str">
        <f t="shared" si="16"/>
        <v>Díaz, Joseph</v>
      </c>
      <c r="H156" s="28">
        <f t="shared" si="17"/>
        <v>500</v>
      </c>
      <c r="J156" t="e">
        <f>MATCH(G156,[1]!Tabla1[Consignatario],0)</f>
        <v>#REF!</v>
      </c>
    </row>
    <row r="157" spans="1:10" x14ac:dyDescent="0.25">
      <c r="A157" t="s">
        <v>357</v>
      </c>
      <c r="B157" cm="1">
        <f t="array" ref="B157">SUMPRODUCT((A157='Reporte del libro'!$D$2:$D$486)*'Reporte del libro'!$H$2:$H$486)</f>
        <v>92080</v>
      </c>
      <c r="C157">
        <f t="shared" si="14"/>
        <v>92080.000157000002</v>
      </c>
      <c r="D157">
        <f t="shared" si="15"/>
        <v>21</v>
      </c>
      <c r="F157">
        <v>156</v>
      </c>
      <c r="G157" s="27" t="str">
        <f t="shared" si="16"/>
        <v>García de Espinosa</v>
      </c>
      <c r="H157" s="28">
        <f t="shared" si="17"/>
        <v>472</v>
      </c>
      <c r="J157" t="e">
        <f>MATCH(G157,[1]!Tabla1[Consignatario],0)</f>
        <v>#REF!</v>
      </c>
    </row>
    <row r="158" spans="1:10" x14ac:dyDescent="0.25">
      <c r="A158" t="s">
        <v>419</v>
      </c>
      <c r="B158" cm="1">
        <f t="array" ref="B158">SUMPRODUCT((A158='Reporte del libro'!$D$2:$D$486)*'Reporte del libro'!$H$2:$H$486)</f>
        <v>18340</v>
      </c>
      <c r="C158">
        <f t="shared" si="14"/>
        <v>18340.000157999999</v>
      </c>
      <c r="D158">
        <f t="shared" si="15"/>
        <v>70</v>
      </c>
      <c r="F158">
        <v>157</v>
      </c>
      <c r="G158" s="27" t="str">
        <f t="shared" si="16"/>
        <v>Guerra, Joseph</v>
      </c>
      <c r="H158" s="28">
        <f t="shared" si="17"/>
        <v>408</v>
      </c>
      <c r="J158" t="e">
        <f>MATCH(G158,[1]!Tabla1[Consignatario],0)</f>
        <v>#REF!</v>
      </c>
    </row>
    <row r="159" spans="1:10" x14ac:dyDescent="0.25">
      <c r="A159" t="s">
        <v>405</v>
      </c>
      <c r="B159" cm="1">
        <f t="array" ref="B159">SUMPRODUCT((A159='Reporte del libro'!$D$2:$D$486)*'Reporte del libro'!$H$2:$H$486)</f>
        <v>105950</v>
      </c>
      <c r="C159">
        <f t="shared" si="14"/>
        <v>105950.000159</v>
      </c>
      <c r="D159">
        <f t="shared" si="15"/>
        <v>17</v>
      </c>
      <c r="F159">
        <v>158</v>
      </c>
      <c r="G159" s="27" t="str">
        <f t="shared" si="16"/>
        <v>Larrinaga, Francisco de</v>
      </c>
      <c r="H159" s="28">
        <f t="shared" si="17"/>
        <v>400</v>
      </c>
      <c r="J159" t="e">
        <f>MATCH(G159,[1]!Tabla1[Consignatario],0)</f>
        <v>#REF!</v>
      </c>
    </row>
    <row r="160" spans="1:10" x14ac:dyDescent="0.25">
      <c r="A160" t="s">
        <v>470</v>
      </c>
      <c r="B160" cm="1">
        <f t="array" ref="B160">SUMPRODUCT((A160='Reporte del libro'!$D$2:$D$486)*'Reporte del libro'!$H$2:$H$486)</f>
        <v>0</v>
      </c>
      <c r="C160">
        <f t="shared" si="14"/>
        <v>1.5999999999999999E-4</v>
      </c>
      <c r="D160">
        <f t="shared" si="15"/>
        <v>165</v>
      </c>
      <c r="F160">
        <v>159</v>
      </c>
      <c r="G160" s="27" t="str">
        <f t="shared" si="16"/>
        <v>Rodríguez de San Martín, Pedro</v>
      </c>
      <c r="H160" s="28">
        <f t="shared" si="17"/>
        <v>300</v>
      </c>
      <c r="J160" t="e">
        <f>MATCH(G160,[1]!Tabla1[Consignatario],0)</f>
        <v>#REF!</v>
      </c>
    </row>
    <row r="161" spans="1:10" x14ac:dyDescent="0.25">
      <c r="A161" t="s">
        <v>426</v>
      </c>
      <c r="B161" cm="1">
        <f t="array" ref="B161">SUMPRODUCT((A161='Reporte del libro'!$D$2:$D$486)*'Reporte del libro'!$H$2:$H$486)</f>
        <v>37718</v>
      </c>
      <c r="C161">
        <f t="shared" si="14"/>
        <v>37718.000161000004</v>
      </c>
      <c r="D161">
        <f t="shared" si="15"/>
        <v>48</v>
      </c>
      <c r="F161">
        <v>160</v>
      </c>
      <c r="G161" s="27" t="str">
        <f t="shared" si="16"/>
        <v>García de la Cueva, Antonio</v>
      </c>
      <c r="H161" s="28">
        <f t="shared" si="17"/>
        <v>144</v>
      </c>
      <c r="J161" t="e">
        <f>MATCH(G161,[1]!Tabla1[Consignatario],0)</f>
        <v>#REF!</v>
      </c>
    </row>
    <row r="162" spans="1:10" x14ac:dyDescent="0.25">
      <c r="A162" t="s">
        <v>493</v>
      </c>
      <c r="B162" cm="1">
        <f t="array" ref="B162">SUMPRODUCT((A162='Reporte del libro'!$D$2:$D$486)*'Reporte del libro'!$H$2:$H$486)</f>
        <v>2108</v>
      </c>
      <c r="C162">
        <f t="shared" ref="C162:C167" si="18">B162+0.000001*ROW()</f>
        <v>2108.0001619999998</v>
      </c>
      <c r="D162">
        <f t="shared" ref="D162:D167" si="19">_xlfn.RANK.EQ(C162,$C$2:$C$167)</f>
        <v>130</v>
      </c>
      <c r="F162">
        <v>161</v>
      </c>
      <c r="G162" s="27" t="str">
        <f t="shared" si="16"/>
        <v>Ruiz de Aranda, Martín</v>
      </c>
      <c r="H162" s="28">
        <f t="shared" si="17"/>
        <v>116</v>
      </c>
      <c r="J162" t="e">
        <f>MATCH(G162,[1]!Tabla1[Consignatario],0)</f>
        <v>#REF!</v>
      </c>
    </row>
    <row r="163" spans="1:10" x14ac:dyDescent="0.25">
      <c r="A163" t="s">
        <v>507</v>
      </c>
      <c r="B163" cm="1">
        <f t="array" ref="B163">SUMPRODUCT((A163='Reporte del libro'!$D$2:$D$486)*'Reporte del libro'!$H$2:$H$486)</f>
        <v>0</v>
      </c>
      <c r="C163">
        <f t="shared" si="18"/>
        <v>1.63E-4</v>
      </c>
      <c r="D163">
        <f t="shared" si="19"/>
        <v>164</v>
      </c>
      <c r="F163">
        <v>162</v>
      </c>
      <c r="G163" s="27" t="str">
        <f t="shared" si="16"/>
        <v>Bravo, Blas</v>
      </c>
      <c r="H163" s="28">
        <f t="shared" si="17"/>
        <v>100</v>
      </c>
      <c r="J163" t="e">
        <f>MATCH(G163,[1]!Tabla1[Consignatario],0)</f>
        <v>#REF!</v>
      </c>
    </row>
    <row r="164" spans="1:10" x14ac:dyDescent="0.25">
      <c r="A164" t="s">
        <v>406</v>
      </c>
      <c r="B164" cm="1">
        <f t="array" ref="B164">SUMPRODUCT((A164='Reporte del libro'!$D$2:$D$486)*'Reporte del libro'!$H$2:$H$486)</f>
        <v>23470</v>
      </c>
      <c r="C164">
        <f t="shared" si="18"/>
        <v>23470.000164000001</v>
      </c>
      <c r="D164">
        <f t="shared" si="19"/>
        <v>57</v>
      </c>
      <c r="F164">
        <v>163</v>
      </c>
      <c r="G164" s="27" t="str">
        <f t="shared" si="16"/>
        <v>Lee Flores, Vicente</v>
      </c>
      <c r="H164" s="28">
        <f t="shared" si="17"/>
        <v>95</v>
      </c>
      <c r="J164" t="e">
        <f>MATCH(G164,[1]!Tabla1[Consignatario],0)</f>
        <v>#REF!</v>
      </c>
    </row>
    <row r="165" spans="1:10" x14ac:dyDescent="0.25">
      <c r="A165" t="s">
        <v>407</v>
      </c>
      <c r="B165" cm="1">
        <f t="array" ref="B165">SUMPRODUCT((A165='Reporte del libro'!$D$2:$D$486)*'Reporte del libro'!$H$2:$H$486)</f>
        <v>115018</v>
      </c>
      <c r="C165">
        <f t="shared" si="18"/>
        <v>115018.000165</v>
      </c>
      <c r="D165">
        <f t="shared" si="19"/>
        <v>12</v>
      </c>
      <c r="F165">
        <v>164</v>
      </c>
      <c r="G165" s="27" t="str">
        <f t="shared" si="16"/>
        <v>Ventosilla, Sebastián de</v>
      </c>
      <c r="H165" s="28">
        <f t="shared" si="17"/>
        <v>0</v>
      </c>
      <c r="J165" t="e">
        <f>MATCH(G165,[1]!Tabla1[Consignatario],0)</f>
        <v>#REF!</v>
      </c>
    </row>
    <row r="166" spans="1:10" x14ac:dyDescent="0.25">
      <c r="A166" t="s">
        <v>408</v>
      </c>
      <c r="B166" cm="1">
        <f t="array" ref="B166">SUMPRODUCT((A166='Reporte del libro'!$D$2:$D$486)*'Reporte del libro'!$H$2:$H$486)</f>
        <v>6000</v>
      </c>
      <c r="C166">
        <f t="shared" si="18"/>
        <v>6000.0001659999998</v>
      </c>
      <c r="D166">
        <f t="shared" si="19"/>
        <v>102</v>
      </c>
      <c r="F166">
        <v>165</v>
      </c>
      <c r="G166" s="27" t="str">
        <f t="shared" si="16"/>
        <v>Vásquez de Velasco, Joseph Félix</v>
      </c>
      <c r="H166" s="28">
        <f t="shared" si="17"/>
        <v>0</v>
      </c>
      <c r="J166" t="e">
        <f>MATCH(G166,[1]!Tabla1[Consignatario],0)</f>
        <v>#REF!</v>
      </c>
    </row>
    <row r="167" spans="1:10" x14ac:dyDescent="0.25">
      <c r="A167" t="s">
        <v>409</v>
      </c>
      <c r="B167" cm="1">
        <f t="array" ref="B167">SUMPRODUCT((A167='Reporte del libro'!$D$2:$D$486)*'Reporte del libro'!$H$2:$H$486)</f>
        <v>73000</v>
      </c>
      <c r="C167">
        <f t="shared" si="18"/>
        <v>73000.000167000006</v>
      </c>
      <c r="D167">
        <f t="shared" si="19"/>
        <v>24</v>
      </c>
      <c r="F167">
        <v>166</v>
      </c>
      <c r="G167" s="27" t="str">
        <f t="shared" si="16"/>
        <v>Pérez, Pablo</v>
      </c>
      <c r="H167" s="28">
        <f t="shared" si="17"/>
        <v>0</v>
      </c>
      <c r="J167" t="e">
        <f>MATCH(G167,[1]!Tabla1[Consignatario],0)</f>
        <v>#REF!</v>
      </c>
    </row>
  </sheetData>
  <sortState xmlns:xlrd2="http://schemas.microsoft.com/office/spreadsheetml/2017/richdata2" ref="G2:H186">
    <sortCondition descending="1" ref="H2"/>
  </sortState>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Reporte del libro</vt:lpstr>
      <vt:lpstr>Resumen</vt:lpstr>
      <vt:lpstr>Mayores exportadores</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dc:creator>
  <cp:lastModifiedBy>Enmanuel Montalvo</cp:lastModifiedBy>
  <dcterms:created xsi:type="dcterms:W3CDTF">2017-03-22T20:27:44Z</dcterms:created>
  <dcterms:modified xsi:type="dcterms:W3CDTF">2025-03-04T05:15:59Z</dcterms:modified>
</cp:coreProperties>
</file>