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https://d.docs.live.net/506ee979fa5db9dc/Remesas 2025/Silverlink/Armadas/"/>
    </mc:Choice>
  </mc:AlternateContent>
  <xr:revisionPtr revIDLastSave="7" documentId="13_ncr:1_{B3A32CFF-A57C-4CC7-94CB-443E37C4852F}" xr6:coauthVersionLast="47" xr6:coauthVersionMax="47" xr10:uidLastSave="{BF581586-7321-4363-8BDC-15F672D63952}"/>
  <bookViews>
    <workbookView xWindow="-156" yWindow="888" windowWidth="16524" windowHeight="11508" firstSheet="1" activeTab="2" xr2:uid="{00000000-000D-0000-FFFF-FFFF00000000}"/>
  </bookViews>
  <sheets>
    <sheet name="Entrearmada 1729-1738" sheetId="1" r:id="rId1"/>
    <sheet name="Armada 1730" sheetId="8" r:id="rId2"/>
    <sheet name="Armada 1739" sheetId="4" r:id="rId3"/>
    <sheet name="Navíos" sheetId="5" r:id="rId4"/>
    <sheet name="Mayores exportadores" sheetId="6" r:id="rId5"/>
    <sheet name="Resumen" sheetId="9" r:id="rId6"/>
  </sheets>
  <externalReferences>
    <externalReference r:id="rId7"/>
  </externalReferences>
  <definedNames>
    <definedName name="_xlnm._FilterDatabase" localSheetId="1" hidden="1">'Armada 1730'!$A$1:$P$682</definedName>
    <definedName name="_xlnm._FilterDatabase" localSheetId="2" hidden="1">'Armada 1739'!$B$1:$P$618</definedName>
    <definedName name="_xlnm._FilterDatabase" localSheetId="0" hidden="1">'Entrearmada 1729-1738'!$A$1:$M$476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9" l="1"/>
  <c r="D2" i="9"/>
  <c r="D9" i="9" l="1"/>
  <c r="D10" i="9"/>
  <c r="E10" i="9" s="1"/>
  <c r="D11" i="9"/>
  <c r="E11" i="9" s="1"/>
  <c r="D8" i="9"/>
  <c r="D3" i="9"/>
  <c r="E3" i="9" s="1"/>
  <c r="D4" i="9"/>
  <c r="E4" i="9" s="1"/>
  <c r="J348" i="1"/>
  <c r="J329" i="1"/>
  <c r="F470" i="1"/>
  <c r="F469" i="1"/>
  <c r="F468" i="1"/>
  <c r="F467" i="1"/>
  <c r="F466" i="1"/>
  <c r="F465" i="1"/>
  <c r="G465" i="1" s="1"/>
  <c r="F464" i="1"/>
  <c r="F463" i="1"/>
  <c r="F472" i="1"/>
  <c r="G472" i="1" s="1"/>
  <c r="F473" i="1"/>
  <c r="G473" i="1" s="1"/>
  <c r="F471" i="1"/>
  <c r="F475" i="1"/>
  <c r="F476" i="1"/>
  <c r="F474" i="1"/>
  <c r="E8" i="9" l="1"/>
  <c r="G463" i="1"/>
  <c r="H463" i="1" s="1"/>
  <c r="F10" i="9"/>
  <c r="E1" i="9"/>
  <c r="F2" i="9" s="1"/>
  <c r="G474" i="1"/>
  <c r="H474" i="1" s="1"/>
  <c r="G470" i="1"/>
  <c r="H470" i="1" s="1"/>
  <c r="G466" i="1"/>
  <c r="G468" i="1"/>
  <c r="H465" i="1" l="1"/>
  <c r="B3" i="6" l="1" a="1"/>
  <c r="B3" i="6" s="1"/>
  <c r="B4" i="6" a="1"/>
  <c r="B4" i="6" s="1"/>
  <c r="B5" i="6" a="1"/>
  <c r="B5" i="6" s="1"/>
  <c r="B6" i="6" a="1"/>
  <c r="B6" i="6" s="1"/>
  <c r="B7" i="6" a="1"/>
  <c r="B7" i="6" s="1"/>
  <c r="B8" i="6" a="1"/>
  <c r="B8" i="6" s="1"/>
  <c r="B9" i="6" a="1"/>
  <c r="B9" i="6" s="1"/>
  <c r="B10" i="6" a="1"/>
  <c r="B10" i="6" s="1"/>
  <c r="B11" i="6" a="1"/>
  <c r="B11" i="6" s="1"/>
  <c r="B12" i="6" a="1"/>
  <c r="B12" i="6" s="1"/>
  <c r="B13" i="6" a="1"/>
  <c r="B13" i="6" s="1"/>
  <c r="B14" i="6" a="1"/>
  <c r="B14" i="6" s="1"/>
  <c r="B15" i="6" a="1"/>
  <c r="B15" i="6" s="1"/>
  <c r="B16" i="6" a="1"/>
  <c r="B16" i="6" s="1"/>
  <c r="B17" i="6" a="1"/>
  <c r="B17" i="6" s="1"/>
  <c r="B18" i="6" a="1"/>
  <c r="B18" i="6" s="1"/>
  <c r="B19" i="6" a="1"/>
  <c r="B19" i="6" s="1"/>
  <c r="B20" i="6" a="1"/>
  <c r="B20" i="6" s="1"/>
  <c r="B21" i="6" a="1"/>
  <c r="B21" i="6" s="1"/>
  <c r="B22" i="6" a="1"/>
  <c r="B22" i="6" s="1"/>
  <c r="B23" i="6" a="1"/>
  <c r="B23" i="6" s="1"/>
  <c r="B24" i="6" a="1"/>
  <c r="B24" i="6" s="1"/>
  <c r="B25" i="6" a="1"/>
  <c r="B25" i="6" s="1"/>
  <c r="B26" i="6" a="1"/>
  <c r="B26" i="6" s="1"/>
  <c r="B27" i="6" a="1"/>
  <c r="B27" i="6" s="1"/>
  <c r="B28" i="6" a="1"/>
  <c r="B28" i="6" s="1"/>
  <c r="B29" i="6" a="1"/>
  <c r="B29" i="6" s="1"/>
  <c r="B30" i="6" a="1"/>
  <c r="B30" i="6" s="1"/>
  <c r="B31" i="6" a="1"/>
  <c r="B31" i="6" s="1"/>
  <c r="B32" i="6" a="1"/>
  <c r="B32" i="6" s="1"/>
  <c r="B33" i="6" a="1"/>
  <c r="B33" i="6" s="1"/>
  <c r="B34" i="6" a="1"/>
  <c r="B34" i="6" s="1"/>
  <c r="B35" i="6" a="1"/>
  <c r="B35" i="6" s="1"/>
  <c r="B36" i="6" a="1"/>
  <c r="B36" i="6" s="1"/>
  <c r="B37" i="6" a="1"/>
  <c r="B37" i="6" s="1"/>
  <c r="B38" i="6" a="1"/>
  <c r="B38" i="6" s="1"/>
  <c r="B39" i="6" a="1"/>
  <c r="B39" i="6" s="1"/>
  <c r="B40" i="6" a="1"/>
  <c r="B40" i="6" s="1"/>
  <c r="B41" i="6" a="1"/>
  <c r="B41" i="6" s="1"/>
  <c r="B42" i="6" a="1"/>
  <c r="B42" i="6" s="1"/>
  <c r="B43" i="6" a="1"/>
  <c r="B43" i="6" s="1"/>
  <c r="B44" i="6" a="1"/>
  <c r="B44" i="6" s="1"/>
  <c r="B45" i="6" a="1"/>
  <c r="B45" i="6" s="1"/>
  <c r="B46" i="6" a="1"/>
  <c r="B46" i="6" s="1"/>
  <c r="B47" i="6" a="1"/>
  <c r="B47" i="6" s="1"/>
  <c r="B48" i="6" a="1"/>
  <c r="B48" i="6" s="1"/>
  <c r="B49" i="6" a="1"/>
  <c r="B49" i="6" s="1"/>
  <c r="B50" i="6" a="1"/>
  <c r="B50" i="6" s="1"/>
  <c r="B51" i="6" a="1"/>
  <c r="B51" i="6" s="1"/>
  <c r="B52" i="6" a="1"/>
  <c r="B52" i="6" s="1"/>
  <c r="B53" i="6" a="1"/>
  <c r="B53" i="6" s="1"/>
  <c r="B54" i="6" a="1"/>
  <c r="B54" i="6" s="1"/>
  <c r="B55" i="6" a="1"/>
  <c r="B55" i="6" s="1"/>
  <c r="B56" i="6" a="1"/>
  <c r="B56" i="6" s="1"/>
  <c r="B57" i="6" a="1"/>
  <c r="B57" i="6" s="1"/>
  <c r="B58" i="6" a="1"/>
  <c r="B58" i="6" s="1"/>
  <c r="B59" i="6" a="1"/>
  <c r="B59" i="6" s="1"/>
  <c r="B60" i="6" a="1"/>
  <c r="B60" i="6" s="1"/>
  <c r="B61" i="6" a="1"/>
  <c r="B61" i="6" s="1"/>
  <c r="B62" i="6" a="1"/>
  <c r="B62" i="6" s="1"/>
  <c r="B63" i="6" a="1"/>
  <c r="B63" i="6" s="1"/>
  <c r="B64" i="6" a="1"/>
  <c r="B64" i="6" s="1"/>
  <c r="B65" i="6" a="1"/>
  <c r="B65" i="6" s="1"/>
  <c r="B66" i="6" a="1"/>
  <c r="B66" i="6" s="1"/>
  <c r="B67" i="6" a="1"/>
  <c r="B67" i="6" s="1"/>
  <c r="B68" i="6" a="1"/>
  <c r="B68" i="6" s="1"/>
  <c r="B69" i="6" a="1"/>
  <c r="B69" i="6" s="1"/>
  <c r="B70" i="6" a="1"/>
  <c r="B70" i="6" s="1"/>
  <c r="B71" i="6" a="1"/>
  <c r="B71" i="6" s="1"/>
  <c r="B72" i="6" a="1"/>
  <c r="B72" i="6" s="1"/>
  <c r="B73" i="6" a="1"/>
  <c r="B73" i="6" s="1"/>
  <c r="B74" i="6" a="1"/>
  <c r="B74" i="6" s="1"/>
  <c r="B75" i="6" a="1"/>
  <c r="B75" i="6" s="1"/>
  <c r="B76" i="6" a="1"/>
  <c r="B76" i="6" s="1"/>
  <c r="B77" i="6" a="1"/>
  <c r="B77" i="6" s="1"/>
  <c r="B78" i="6" a="1"/>
  <c r="B78" i="6" s="1"/>
  <c r="B79" i="6" a="1"/>
  <c r="B79" i="6" s="1"/>
  <c r="B80" i="6" a="1"/>
  <c r="B80" i="6" s="1"/>
  <c r="B81" i="6" a="1"/>
  <c r="B81" i="6" s="1"/>
  <c r="B82" i="6" a="1"/>
  <c r="B82" i="6" s="1"/>
  <c r="B83" i="6" a="1"/>
  <c r="B83" i="6" s="1"/>
  <c r="B84" i="6" a="1"/>
  <c r="B84" i="6" s="1"/>
  <c r="B85" i="6" a="1"/>
  <c r="B85" i="6" s="1"/>
  <c r="B86" i="6" a="1"/>
  <c r="B86" i="6" s="1"/>
  <c r="B87" i="6" a="1"/>
  <c r="B87" i="6" s="1"/>
  <c r="B88" i="6" a="1"/>
  <c r="B88" i="6" s="1"/>
  <c r="B89" i="6" a="1"/>
  <c r="B89" i="6" s="1"/>
  <c r="B90" i="6" a="1"/>
  <c r="B90" i="6" s="1"/>
  <c r="B91" i="6" a="1"/>
  <c r="B91" i="6" s="1"/>
  <c r="B92" i="6" a="1"/>
  <c r="B92" i="6" s="1"/>
  <c r="B93" i="6" a="1"/>
  <c r="B93" i="6" s="1"/>
  <c r="B94" i="6" a="1"/>
  <c r="B94" i="6" s="1"/>
  <c r="B95" i="6" a="1"/>
  <c r="B95" i="6" s="1"/>
  <c r="B96" i="6" a="1"/>
  <c r="B96" i="6" s="1"/>
  <c r="B97" i="6" a="1"/>
  <c r="B97" i="6" s="1"/>
  <c r="B98" i="6" a="1"/>
  <c r="B98" i="6" s="1"/>
  <c r="B99" i="6" a="1"/>
  <c r="B99" i="6" s="1"/>
  <c r="B100" i="6" a="1"/>
  <c r="B100" i="6" s="1"/>
  <c r="B101" i="6" a="1"/>
  <c r="B101" i="6" s="1"/>
  <c r="B102" i="6" a="1"/>
  <c r="B102" i="6" s="1"/>
  <c r="B103" i="6" a="1"/>
  <c r="B103" i="6" s="1"/>
  <c r="B104" i="6" a="1"/>
  <c r="B104" i="6" s="1"/>
  <c r="B105" i="6" a="1"/>
  <c r="B105" i="6" s="1"/>
  <c r="B106" i="6" a="1"/>
  <c r="B106" i="6" s="1"/>
  <c r="B107" i="6" a="1"/>
  <c r="B107" i="6" s="1"/>
  <c r="B108" i="6" a="1"/>
  <c r="B108" i="6" s="1"/>
  <c r="B109" i="6" a="1"/>
  <c r="B109" i="6" s="1"/>
  <c r="B110" i="6" a="1"/>
  <c r="B110" i="6" s="1"/>
  <c r="B111" i="6" a="1"/>
  <c r="B111" i="6" s="1"/>
  <c r="B112" i="6" a="1"/>
  <c r="B112" i="6" s="1"/>
  <c r="B113" i="6" a="1"/>
  <c r="B113" i="6" s="1"/>
  <c r="B114" i="6" a="1"/>
  <c r="B114" i="6" s="1"/>
  <c r="B115" i="6" a="1"/>
  <c r="B115" i="6" s="1"/>
  <c r="B116" i="6" a="1"/>
  <c r="B116" i="6" s="1"/>
  <c r="B117" i="6" a="1"/>
  <c r="B117" i="6" s="1"/>
  <c r="B118" i="6" a="1"/>
  <c r="B118" i="6" s="1"/>
  <c r="B119" i="6" a="1"/>
  <c r="B119" i="6" s="1"/>
  <c r="B120" i="6" a="1"/>
  <c r="B120" i="6" s="1"/>
  <c r="B121" i="6" a="1"/>
  <c r="B121" i="6" s="1"/>
  <c r="B122" i="6" a="1"/>
  <c r="B122" i="6" s="1"/>
  <c r="B123" i="6" a="1"/>
  <c r="B123" i="6" s="1"/>
  <c r="B124" i="6" a="1"/>
  <c r="B124" i="6" s="1"/>
  <c r="B125" i="6" a="1"/>
  <c r="B125" i="6" s="1"/>
  <c r="B126" i="6" a="1"/>
  <c r="B126" i="6" s="1"/>
  <c r="B127" i="6" a="1"/>
  <c r="B127" i="6" s="1"/>
  <c r="B128" i="6" a="1"/>
  <c r="B128" i="6" s="1"/>
  <c r="B129" i="6" a="1"/>
  <c r="B129" i="6" s="1"/>
  <c r="B130" i="6" a="1"/>
  <c r="B130" i="6" s="1"/>
  <c r="B131" i="6" a="1"/>
  <c r="B131" i="6" s="1"/>
  <c r="B132" i="6" a="1"/>
  <c r="B132" i="6" s="1"/>
  <c r="B133" i="6" a="1"/>
  <c r="B133" i="6" s="1"/>
  <c r="B134" i="6" a="1"/>
  <c r="B134" i="6" s="1"/>
  <c r="B135" i="6" a="1"/>
  <c r="B135" i="6" s="1"/>
  <c r="B136" i="6" a="1"/>
  <c r="B136" i="6" s="1"/>
  <c r="B137" i="6" a="1"/>
  <c r="B137" i="6" s="1"/>
  <c r="B138" i="6" a="1"/>
  <c r="B138" i="6" s="1"/>
  <c r="B139" i="6" a="1"/>
  <c r="B139" i="6" s="1"/>
  <c r="B140" i="6" a="1"/>
  <c r="B140" i="6" s="1"/>
  <c r="B141" i="6" a="1"/>
  <c r="B141" i="6" s="1"/>
  <c r="B142" i="6" a="1"/>
  <c r="B142" i="6" s="1"/>
  <c r="B143" i="6" a="1"/>
  <c r="B143" i="6" s="1"/>
  <c r="B144" i="6" a="1"/>
  <c r="B144" i="6" s="1"/>
  <c r="B145" i="6" a="1"/>
  <c r="B145" i="6" s="1"/>
  <c r="B146" i="6" a="1"/>
  <c r="B146" i="6" s="1"/>
  <c r="B147" i="6" a="1"/>
  <c r="B147" i="6" s="1"/>
  <c r="B148" i="6" a="1"/>
  <c r="B148" i="6" s="1"/>
  <c r="B149" i="6" a="1"/>
  <c r="B149" i="6" s="1"/>
  <c r="B150" i="6" a="1"/>
  <c r="B150" i="6" s="1"/>
  <c r="B151" i="6" a="1"/>
  <c r="B151" i="6" s="1"/>
  <c r="B152" i="6" a="1"/>
  <c r="B152" i="6" s="1"/>
  <c r="B153" i="6" a="1"/>
  <c r="B153" i="6" s="1"/>
  <c r="B154" i="6" a="1"/>
  <c r="B154" i="6" s="1"/>
  <c r="B155" i="6" a="1"/>
  <c r="B155" i="6" s="1"/>
  <c r="B156" i="6" a="1"/>
  <c r="B156" i="6" s="1"/>
  <c r="B157" i="6" a="1"/>
  <c r="B157" i="6" s="1"/>
  <c r="B158" i="6" a="1"/>
  <c r="B158" i="6" s="1"/>
  <c r="B159" i="6" a="1"/>
  <c r="B159" i="6" s="1"/>
  <c r="B160" i="6" a="1"/>
  <c r="B160" i="6" s="1"/>
  <c r="B2" i="6" a="1"/>
  <c r="B2" i="6" s="1"/>
  <c r="L141" i="8"/>
  <c r="L112" i="8"/>
  <c r="K195" i="8"/>
  <c r="K188" i="8"/>
  <c r="K177" i="8"/>
  <c r="K174" i="8"/>
  <c r="K170" i="8"/>
  <c r="K165" i="8"/>
  <c r="K159" i="8"/>
  <c r="K158" i="8"/>
  <c r="K153" i="8"/>
  <c r="K148" i="8"/>
  <c r="K145" i="8"/>
  <c r="K130" i="8"/>
  <c r="L195" i="8"/>
  <c r="L188" i="8"/>
  <c r="L184" i="8"/>
  <c r="L177" i="8"/>
  <c r="L174" i="8"/>
  <c r="L170" i="8"/>
  <c r="L165" i="8"/>
  <c r="L159" i="8"/>
  <c r="L158" i="8"/>
  <c r="L153" i="8"/>
  <c r="L148" i="8"/>
  <c r="L145" i="8"/>
  <c r="L138" i="8"/>
  <c r="L130" i="8"/>
  <c r="K92" i="8"/>
  <c r="K97" i="8"/>
  <c r="K96" i="8"/>
  <c r="K293" i="8"/>
  <c r="K287" i="8"/>
  <c r="K278" i="8"/>
  <c r="K275" i="8"/>
  <c r="K262" i="8"/>
  <c r="K259" i="8"/>
  <c r="K253" i="8"/>
  <c r="K251" i="8"/>
  <c r="K246" i="8"/>
  <c r="K213" i="8"/>
  <c r="K209" i="8"/>
  <c r="K207" i="8"/>
  <c r="K204" i="8"/>
  <c r="K202" i="8"/>
  <c r="L293" i="8"/>
  <c r="L287" i="8"/>
  <c r="L278" i="8"/>
  <c r="L275" i="8"/>
  <c r="L262" i="8"/>
  <c r="L259" i="8"/>
  <c r="L253" i="8"/>
  <c r="L251" i="8"/>
  <c r="L246" i="8"/>
  <c r="L213" i="8"/>
  <c r="L209" i="8"/>
  <c r="L207" i="8"/>
  <c r="L204" i="8"/>
  <c r="L202" i="8"/>
  <c r="L97" i="8"/>
  <c r="L96" i="8"/>
  <c r="L92" i="8"/>
  <c r="L105" i="8"/>
  <c r="K105" i="8"/>
  <c r="L101" i="8"/>
  <c r="L60" i="8"/>
  <c r="L224" i="8"/>
  <c r="D133" i="8"/>
  <c r="D134" i="8"/>
  <c r="D135" i="8"/>
  <c r="D136" i="8"/>
  <c r="D357" i="8"/>
  <c r="D358" i="8"/>
  <c r="D359" i="8"/>
  <c r="D360" i="8"/>
  <c r="D523" i="8"/>
  <c r="D524" i="8"/>
  <c r="D525" i="8"/>
  <c r="D619" i="8"/>
  <c r="D620" i="8"/>
  <c r="D596" i="8"/>
  <c r="D614" i="8"/>
  <c r="D9" i="8"/>
  <c r="D231" i="8"/>
  <c r="D437" i="8"/>
  <c r="D438" i="8"/>
  <c r="D439" i="8"/>
  <c r="D462" i="8"/>
  <c r="D463" i="8"/>
  <c r="D214" i="8"/>
  <c r="D215" i="8"/>
  <c r="D216" i="8"/>
  <c r="D433" i="8"/>
  <c r="D53" i="8"/>
  <c r="D272" i="8"/>
  <c r="D556" i="8"/>
  <c r="D26" i="8"/>
  <c r="D27" i="8"/>
  <c r="D54" i="8"/>
  <c r="D55" i="8"/>
  <c r="D245" i="8"/>
  <c r="D246" i="8"/>
  <c r="D325" i="8"/>
  <c r="D326" i="8"/>
  <c r="D456" i="8"/>
  <c r="D457" i="8"/>
  <c r="D458" i="8"/>
  <c r="D41" i="8"/>
  <c r="D190" i="8"/>
  <c r="D261" i="8"/>
  <c r="D417" i="8"/>
  <c r="D418" i="8"/>
  <c r="D573" i="8"/>
  <c r="D574" i="8"/>
  <c r="D621" i="8"/>
  <c r="D600" i="8"/>
  <c r="D72" i="8"/>
  <c r="D73" i="8"/>
  <c r="D293" i="8"/>
  <c r="D294" i="8"/>
  <c r="D386" i="8"/>
  <c r="D387" i="8"/>
  <c r="D388" i="8"/>
  <c r="D48" i="8"/>
  <c r="D49" i="8"/>
  <c r="D266" i="8"/>
  <c r="D267" i="8"/>
  <c r="D571" i="8"/>
  <c r="D572" i="8"/>
  <c r="D196" i="8"/>
  <c r="D197" i="8"/>
  <c r="D421" i="8"/>
  <c r="D422" i="8"/>
  <c r="D660" i="8"/>
  <c r="D39" i="8"/>
  <c r="D258" i="8"/>
  <c r="D160" i="8"/>
  <c r="D389" i="8"/>
  <c r="D60" i="8"/>
  <c r="D632" i="8"/>
  <c r="D650" i="8"/>
  <c r="D311" i="8"/>
  <c r="D495" i="8"/>
  <c r="D496" i="8"/>
  <c r="D110" i="8"/>
  <c r="D341" i="8"/>
  <c r="D342" i="8"/>
  <c r="D508" i="8"/>
  <c r="D509" i="8"/>
  <c r="D608" i="8"/>
  <c r="D609" i="8"/>
  <c r="D610" i="8"/>
  <c r="D611" i="8"/>
  <c r="D547" i="8"/>
  <c r="D548" i="8"/>
  <c r="D34" i="8"/>
  <c r="D35" i="8"/>
  <c r="D256" i="8"/>
  <c r="D257" i="8"/>
  <c r="D447" i="8"/>
  <c r="D448" i="8"/>
  <c r="D14" i="8"/>
  <c r="D15" i="8"/>
  <c r="D16" i="8"/>
  <c r="D234" i="8"/>
  <c r="D516" i="8"/>
  <c r="D517" i="8"/>
  <c r="D518" i="8"/>
  <c r="D259" i="8"/>
  <c r="D449" i="8"/>
  <c r="D450" i="8"/>
  <c r="D451" i="8"/>
  <c r="D452" i="8"/>
  <c r="D108" i="8"/>
  <c r="D109" i="8"/>
  <c r="D336" i="8"/>
  <c r="D337" i="8"/>
  <c r="D338" i="8"/>
  <c r="D339" i="8"/>
  <c r="D340" i="8"/>
  <c r="D638" i="8"/>
  <c r="D125" i="8"/>
  <c r="D126" i="8"/>
  <c r="D87" i="8"/>
  <c r="D193" i="8"/>
  <c r="D314" i="8"/>
  <c r="D497" i="8"/>
  <c r="D498" i="8"/>
  <c r="D651" i="8"/>
  <c r="D663" i="8"/>
  <c r="D602" i="8"/>
  <c r="D85" i="8"/>
  <c r="D86" i="8"/>
  <c r="D312" i="8"/>
  <c r="D313" i="8"/>
  <c r="D83" i="8"/>
  <c r="D489" i="8"/>
  <c r="D490" i="8"/>
  <c r="D491" i="8"/>
  <c r="D42" i="8"/>
  <c r="D43" i="8"/>
  <c r="D263" i="8"/>
  <c r="D474" i="8"/>
  <c r="D475" i="8"/>
  <c r="D476" i="8"/>
  <c r="D598" i="8"/>
  <c r="D636" i="8"/>
  <c r="D665" i="8"/>
  <c r="D100" i="8"/>
  <c r="D101" i="8"/>
  <c r="D102" i="8"/>
  <c r="D324" i="8"/>
  <c r="D168" i="8"/>
  <c r="D169" i="8"/>
  <c r="D170" i="8"/>
  <c r="D171" i="8"/>
  <c r="D637" i="8"/>
  <c r="D21" i="8"/>
  <c r="D373" i="8"/>
  <c r="D374" i="8"/>
  <c r="D375" i="8"/>
  <c r="D376" i="8"/>
  <c r="D368" i="8"/>
  <c r="D369" i="8"/>
  <c r="D615" i="8"/>
  <c r="D64" i="8"/>
  <c r="D65" i="8"/>
  <c r="D283" i="8"/>
  <c r="D284" i="8"/>
  <c r="D285" i="8"/>
  <c r="D466" i="8"/>
  <c r="D467" i="8"/>
  <c r="D542" i="8"/>
  <c r="D543" i="8"/>
  <c r="D59" i="8"/>
  <c r="D279" i="8"/>
  <c r="D176" i="8"/>
  <c r="D177" i="8"/>
  <c r="D178" i="8"/>
  <c r="D401" i="8"/>
  <c r="D402" i="8"/>
  <c r="D403" i="8"/>
  <c r="D553" i="8"/>
  <c r="D554" i="8"/>
  <c r="D555" i="8"/>
  <c r="D655" i="8"/>
  <c r="D412" i="8"/>
  <c r="D163" i="8"/>
  <c r="D164" i="8"/>
  <c r="D165" i="8"/>
  <c r="D577" i="8"/>
  <c r="D578" i="8"/>
  <c r="D579" i="8"/>
  <c r="D662" i="8"/>
  <c r="D44" i="8"/>
  <c r="D45" i="8"/>
  <c r="D264" i="8"/>
  <c r="D265" i="8"/>
  <c r="D198" i="8"/>
  <c r="D199" i="8"/>
  <c r="D423" i="8"/>
  <c r="D424" i="8"/>
  <c r="D582" i="8"/>
  <c r="D583" i="8"/>
  <c r="D113" i="8"/>
  <c r="D114" i="8"/>
  <c r="D344" i="8"/>
  <c r="D345" i="8"/>
  <c r="D510" i="8"/>
  <c r="D511" i="8"/>
  <c r="D512" i="8"/>
  <c r="D623" i="8"/>
  <c r="D453" i="8"/>
  <c r="D526" i="8"/>
  <c r="D527" i="8"/>
  <c r="D218" i="8"/>
  <c r="D219" i="8"/>
  <c r="D220" i="8"/>
  <c r="D435" i="8"/>
  <c r="D436" i="8"/>
  <c r="D664" i="8"/>
  <c r="D84" i="8"/>
  <c r="D309" i="8"/>
  <c r="D310" i="8"/>
  <c r="D492" i="8"/>
  <c r="D493" i="8"/>
  <c r="D494" i="8"/>
  <c r="D22" i="8"/>
  <c r="D241" i="8"/>
  <c r="D149" i="8"/>
  <c r="D377" i="8"/>
  <c r="D537" i="8"/>
  <c r="D538" i="8"/>
  <c r="D584" i="8"/>
  <c r="D585" i="8"/>
  <c r="D19" i="8"/>
  <c r="D239" i="8"/>
  <c r="D40" i="8"/>
  <c r="D260" i="8"/>
  <c r="D17" i="8"/>
  <c r="D235" i="8"/>
  <c r="D236" i="8"/>
  <c r="D533" i="8"/>
  <c r="D534" i="8"/>
  <c r="D535" i="8"/>
  <c r="D36" i="8"/>
  <c r="D37" i="8"/>
  <c r="D38" i="8"/>
  <c r="D303" i="8"/>
  <c r="D304" i="8"/>
  <c r="D305" i="8"/>
  <c r="D306" i="8"/>
  <c r="D482" i="8"/>
  <c r="D483" i="8"/>
  <c r="D617" i="8"/>
  <c r="D618" i="8"/>
  <c r="D172" i="8"/>
  <c r="D397" i="8"/>
  <c r="D398" i="8"/>
  <c r="D399" i="8"/>
  <c r="D666" i="8"/>
  <c r="D667" i="8"/>
  <c r="D56" i="8"/>
  <c r="D273" i="8"/>
  <c r="D484" i="8"/>
  <c r="D485" i="8"/>
  <c r="D561" i="8"/>
  <c r="D25" i="8"/>
  <c r="D605" i="8"/>
  <c r="D150" i="8"/>
  <c r="D151" i="8"/>
  <c r="D152" i="8"/>
  <c r="D153" i="8"/>
  <c r="D378" i="8"/>
  <c r="D379" i="8"/>
  <c r="D380" i="8"/>
  <c r="D558" i="8"/>
  <c r="D559" i="8"/>
  <c r="D121" i="8"/>
  <c r="D122" i="8"/>
  <c r="D348" i="8"/>
  <c r="D349" i="8"/>
  <c r="D515" i="8"/>
  <c r="D659" i="8"/>
  <c r="D652" i="8"/>
  <c r="D653" i="8"/>
  <c r="D654" i="8"/>
  <c r="D657" i="8"/>
  <c r="D201" i="8"/>
  <c r="D202" i="8"/>
  <c r="D203" i="8"/>
  <c r="D204" i="8"/>
  <c r="D208" i="8"/>
  <c r="D209" i="8"/>
  <c r="D428" i="8"/>
  <c r="D429" i="8"/>
  <c r="D592" i="8"/>
  <c r="D210" i="8"/>
  <c r="D430" i="8"/>
  <c r="D593" i="8"/>
  <c r="D646" i="8"/>
  <c r="D647" i="8"/>
  <c r="D95" i="8"/>
  <c r="D96" i="8"/>
  <c r="D97" i="8"/>
  <c r="D98" i="8"/>
  <c r="D189" i="8"/>
  <c r="D319" i="8"/>
  <c r="D320" i="8"/>
  <c r="D321" i="8"/>
  <c r="D322" i="8"/>
  <c r="D564" i="8"/>
  <c r="D565" i="8"/>
  <c r="D566" i="8"/>
  <c r="D640" i="8"/>
  <c r="D68" i="8"/>
  <c r="D69" i="8"/>
  <c r="D289" i="8"/>
  <c r="D290" i="8"/>
  <c r="D470" i="8"/>
  <c r="D471" i="8"/>
  <c r="D661" i="8"/>
  <c r="D30" i="8"/>
  <c r="D249" i="8"/>
  <c r="D156" i="8"/>
  <c r="D157" i="8"/>
  <c r="D158" i="8"/>
  <c r="D159" i="8"/>
  <c r="D381" i="8"/>
  <c r="D382" i="8"/>
  <c r="D383" i="8"/>
  <c r="D384" i="8"/>
  <c r="D539" i="8"/>
  <c r="D540" i="8"/>
  <c r="D541" i="8"/>
  <c r="D180" i="8"/>
  <c r="D407" i="8"/>
  <c r="D560" i="8"/>
  <c r="D8" i="8"/>
  <c r="D194" i="8"/>
  <c r="D195" i="8"/>
  <c r="D230" i="8"/>
  <c r="D420" i="8"/>
  <c r="D18" i="8"/>
  <c r="D120" i="8"/>
  <c r="D238" i="8"/>
  <c r="D440" i="8"/>
  <c r="D441" i="8"/>
  <c r="D50" i="8"/>
  <c r="D51" i="8"/>
  <c r="D52" i="8"/>
  <c r="D154" i="8"/>
  <c r="D155" i="8"/>
  <c r="D268" i="8"/>
  <c r="D269" i="8"/>
  <c r="D270" i="8"/>
  <c r="D271" i="8"/>
  <c r="D459" i="8"/>
  <c r="D460" i="8"/>
  <c r="D461" i="8"/>
  <c r="D173" i="8"/>
  <c r="D174" i="8"/>
  <c r="D175" i="8"/>
  <c r="D400" i="8"/>
  <c r="D552" i="8"/>
  <c r="D442" i="8"/>
  <c r="D443" i="8"/>
  <c r="D444" i="8"/>
  <c r="D137" i="8"/>
  <c r="D138" i="8"/>
  <c r="D361" i="8"/>
  <c r="D362" i="8"/>
  <c r="D20" i="8"/>
  <c r="D240" i="8"/>
  <c r="D47" i="8"/>
  <c r="D641" i="8"/>
  <c r="D642" i="8"/>
  <c r="D676" i="8"/>
  <c r="D677" i="8"/>
  <c r="D678" i="8"/>
  <c r="D679" i="8"/>
  <c r="D656" i="8"/>
  <c r="D78" i="8"/>
  <c r="D298" i="8"/>
  <c r="D276" i="8"/>
  <c r="D277" i="8"/>
  <c r="D278" i="8"/>
  <c r="D606" i="8"/>
  <c r="D607" i="8"/>
  <c r="D10" i="8"/>
  <c r="D413" i="8"/>
  <c r="D414" i="8"/>
  <c r="D628" i="8"/>
  <c r="D648" i="8"/>
  <c r="D658" i="8"/>
  <c r="D191" i="8"/>
  <c r="D211" i="8"/>
  <c r="D212" i="8"/>
  <c r="D213" i="8"/>
  <c r="D431" i="8"/>
  <c r="D432" i="8"/>
  <c r="D594" i="8"/>
  <c r="D595" i="8"/>
  <c r="D616" i="8"/>
  <c r="D673" i="8"/>
  <c r="D115" i="8"/>
  <c r="D70" i="8"/>
  <c r="D71" i="8"/>
  <c r="D291" i="8"/>
  <c r="D292" i="8"/>
  <c r="D501" i="8"/>
  <c r="D502" i="8"/>
  <c r="D503" i="8"/>
  <c r="D205" i="8"/>
  <c r="D427" i="8"/>
  <c r="D587" i="8"/>
  <c r="D588" i="8"/>
  <c r="D141" i="8"/>
  <c r="D142" i="8"/>
  <c r="D364" i="8"/>
  <c r="D365" i="8"/>
  <c r="D567" i="8"/>
  <c r="D568" i="8"/>
  <c r="D601" i="8"/>
  <c r="D111" i="8"/>
  <c r="D112" i="8"/>
  <c r="D46" i="8"/>
  <c r="D454" i="8"/>
  <c r="D455" i="8"/>
  <c r="D352" i="8"/>
  <c r="D353" i="8"/>
  <c r="D354" i="8"/>
  <c r="D404" i="8"/>
  <c r="D405" i="8"/>
  <c r="D680" i="8"/>
  <c r="D681" i="8"/>
  <c r="D682" i="8"/>
  <c r="D590" i="8"/>
  <c r="D591" i="8"/>
  <c r="D29" i="8"/>
  <c r="D74" i="8"/>
  <c r="D248" i="8"/>
  <c r="D472" i="8"/>
  <c r="D473" i="8"/>
  <c r="D127" i="8"/>
  <c r="D128" i="8"/>
  <c r="D355" i="8"/>
  <c r="D356" i="8"/>
  <c r="D255" i="8"/>
  <c r="D33" i="8"/>
  <c r="D103" i="8"/>
  <c r="D254" i="8"/>
  <c r="D262" i="8"/>
  <c r="D327" i="8"/>
  <c r="D328" i="8"/>
  <c r="D329" i="8"/>
  <c r="D330" i="8"/>
  <c r="D415" i="8"/>
  <c r="D416" i="8"/>
  <c r="D343" i="8"/>
  <c r="D649" i="8"/>
  <c r="D61" i="8"/>
  <c r="D62" i="8"/>
  <c r="D63" i="8"/>
  <c r="D280" i="8"/>
  <c r="D281" i="8"/>
  <c r="D282" i="8"/>
  <c r="D464" i="8"/>
  <c r="D465" i="8"/>
  <c r="D580" i="8"/>
  <c r="D581" i="8"/>
  <c r="D243" i="8"/>
  <c r="D2" i="8"/>
  <c r="D3" i="8"/>
  <c r="D6" i="8"/>
  <c r="D7" i="8"/>
  <c r="D221" i="8"/>
  <c r="D222" i="8"/>
  <c r="D226" i="8"/>
  <c r="D227" i="8"/>
  <c r="D228" i="8"/>
  <c r="D419" i="8"/>
  <c r="D192" i="8"/>
  <c r="D545" i="8"/>
  <c r="D546" i="8"/>
  <c r="D31" i="8"/>
  <c r="D250" i="8"/>
  <c r="D251" i="8"/>
  <c r="D528" i="8"/>
  <c r="D529" i="8"/>
  <c r="D530" i="8"/>
  <c r="D627" i="8"/>
  <c r="D66" i="8"/>
  <c r="D67" i="8"/>
  <c r="D286" i="8"/>
  <c r="D287" i="8"/>
  <c r="D396" i="8"/>
  <c r="D549" i="8"/>
  <c r="D550" i="8"/>
  <c r="D551" i="8"/>
  <c r="D597" i="8"/>
  <c r="D639" i="8"/>
  <c r="D91" i="8"/>
  <c r="D92" i="8"/>
  <c r="D93" i="8"/>
  <c r="D94" i="8"/>
  <c r="D317" i="8"/>
  <c r="D318" i="8"/>
  <c r="D425" i="8"/>
  <c r="D161" i="8"/>
  <c r="D162" i="8"/>
  <c r="D390" i="8"/>
  <c r="D391" i="8"/>
  <c r="D139" i="8"/>
  <c r="D140" i="8"/>
  <c r="D363" i="8"/>
  <c r="D569" i="8"/>
  <c r="D570" i="8"/>
  <c r="D669" i="8"/>
  <c r="D670" i="8"/>
  <c r="D671" i="8"/>
  <c r="D79" i="8"/>
  <c r="D80" i="8"/>
  <c r="D143" i="8"/>
  <c r="D366" i="8"/>
  <c r="D367" i="8"/>
  <c r="D479" i="8"/>
  <c r="D480" i="8"/>
  <c r="D481" i="8"/>
  <c r="D299" i="8"/>
  <c r="D300" i="8"/>
  <c r="D301" i="8"/>
  <c r="D302" i="8"/>
  <c r="D24" i="8"/>
  <c r="D244" i="8"/>
  <c r="D331" i="8"/>
  <c r="D332" i="8"/>
  <c r="D104" i="8"/>
  <c r="D105" i="8"/>
  <c r="D11" i="8"/>
  <c r="D12" i="8"/>
  <c r="D13" i="8"/>
  <c r="D129" i="8"/>
  <c r="D130" i="8"/>
  <c r="D131" i="8"/>
  <c r="D232" i="8"/>
  <c r="D233" i="8"/>
  <c r="D237" i="8"/>
  <c r="D522" i="8"/>
  <c r="D626" i="8"/>
  <c r="D635" i="8"/>
  <c r="D57" i="8"/>
  <c r="D58" i="8"/>
  <c r="D274" i="8"/>
  <c r="D275" i="8"/>
  <c r="D468" i="8"/>
  <c r="D469" i="8"/>
  <c r="D504" i="8"/>
  <c r="D505" i="8"/>
  <c r="D147" i="8"/>
  <c r="D148" i="8"/>
  <c r="D536" i="8"/>
  <c r="D106" i="8"/>
  <c r="D333" i="8"/>
  <c r="D589" i="8"/>
  <c r="D166" i="8"/>
  <c r="D167" i="8"/>
  <c r="D395" i="8"/>
  <c r="D486" i="8"/>
  <c r="D487" i="8"/>
  <c r="D624" i="8"/>
  <c r="D625" i="8"/>
  <c r="D288" i="8"/>
  <c r="D633" i="8"/>
  <c r="D634" i="8"/>
  <c r="D32" i="8"/>
  <c r="D252" i="8"/>
  <c r="D253" i="8"/>
  <c r="D179" i="8"/>
  <c r="D406" i="8"/>
  <c r="D557" i="8"/>
  <c r="D629" i="8"/>
  <c r="D630" i="8"/>
  <c r="D631" i="8"/>
  <c r="D668" i="8"/>
  <c r="D28" i="8"/>
  <c r="D247" i="8"/>
  <c r="D488" i="8"/>
  <c r="D544" i="8"/>
  <c r="D116" i="8"/>
  <c r="D117" i="8"/>
  <c r="D346" i="8"/>
  <c r="D513" i="8"/>
  <c r="D514" i="8"/>
  <c r="D622" i="8"/>
  <c r="D118" i="8"/>
  <c r="D119" i="8"/>
  <c r="D347" i="8"/>
  <c r="D185" i="8"/>
  <c r="D186" i="8"/>
  <c r="D187" i="8"/>
  <c r="D410" i="8"/>
  <c r="D411" i="8"/>
  <c r="D562" i="8"/>
  <c r="D563" i="8"/>
  <c r="D519" i="8"/>
  <c r="D520" i="8"/>
  <c r="D99" i="8"/>
  <c r="D323" i="8"/>
  <c r="D499" i="8"/>
  <c r="D500" i="8"/>
  <c r="D4" i="8"/>
  <c r="D5" i="8"/>
  <c r="D612" i="8"/>
  <c r="D385" i="8"/>
  <c r="D603" i="8"/>
  <c r="D604" i="8"/>
  <c r="D144" i="8"/>
  <c r="D145" i="8"/>
  <c r="D146" i="8"/>
  <c r="D200" i="8"/>
  <c r="D370" i="8"/>
  <c r="D371" i="8"/>
  <c r="D372" i="8"/>
  <c r="D531" i="8"/>
  <c r="D532" i="8"/>
  <c r="D81" i="8"/>
  <c r="D82" i="8"/>
  <c r="D307" i="8"/>
  <c r="D308" i="8"/>
  <c r="D575" i="8"/>
  <c r="D576" i="8"/>
  <c r="D181" i="8"/>
  <c r="D182" i="8"/>
  <c r="D75" i="8"/>
  <c r="D76" i="8"/>
  <c r="D77" i="8"/>
  <c r="D295" i="8"/>
  <c r="D296" i="8"/>
  <c r="D297" i="8"/>
  <c r="D477" i="8"/>
  <c r="D478" i="8"/>
  <c r="D674" i="8"/>
  <c r="D675" i="8"/>
  <c r="D586" i="8"/>
  <c r="D643" i="8"/>
  <c r="D644" i="8"/>
  <c r="D645" i="8"/>
  <c r="D206" i="8"/>
  <c r="D207" i="8"/>
  <c r="D613" i="8"/>
  <c r="D123" i="8"/>
  <c r="D124" i="8"/>
  <c r="D350" i="8"/>
  <c r="D351" i="8"/>
  <c r="D521" i="8"/>
  <c r="D599" i="8"/>
  <c r="D107" i="8"/>
  <c r="D334" i="8"/>
  <c r="D335" i="8"/>
  <c r="D506" i="8"/>
  <c r="D507" i="8"/>
  <c r="D183" i="8"/>
  <c r="D184" i="8"/>
  <c r="D408" i="8"/>
  <c r="D409" i="8"/>
  <c r="D426" i="8"/>
  <c r="D88" i="8"/>
  <c r="D89" i="8"/>
  <c r="D90" i="8"/>
  <c r="D188" i="8"/>
  <c r="D315" i="8"/>
  <c r="D316" i="8"/>
  <c r="D445" i="8"/>
  <c r="D446" i="8"/>
  <c r="D392" i="8"/>
  <c r="D393" i="8"/>
  <c r="D394" i="8"/>
  <c r="D132" i="8"/>
  <c r="D615" i="4" l="1"/>
  <c r="D613" i="4"/>
  <c r="K580" i="8"/>
  <c r="K569" i="8"/>
  <c r="K567" i="8"/>
  <c r="K463" i="8"/>
  <c r="K364" i="8"/>
  <c r="K269" i="8"/>
  <c r="K141" i="8"/>
  <c r="K60" i="8"/>
  <c r="C3" i="6" l="1"/>
  <c r="C11" i="6"/>
  <c r="C19" i="6"/>
  <c r="C27" i="6"/>
  <c r="C35" i="6"/>
  <c r="C43" i="6"/>
  <c r="C51" i="6"/>
  <c r="C59" i="6"/>
  <c r="C67" i="6"/>
  <c r="C75" i="6"/>
  <c r="C83" i="6"/>
  <c r="C91" i="6"/>
  <c r="C99" i="6"/>
  <c r="C107" i="6"/>
  <c r="C115" i="6"/>
  <c r="C123" i="6"/>
  <c r="C131" i="6"/>
  <c r="C139" i="6"/>
  <c r="C147" i="6"/>
  <c r="C155" i="6"/>
  <c r="C4" i="6"/>
  <c r="C12" i="6"/>
  <c r="C20" i="6"/>
  <c r="C28" i="6"/>
  <c r="C36" i="6"/>
  <c r="C44" i="6"/>
  <c r="C52" i="6"/>
  <c r="C60" i="6"/>
  <c r="C68" i="6"/>
  <c r="C76" i="6"/>
  <c r="C84" i="6"/>
  <c r="C92" i="6"/>
  <c r="C100" i="6"/>
  <c r="C108" i="6"/>
  <c r="C116" i="6"/>
  <c r="C124" i="6"/>
  <c r="C132" i="6"/>
  <c r="C140" i="6"/>
  <c r="C148" i="6"/>
  <c r="C156" i="6"/>
  <c r="C5" i="6"/>
  <c r="C13" i="6"/>
  <c r="C21" i="6"/>
  <c r="C29" i="6"/>
  <c r="C37" i="6"/>
  <c r="C45" i="6"/>
  <c r="C53" i="6"/>
  <c r="C61" i="6"/>
  <c r="C69" i="6"/>
  <c r="C77" i="6"/>
  <c r="C85" i="6"/>
  <c r="C93" i="6"/>
  <c r="C101" i="6"/>
  <c r="C109" i="6"/>
  <c r="C117" i="6"/>
  <c r="C125" i="6"/>
  <c r="C133" i="6"/>
  <c r="C141" i="6"/>
  <c r="C149" i="6"/>
  <c r="C157" i="6"/>
  <c r="C6" i="6"/>
  <c r="C14" i="6"/>
  <c r="C22" i="6"/>
  <c r="C30" i="6"/>
  <c r="C38" i="6"/>
  <c r="C46" i="6"/>
  <c r="C54" i="6"/>
  <c r="C62" i="6"/>
  <c r="C70" i="6"/>
  <c r="C78" i="6"/>
  <c r="C86" i="6"/>
  <c r="C94" i="6"/>
  <c r="C102" i="6"/>
  <c r="C110" i="6"/>
  <c r="C118" i="6"/>
  <c r="C126" i="6"/>
  <c r="C134" i="6"/>
  <c r="C142" i="6"/>
  <c r="C150" i="6"/>
  <c r="C158" i="6"/>
  <c r="C7" i="6"/>
  <c r="C15" i="6"/>
  <c r="C23" i="6"/>
  <c r="C31" i="6"/>
  <c r="C39" i="6"/>
  <c r="C47" i="6"/>
  <c r="C55" i="6"/>
  <c r="C63" i="6"/>
  <c r="C71" i="6"/>
  <c r="C79" i="6"/>
  <c r="C87" i="6"/>
  <c r="C95" i="6"/>
  <c r="C103" i="6"/>
  <c r="C111" i="6"/>
  <c r="C119" i="6"/>
  <c r="C127" i="6"/>
  <c r="C135" i="6"/>
  <c r="C143" i="6"/>
  <c r="C151" i="6"/>
  <c r="C159" i="6"/>
  <c r="C8" i="6"/>
  <c r="C16" i="6"/>
  <c r="C24" i="6"/>
  <c r="C32" i="6"/>
  <c r="C40" i="6"/>
  <c r="C48" i="6"/>
  <c r="C56" i="6"/>
  <c r="C64" i="6"/>
  <c r="C72" i="6"/>
  <c r="C80" i="6"/>
  <c r="C88" i="6"/>
  <c r="C96" i="6"/>
  <c r="C104" i="6"/>
  <c r="C112" i="6"/>
  <c r="C120" i="6"/>
  <c r="C128" i="6"/>
  <c r="C136" i="6"/>
  <c r="C144" i="6"/>
  <c r="C152" i="6"/>
  <c r="C160" i="6"/>
  <c r="C9" i="6"/>
  <c r="C17" i="6"/>
  <c r="C25" i="6"/>
  <c r="C33" i="6"/>
  <c r="C41" i="6"/>
  <c r="C49" i="6"/>
  <c r="C57" i="6"/>
  <c r="C65" i="6"/>
  <c r="C73" i="6"/>
  <c r="C81" i="6"/>
  <c r="C89" i="6"/>
  <c r="C97" i="6"/>
  <c r="C105" i="6"/>
  <c r="C113" i="6"/>
  <c r="C121" i="6"/>
  <c r="C129" i="6"/>
  <c r="C137" i="6"/>
  <c r="C145" i="6"/>
  <c r="C153" i="6"/>
  <c r="C2" i="6"/>
  <c r="C10" i="6"/>
  <c r="C18" i="6"/>
  <c r="C26" i="6"/>
  <c r="C34" i="6"/>
  <c r="C42" i="6"/>
  <c r="C50" i="6"/>
  <c r="C58" i="6"/>
  <c r="C66" i="6"/>
  <c r="C74" i="6"/>
  <c r="C82" i="6"/>
  <c r="C90" i="6"/>
  <c r="C98" i="6"/>
  <c r="C106" i="6"/>
  <c r="C114" i="6"/>
  <c r="C122" i="6"/>
  <c r="C130" i="6"/>
  <c r="C138" i="6"/>
  <c r="C146" i="6"/>
  <c r="C154" i="6"/>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4" i="4"/>
  <c r="D616" i="4"/>
  <c r="D617" i="4"/>
  <c r="D618" i="4"/>
  <c r="D2" i="4"/>
  <c r="D34" i="6" l="1"/>
  <c r="D98" i="6"/>
  <c r="D63" i="6"/>
  <c r="D61" i="6"/>
  <c r="D92" i="6"/>
  <c r="D28" i="6"/>
  <c r="D123" i="6"/>
  <c r="D59" i="6"/>
  <c r="D94" i="6"/>
  <c r="D156" i="6"/>
  <c r="D154" i="6"/>
  <c r="D90" i="6"/>
  <c r="D26" i="6"/>
  <c r="D121" i="6"/>
  <c r="D57" i="6"/>
  <c r="D152" i="6"/>
  <c r="D88" i="6"/>
  <c r="D24" i="6"/>
  <c r="D119" i="6"/>
  <c r="D55" i="6"/>
  <c r="D150" i="6"/>
  <c r="D86" i="6"/>
  <c r="D22" i="6"/>
  <c r="D117" i="6"/>
  <c r="D53" i="6"/>
  <c r="D148" i="6"/>
  <c r="D84" i="6"/>
  <c r="D20" i="6"/>
  <c r="D115" i="6"/>
  <c r="D51" i="6"/>
  <c r="D127" i="6"/>
  <c r="D146" i="6"/>
  <c r="D82" i="6"/>
  <c r="D18" i="6"/>
  <c r="D113" i="6"/>
  <c r="D49" i="6"/>
  <c r="D144" i="6"/>
  <c r="D80" i="6"/>
  <c r="D16" i="6"/>
  <c r="D111" i="6"/>
  <c r="D47" i="6"/>
  <c r="D142" i="6"/>
  <c r="D78" i="6"/>
  <c r="D14" i="6"/>
  <c r="D109" i="6"/>
  <c r="D45" i="6"/>
  <c r="D140" i="6"/>
  <c r="D76" i="6"/>
  <c r="D12" i="6"/>
  <c r="D107" i="6"/>
  <c r="D43" i="6"/>
  <c r="D96" i="6"/>
  <c r="D125" i="6"/>
  <c r="D138" i="6"/>
  <c r="D74" i="6"/>
  <c r="D10" i="6"/>
  <c r="D105" i="6"/>
  <c r="D41" i="6"/>
  <c r="D136" i="6"/>
  <c r="D72" i="6"/>
  <c r="D8" i="6"/>
  <c r="D103" i="6"/>
  <c r="D39" i="6"/>
  <c r="D134" i="6"/>
  <c r="D70" i="6"/>
  <c r="D6" i="6"/>
  <c r="D101" i="6"/>
  <c r="D37" i="6"/>
  <c r="D132" i="6"/>
  <c r="D68" i="6"/>
  <c r="D4" i="6"/>
  <c r="D99" i="6"/>
  <c r="D35" i="6"/>
  <c r="D160" i="6"/>
  <c r="D130" i="6"/>
  <c r="D2" i="6"/>
  <c r="D97" i="6"/>
  <c r="D33" i="6"/>
  <c r="D128" i="6"/>
  <c r="D64" i="6"/>
  <c r="D159" i="6"/>
  <c r="D95" i="6"/>
  <c r="D31" i="6"/>
  <c r="D126" i="6"/>
  <c r="D62" i="6"/>
  <c r="D157" i="6"/>
  <c r="D93" i="6"/>
  <c r="D29" i="6"/>
  <c r="D124" i="6"/>
  <c r="D60" i="6"/>
  <c r="D155" i="6"/>
  <c r="D91" i="6"/>
  <c r="D27" i="6"/>
  <c r="D129" i="6"/>
  <c r="D158" i="6"/>
  <c r="D66" i="6"/>
  <c r="D122" i="6"/>
  <c r="D58" i="6"/>
  <c r="D153" i="6"/>
  <c r="D89" i="6"/>
  <c r="D25" i="6"/>
  <c r="D120" i="6"/>
  <c r="D56" i="6"/>
  <c r="D151" i="6"/>
  <c r="D87" i="6"/>
  <c r="D23" i="6"/>
  <c r="D118" i="6"/>
  <c r="D54" i="6"/>
  <c r="D149" i="6"/>
  <c r="D85" i="6"/>
  <c r="D21" i="6"/>
  <c r="D116" i="6"/>
  <c r="D52" i="6"/>
  <c r="D147" i="6"/>
  <c r="D83" i="6"/>
  <c r="D19" i="6"/>
  <c r="D65" i="6"/>
  <c r="D30" i="6"/>
  <c r="D50" i="6"/>
  <c r="D145" i="6"/>
  <c r="D81" i="6"/>
  <c r="D17" i="6"/>
  <c r="D112" i="6"/>
  <c r="D48" i="6"/>
  <c r="D143" i="6"/>
  <c r="D79" i="6"/>
  <c r="D15" i="6"/>
  <c r="D110" i="6"/>
  <c r="D46" i="6"/>
  <c r="D141" i="6"/>
  <c r="D77" i="6"/>
  <c r="D13" i="6"/>
  <c r="D108" i="6"/>
  <c r="D44" i="6"/>
  <c r="D139" i="6"/>
  <c r="D75" i="6"/>
  <c r="D11" i="6"/>
  <c r="D32" i="6"/>
  <c r="D114" i="6"/>
  <c r="D106" i="6"/>
  <c r="D42" i="6"/>
  <c r="D137" i="6"/>
  <c r="D73" i="6"/>
  <c r="D9" i="6"/>
  <c r="D104" i="6"/>
  <c r="D40" i="6"/>
  <c r="D135" i="6"/>
  <c r="D71" i="6"/>
  <c r="D7" i="6"/>
  <c r="D102" i="6"/>
  <c r="D38" i="6"/>
  <c r="D133" i="6"/>
  <c r="D69" i="6"/>
  <c r="D5" i="6"/>
  <c r="D100" i="6"/>
  <c r="D36" i="6"/>
  <c r="D131" i="6"/>
  <c r="D67" i="6"/>
  <c r="D3" i="6"/>
  <c r="L2" i="6" l="1"/>
  <c r="L27" i="6"/>
  <c r="L59" i="6"/>
  <c r="L91" i="6"/>
  <c r="L123" i="6"/>
  <c r="L155" i="6"/>
  <c r="M27" i="6"/>
  <c r="M59" i="6"/>
  <c r="M91" i="6"/>
  <c r="M123" i="6"/>
  <c r="M155" i="6"/>
  <c r="L28" i="6"/>
  <c r="L60" i="6"/>
  <c r="L92" i="6"/>
  <c r="L124" i="6"/>
  <c r="L156" i="6"/>
  <c r="M28" i="6"/>
  <c r="M60" i="6"/>
  <c r="M92" i="6"/>
  <c r="M124" i="6"/>
  <c r="M156" i="6"/>
  <c r="L29" i="6"/>
  <c r="L61" i="6"/>
  <c r="L93" i="6"/>
  <c r="L125" i="6"/>
  <c r="L157" i="6"/>
  <c r="M33" i="6"/>
  <c r="M65" i="6"/>
  <c r="M97" i="6"/>
  <c r="M129" i="6"/>
  <c r="L6" i="6"/>
  <c r="L38" i="6"/>
  <c r="L70" i="6"/>
  <c r="L102" i="6"/>
  <c r="L134" i="6"/>
  <c r="M10" i="6"/>
  <c r="M42" i="6"/>
  <c r="M74" i="6"/>
  <c r="M106" i="6"/>
  <c r="M138" i="6"/>
  <c r="M2" i="6"/>
  <c r="L31" i="6"/>
  <c r="L63" i="6"/>
  <c r="L95" i="6"/>
  <c r="L127" i="6"/>
  <c r="L159" i="6"/>
  <c r="M31" i="6"/>
  <c r="M63" i="6"/>
  <c r="M95" i="6"/>
  <c r="M127" i="6"/>
  <c r="M159" i="6"/>
  <c r="L32" i="6"/>
  <c r="L64" i="6"/>
  <c r="L96" i="6"/>
  <c r="L128" i="6"/>
  <c r="L160" i="6"/>
  <c r="M32" i="6"/>
  <c r="M64" i="6"/>
  <c r="M96" i="6"/>
  <c r="M128" i="6"/>
  <c r="M160" i="6"/>
  <c r="L33" i="6"/>
  <c r="L65" i="6"/>
  <c r="L97" i="6"/>
  <c r="L129" i="6"/>
  <c r="M5" i="6"/>
  <c r="M37" i="6"/>
  <c r="M69" i="6"/>
  <c r="M101" i="6"/>
  <c r="M133" i="6"/>
  <c r="L10" i="6"/>
  <c r="L42" i="6"/>
  <c r="L74" i="6"/>
  <c r="L106" i="6"/>
  <c r="L138" i="6"/>
  <c r="M14" i="6"/>
  <c r="M46" i="6"/>
  <c r="M78" i="6"/>
  <c r="L3" i="6"/>
  <c r="L35" i="6"/>
  <c r="L67" i="6"/>
  <c r="L99" i="6"/>
  <c r="L131" i="6"/>
  <c r="M3" i="6"/>
  <c r="M35" i="6"/>
  <c r="M67" i="6"/>
  <c r="M99" i="6"/>
  <c r="M131" i="6"/>
  <c r="L4" i="6"/>
  <c r="L36" i="6"/>
  <c r="L68" i="6"/>
  <c r="L100" i="6"/>
  <c r="L132" i="6"/>
  <c r="M4" i="6"/>
  <c r="M36" i="6"/>
  <c r="M68" i="6"/>
  <c r="M100" i="6"/>
  <c r="M132" i="6"/>
  <c r="L5" i="6"/>
  <c r="L37" i="6"/>
  <c r="L69" i="6"/>
  <c r="L101" i="6"/>
  <c r="L133" i="6"/>
  <c r="M9" i="6"/>
  <c r="M41" i="6"/>
  <c r="M73" i="6"/>
  <c r="M105" i="6"/>
  <c r="M137" i="6"/>
  <c r="L14" i="6"/>
  <c r="L46" i="6"/>
  <c r="L78" i="6"/>
  <c r="L110" i="6"/>
  <c r="L142" i="6"/>
  <c r="M18" i="6"/>
  <c r="M50" i="6"/>
  <c r="M82" i="6"/>
  <c r="M114" i="6"/>
  <c r="M146" i="6"/>
  <c r="L7" i="6"/>
  <c r="L39" i="6"/>
  <c r="L71" i="6"/>
  <c r="L103" i="6"/>
  <c r="L135" i="6"/>
  <c r="M7" i="6"/>
  <c r="M39" i="6"/>
  <c r="M71" i="6"/>
  <c r="M103" i="6"/>
  <c r="M135" i="6"/>
  <c r="L8" i="6"/>
  <c r="L40" i="6"/>
  <c r="L72" i="6"/>
  <c r="L104" i="6"/>
  <c r="L136" i="6"/>
  <c r="M8" i="6"/>
  <c r="M40" i="6"/>
  <c r="M72" i="6"/>
  <c r="M104" i="6"/>
  <c r="M136" i="6"/>
  <c r="L9" i="6"/>
  <c r="L41" i="6"/>
  <c r="L73" i="6"/>
  <c r="L105" i="6"/>
  <c r="L137" i="6"/>
  <c r="M13" i="6"/>
  <c r="M45" i="6"/>
  <c r="M77" i="6"/>
  <c r="M109" i="6"/>
  <c r="M141" i="6"/>
  <c r="L18" i="6"/>
  <c r="L50" i="6"/>
  <c r="L82" i="6"/>
  <c r="L114" i="6"/>
  <c r="L146" i="6"/>
  <c r="M22" i="6"/>
  <c r="M54" i="6"/>
  <c r="M86" i="6"/>
  <c r="M118" i="6"/>
  <c r="M150" i="6"/>
  <c r="L11" i="6"/>
  <c r="L43" i="6"/>
  <c r="L75" i="6"/>
  <c r="L107" i="6"/>
  <c r="L139" i="6"/>
  <c r="M11" i="6"/>
  <c r="M43" i="6"/>
  <c r="M75" i="6"/>
  <c r="M107" i="6"/>
  <c r="M139" i="6"/>
  <c r="L12" i="6"/>
  <c r="L44" i="6"/>
  <c r="L76" i="6"/>
  <c r="L108" i="6"/>
  <c r="L140" i="6"/>
  <c r="M12" i="6"/>
  <c r="M44" i="6"/>
  <c r="M76" i="6"/>
  <c r="M108" i="6"/>
  <c r="M140" i="6"/>
  <c r="L13" i="6"/>
  <c r="L45" i="6"/>
  <c r="L77" i="6"/>
  <c r="L109" i="6"/>
  <c r="L141" i="6"/>
  <c r="M17" i="6"/>
  <c r="M49" i="6"/>
  <c r="M81" i="6"/>
  <c r="M113" i="6"/>
  <c r="M145" i="6"/>
  <c r="L22" i="6"/>
  <c r="L54" i="6"/>
  <c r="L86" i="6"/>
  <c r="L118" i="6"/>
  <c r="L150" i="6"/>
  <c r="M26" i="6"/>
  <c r="M58" i="6"/>
  <c r="M90" i="6"/>
  <c r="M122" i="6"/>
  <c r="M154" i="6"/>
  <c r="L15" i="6"/>
  <c r="L47" i="6"/>
  <c r="L79" i="6"/>
  <c r="L111" i="6"/>
  <c r="L143" i="6"/>
  <c r="M15" i="6"/>
  <c r="M47" i="6"/>
  <c r="M79" i="6"/>
  <c r="M111" i="6"/>
  <c r="M143" i="6"/>
  <c r="L16" i="6"/>
  <c r="L48" i="6"/>
  <c r="L80" i="6"/>
  <c r="L112" i="6"/>
  <c r="L144" i="6"/>
  <c r="M16" i="6"/>
  <c r="M48" i="6"/>
  <c r="M80" i="6"/>
  <c r="M112" i="6"/>
  <c r="M144" i="6"/>
  <c r="L17" i="6"/>
  <c r="L49" i="6"/>
  <c r="L81" i="6"/>
  <c r="L113" i="6"/>
  <c r="L145" i="6"/>
  <c r="M21" i="6"/>
  <c r="M53" i="6"/>
  <c r="M85" i="6"/>
  <c r="M117" i="6"/>
  <c r="M149" i="6"/>
  <c r="L26" i="6"/>
  <c r="L58" i="6"/>
  <c r="L90" i="6"/>
  <c r="L122" i="6"/>
  <c r="L154" i="6"/>
  <c r="M30" i="6"/>
  <c r="M62" i="6"/>
  <c r="M94" i="6"/>
  <c r="M126" i="6"/>
  <c r="M158" i="6"/>
  <c r="L19" i="6"/>
  <c r="L51" i="6"/>
  <c r="L83" i="6"/>
  <c r="L115" i="6"/>
  <c r="L147" i="6"/>
  <c r="M19" i="6"/>
  <c r="M51" i="6"/>
  <c r="M83" i="6"/>
  <c r="M115" i="6"/>
  <c r="M147" i="6"/>
  <c r="L20" i="6"/>
  <c r="L52" i="6"/>
  <c r="L84" i="6"/>
  <c r="L116" i="6"/>
  <c r="L148" i="6"/>
  <c r="M20" i="6"/>
  <c r="M52" i="6"/>
  <c r="M84" i="6"/>
  <c r="M116" i="6"/>
  <c r="M148" i="6"/>
  <c r="L21" i="6"/>
  <c r="L53" i="6"/>
  <c r="L85" i="6"/>
  <c r="L117" i="6"/>
  <c r="L149" i="6"/>
  <c r="M25" i="6"/>
  <c r="M57" i="6"/>
  <c r="M89" i="6"/>
  <c r="M121" i="6"/>
  <c r="M153" i="6"/>
  <c r="L30" i="6"/>
  <c r="L62" i="6"/>
  <c r="L94" i="6"/>
  <c r="L126" i="6"/>
  <c r="L158" i="6"/>
  <c r="M34" i="6"/>
  <c r="M66" i="6"/>
  <c r="M98" i="6"/>
  <c r="M130" i="6"/>
  <c r="M110" i="6"/>
  <c r="L23" i="6"/>
  <c r="L55" i="6"/>
  <c r="L87" i="6"/>
  <c r="L119" i="6"/>
  <c r="L151" i="6"/>
  <c r="M23" i="6"/>
  <c r="M55" i="6"/>
  <c r="M87" i="6"/>
  <c r="M119" i="6"/>
  <c r="M151" i="6"/>
  <c r="L24" i="6"/>
  <c r="L56" i="6"/>
  <c r="L88" i="6"/>
  <c r="L120" i="6"/>
  <c r="L152" i="6"/>
  <c r="M24" i="6"/>
  <c r="M56" i="6"/>
  <c r="M88" i="6"/>
  <c r="M120" i="6"/>
  <c r="M152" i="6"/>
  <c r="L25" i="6"/>
  <c r="L57" i="6"/>
  <c r="L89" i="6"/>
  <c r="L121" i="6"/>
  <c r="L153" i="6"/>
  <c r="M29" i="6"/>
  <c r="M61" i="6"/>
  <c r="M93" i="6"/>
  <c r="M125" i="6"/>
  <c r="M157" i="6"/>
  <c r="L34" i="6"/>
  <c r="L66" i="6"/>
  <c r="L98" i="6"/>
  <c r="L130" i="6"/>
  <c r="M6" i="6"/>
  <c r="M38" i="6"/>
  <c r="M70" i="6"/>
  <c r="M102" i="6"/>
  <c r="M134" i="6"/>
  <c r="M142" i="6"/>
  <c r="L254" i="4" l="1"/>
  <c r="K462" i="1" l="1"/>
  <c r="K360" i="4"/>
  <c r="K119" i="4"/>
  <c r="K205" i="4"/>
  <c r="K25" i="4"/>
  <c r="K590" i="4"/>
  <c r="K87" i="4"/>
  <c r="K254" i="4"/>
  <c r="G92" i="6" l="1" a="1"/>
  <c r="G92" i="6" s="1"/>
  <c r="H92" i="6" s="1"/>
  <c r="G100" i="6" a="1"/>
  <c r="G100" i="6" s="1"/>
  <c r="H100" i="6" s="1"/>
  <c r="G108" i="6" a="1"/>
  <c r="G108" i="6" s="1"/>
  <c r="H108" i="6" s="1"/>
  <c r="G116" i="6" a="1"/>
  <c r="G116" i="6" s="1"/>
  <c r="H116" i="6" s="1"/>
  <c r="G93" i="6" a="1"/>
  <c r="G93" i="6" s="1"/>
  <c r="H93" i="6" s="1"/>
  <c r="G101" i="6" a="1"/>
  <c r="G101" i="6" s="1"/>
  <c r="H101" i="6" s="1"/>
  <c r="G109" i="6" a="1"/>
  <c r="G109" i="6" s="1"/>
  <c r="H109" i="6" s="1"/>
  <c r="G117" i="6" a="1"/>
  <c r="G117" i="6" s="1"/>
  <c r="H117" i="6" s="1"/>
  <c r="G94" i="6" a="1"/>
  <c r="G94" i="6" s="1"/>
  <c r="H94" i="6" s="1"/>
  <c r="G102" i="6" a="1"/>
  <c r="G102" i="6" s="1"/>
  <c r="H102" i="6" s="1"/>
  <c r="G110" i="6" a="1"/>
  <c r="G110" i="6" s="1"/>
  <c r="H110" i="6" s="1"/>
  <c r="G118" i="6" a="1"/>
  <c r="G118" i="6" s="1"/>
  <c r="H118" i="6" s="1"/>
  <c r="G95" i="6" a="1"/>
  <c r="G95" i="6" s="1"/>
  <c r="H95" i="6" s="1"/>
  <c r="G103" i="6" a="1"/>
  <c r="G103" i="6" s="1"/>
  <c r="H103" i="6" s="1"/>
  <c r="G111" i="6" a="1"/>
  <c r="G111" i="6" s="1"/>
  <c r="H111" i="6" s="1"/>
  <c r="G119" i="6" a="1"/>
  <c r="G119" i="6" s="1"/>
  <c r="H119" i="6" s="1"/>
  <c r="G88" i="6" a="1"/>
  <c r="G88" i="6" s="1"/>
  <c r="H88" i="6" s="1"/>
  <c r="G96" i="6" a="1"/>
  <c r="G96" i="6" s="1"/>
  <c r="H96" i="6" s="1"/>
  <c r="G104" i="6" a="1"/>
  <c r="G104" i="6" s="1"/>
  <c r="H104" i="6" s="1"/>
  <c r="G112" i="6" a="1"/>
  <c r="G112" i="6" s="1"/>
  <c r="H112" i="6" s="1"/>
  <c r="G89" i="6" a="1"/>
  <c r="G89" i="6" s="1"/>
  <c r="H89" i="6" s="1"/>
  <c r="G97" i="6" a="1"/>
  <c r="G97" i="6" s="1"/>
  <c r="H97" i="6" s="1"/>
  <c r="G105" i="6" a="1"/>
  <c r="G105" i="6" s="1"/>
  <c r="H105" i="6" s="1"/>
  <c r="G113" i="6" a="1"/>
  <c r="G113" i="6" s="1"/>
  <c r="H113" i="6" s="1"/>
  <c r="G90" i="6" a="1"/>
  <c r="G90" i="6" s="1"/>
  <c r="H90" i="6" s="1"/>
  <c r="G98" i="6" a="1"/>
  <c r="G98" i="6" s="1"/>
  <c r="H98" i="6" s="1"/>
  <c r="G106" i="6" a="1"/>
  <c r="G106" i="6" s="1"/>
  <c r="H106" i="6" s="1"/>
  <c r="G114" i="6" a="1"/>
  <c r="G114" i="6" s="1"/>
  <c r="H114" i="6" s="1"/>
  <c r="G91" i="6" a="1"/>
  <c r="G91" i="6" s="1"/>
  <c r="H91" i="6" s="1"/>
  <c r="G99" i="6" a="1"/>
  <c r="G99" i="6" s="1"/>
  <c r="H99" i="6" s="1"/>
  <c r="G107" i="6" a="1"/>
  <c r="G107" i="6" s="1"/>
  <c r="H107" i="6" s="1"/>
  <c r="G115" i="6" a="1"/>
  <c r="G115" i="6" s="1"/>
  <c r="H115" i="6" s="1"/>
  <c r="G28" i="6" a="1"/>
  <c r="G28" i="6" s="1"/>
  <c r="H28" i="6" s="1"/>
  <c r="G36" i="6" a="1"/>
  <c r="G36" i="6" s="1"/>
  <c r="H36" i="6" s="1"/>
  <c r="G44" i="6" a="1"/>
  <c r="G44" i="6" s="1"/>
  <c r="H44" i="6" s="1"/>
  <c r="G52" i="6" a="1"/>
  <c r="G52" i="6" s="1"/>
  <c r="H52" i="6" s="1"/>
  <c r="G60" i="6" a="1"/>
  <c r="G60" i="6" s="1"/>
  <c r="H60" i="6" s="1"/>
  <c r="G68" i="6" a="1"/>
  <c r="G68" i="6" s="1"/>
  <c r="H68" i="6" s="1"/>
  <c r="G76" i="6" a="1"/>
  <c r="G76" i="6" s="1"/>
  <c r="H76" i="6" s="1"/>
  <c r="G84" i="6" a="1"/>
  <c r="G84" i="6" s="1"/>
  <c r="H84" i="6" s="1"/>
  <c r="G29" i="6" a="1"/>
  <c r="G29" i="6" s="1"/>
  <c r="H29" i="6" s="1"/>
  <c r="G37" i="6" a="1"/>
  <c r="G37" i="6" s="1"/>
  <c r="H37" i="6" s="1"/>
  <c r="G45" i="6" a="1"/>
  <c r="G45" i="6" s="1"/>
  <c r="H45" i="6" s="1"/>
  <c r="G53" i="6" a="1"/>
  <c r="G53" i="6" s="1"/>
  <c r="H53" i="6" s="1"/>
  <c r="G61" i="6" a="1"/>
  <c r="G61" i="6" s="1"/>
  <c r="H61" i="6" s="1"/>
  <c r="G69" i="6" a="1"/>
  <c r="G69" i="6" s="1"/>
  <c r="H69" i="6" s="1"/>
  <c r="G77" i="6" a="1"/>
  <c r="G77" i="6" s="1"/>
  <c r="H77" i="6" s="1"/>
  <c r="G85" i="6" a="1"/>
  <c r="G85" i="6" s="1"/>
  <c r="H85" i="6" s="1"/>
  <c r="G30" i="6" a="1"/>
  <c r="G30" i="6" s="1"/>
  <c r="H30" i="6" s="1"/>
  <c r="G38" i="6" a="1"/>
  <c r="G38" i="6" s="1"/>
  <c r="H38" i="6" s="1"/>
  <c r="G46" i="6" a="1"/>
  <c r="G46" i="6" s="1"/>
  <c r="H46" i="6" s="1"/>
  <c r="G54" i="6" a="1"/>
  <c r="G54" i="6" s="1"/>
  <c r="H54" i="6" s="1"/>
  <c r="G62" i="6" a="1"/>
  <c r="G62" i="6" s="1"/>
  <c r="H62" i="6" s="1"/>
  <c r="G70" i="6" a="1"/>
  <c r="G70" i="6" s="1"/>
  <c r="H70" i="6" s="1"/>
  <c r="G78" i="6" a="1"/>
  <c r="G78" i="6" s="1"/>
  <c r="H78" i="6" s="1"/>
  <c r="G86" i="6" a="1"/>
  <c r="G86" i="6" s="1"/>
  <c r="H86" i="6" s="1"/>
  <c r="G31" i="6" a="1"/>
  <c r="G31" i="6" s="1"/>
  <c r="H31" i="6" s="1"/>
  <c r="G39" i="6" a="1"/>
  <c r="G39" i="6" s="1"/>
  <c r="H39" i="6" s="1"/>
  <c r="G47" i="6" a="1"/>
  <c r="G47" i="6" s="1"/>
  <c r="H47" i="6" s="1"/>
  <c r="G55" i="6" a="1"/>
  <c r="G55" i="6" s="1"/>
  <c r="H55" i="6" s="1"/>
  <c r="G63" i="6" a="1"/>
  <c r="G63" i="6" s="1"/>
  <c r="H63" i="6" s="1"/>
  <c r="G71" i="6" a="1"/>
  <c r="G71" i="6" s="1"/>
  <c r="H71" i="6" s="1"/>
  <c r="G79" i="6" a="1"/>
  <c r="G79" i="6" s="1"/>
  <c r="H79" i="6" s="1"/>
  <c r="G87" i="6" a="1"/>
  <c r="G87" i="6" s="1"/>
  <c r="H87" i="6" s="1"/>
  <c r="G32" i="6" a="1"/>
  <c r="G32" i="6" s="1"/>
  <c r="H32" i="6" s="1"/>
  <c r="G40" i="6" a="1"/>
  <c r="G40" i="6" s="1"/>
  <c r="H40" i="6" s="1"/>
  <c r="G48" i="6" a="1"/>
  <c r="G48" i="6" s="1"/>
  <c r="H48" i="6" s="1"/>
  <c r="G56" i="6" a="1"/>
  <c r="G56" i="6" s="1"/>
  <c r="H56" i="6" s="1"/>
  <c r="G64" i="6" a="1"/>
  <c r="G64" i="6" s="1"/>
  <c r="H64" i="6" s="1"/>
  <c r="G72" i="6" a="1"/>
  <c r="G72" i="6" s="1"/>
  <c r="H72" i="6" s="1"/>
  <c r="G80" i="6" a="1"/>
  <c r="G80" i="6" s="1"/>
  <c r="H80" i="6" s="1"/>
  <c r="G33" i="6" a="1"/>
  <c r="G33" i="6" s="1"/>
  <c r="H33" i="6" s="1"/>
  <c r="G41" i="6" a="1"/>
  <c r="G41" i="6" s="1"/>
  <c r="H41" i="6" s="1"/>
  <c r="G49" i="6" a="1"/>
  <c r="G49" i="6" s="1"/>
  <c r="H49" i="6" s="1"/>
  <c r="G57" i="6" a="1"/>
  <c r="G57" i="6" s="1"/>
  <c r="H57" i="6" s="1"/>
  <c r="G65" i="6" a="1"/>
  <c r="G65" i="6" s="1"/>
  <c r="H65" i="6" s="1"/>
  <c r="G73" i="6" a="1"/>
  <c r="G73" i="6" s="1"/>
  <c r="H73" i="6" s="1"/>
  <c r="G81" i="6" a="1"/>
  <c r="G81" i="6" s="1"/>
  <c r="H81" i="6" s="1"/>
  <c r="G26" i="6" a="1"/>
  <c r="G26" i="6" s="1"/>
  <c r="H26" i="6" s="1"/>
  <c r="G34" i="6" a="1"/>
  <c r="G34" i="6" s="1"/>
  <c r="H34" i="6" s="1"/>
  <c r="G42" i="6" a="1"/>
  <c r="G42" i="6" s="1"/>
  <c r="H42" i="6" s="1"/>
  <c r="G50" i="6" a="1"/>
  <c r="G50" i="6" s="1"/>
  <c r="H50" i="6" s="1"/>
  <c r="G58" i="6" a="1"/>
  <c r="G58" i="6" s="1"/>
  <c r="H58" i="6" s="1"/>
  <c r="G66" i="6" a="1"/>
  <c r="G66" i="6" s="1"/>
  <c r="H66" i="6" s="1"/>
  <c r="G74" i="6" a="1"/>
  <c r="G74" i="6" s="1"/>
  <c r="H74" i="6" s="1"/>
  <c r="G27" i="6" a="1"/>
  <c r="G27" i="6" s="1"/>
  <c r="H27" i="6" s="1"/>
  <c r="G35" i="6" a="1"/>
  <c r="G35" i="6" s="1"/>
  <c r="H35" i="6" s="1"/>
  <c r="G43" i="6" a="1"/>
  <c r="G43" i="6" s="1"/>
  <c r="H43" i="6" s="1"/>
  <c r="G51" i="6" a="1"/>
  <c r="G51" i="6" s="1"/>
  <c r="H51" i="6" s="1"/>
  <c r="G59" i="6" a="1"/>
  <c r="G59" i="6" s="1"/>
  <c r="H59" i="6" s="1"/>
  <c r="G67" i="6" a="1"/>
  <c r="G67" i="6" s="1"/>
  <c r="H67" i="6" s="1"/>
  <c r="G75" i="6" a="1"/>
  <c r="G75" i="6" s="1"/>
  <c r="H75" i="6" s="1"/>
  <c r="G83" i="6" a="1"/>
  <c r="G83" i="6" s="1"/>
  <c r="H83" i="6" s="1"/>
  <c r="G132" i="6" a="1"/>
  <c r="G132" i="6" s="1"/>
  <c r="H132" i="6" s="1"/>
  <c r="G140" i="6" a="1"/>
  <c r="G140" i="6" s="1"/>
  <c r="H140" i="6" s="1"/>
  <c r="G148" i="6" a="1"/>
  <c r="G148" i="6" s="1"/>
  <c r="H148" i="6" s="1"/>
  <c r="G156" i="6" a="1"/>
  <c r="G156" i="6" s="1"/>
  <c r="H156" i="6" s="1"/>
  <c r="G164" i="6" a="1"/>
  <c r="G164" i="6" s="1"/>
  <c r="H164" i="6" s="1"/>
  <c r="G172" i="6" a="1"/>
  <c r="G172" i="6" s="1"/>
  <c r="H172" i="6" s="1"/>
  <c r="G180" i="6" a="1"/>
  <c r="G180" i="6" s="1"/>
  <c r="H180" i="6" s="1"/>
  <c r="G188" i="6" a="1"/>
  <c r="G188" i="6" s="1"/>
  <c r="H188" i="6" s="1"/>
  <c r="G125" i="6" a="1"/>
  <c r="G125" i="6" s="1"/>
  <c r="H125" i="6" s="1"/>
  <c r="G133" i="6" a="1"/>
  <c r="G133" i="6" s="1"/>
  <c r="H133" i="6" s="1"/>
  <c r="G141" i="6" a="1"/>
  <c r="G141" i="6" s="1"/>
  <c r="H141" i="6" s="1"/>
  <c r="G149" i="6" a="1"/>
  <c r="G149" i="6" s="1"/>
  <c r="H149" i="6" s="1"/>
  <c r="G157" i="6" a="1"/>
  <c r="G157" i="6" s="1"/>
  <c r="H157" i="6" s="1"/>
  <c r="G165" i="6" a="1"/>
  <c r="G165" i="6" s="1"/>
  <c r="H165" i="6" s="1"/>
  <c r="G173" i="6" a="1"/>
  <c r="G173" i="6" s="1"/>
  <c r="H173" i="6" s="1"/>
  <c r="G181" i="6" a="1"/>
  <c r="G181" i="6" s="1"/>
  <c r="H181" i="6" s="1"/>
  <c r="G126" i="6" a="1"/>
  <c r="G126" i="6" s="1"/>
  <c r="H126" i="6" s="1"/>
  <c r="G134" i="6" a="1"/>
  <c r="G134" i="6" s="1"/>
  <c r="H134" i="6" s="1"/>
  <c r="G142" i="6" a="1"/>
  <c r="G142" i="6" s="1"/>
  <c r="H142" i="6" s="1"/>
  <c r="G150" i="6" a="1"/>
  <c r="G150" i="6" s="1"/>
  <c r="H150" i="6" s="1"/>
  <c r="G158" i="6" a="1"/>
  <c r="G158" i="6" s="1"/>
  <c r="H158" i="6" s="1"/>
  <c r="G166" i="6" a="1"/>
  <c r="G166" i="6" s="1"/>
  <c r="H166" i="6" s="1"/>
  <c r="G174" i="6" a="1"/>
  <c r="G174" i="6" s="1"/>
  <c r="H174" i="6" s="1"/>
  <c r="G182" i="6" a="1"/>
  <c r="G182" i="6" s="1"/>
  <c r="H182" i="6" s="1"/>
  <c r="G127" i="6" a="1"/>
  <c r="G127" i="6" s="1"/>
  <c r="H127" i="6" s="1"/>
  <c r="G135" i="6" a="1"/>
  <c r="G135" i="6" s="1"/>
  <c r="H135" i="6" s="1"/>
  <c r="G143" i="6" a="1"/>
  <c r="G143" i="6" s="1"/>
  <c r="H143" i="6" s="1"/>
  <c r="G151" i="6" a="1"/>
  <c r="G151" i="6" s="1"/>
  <c r="H151" i="6" s="1"/>
  <c r="G159" i="6" a="1"/>
  <c r="G159" i="6" s="1"/>
  <c r="H159" i="6" s="1"/>
  <c r="G167" i="6" a="1"/>
  <c r="G167" i="6" s="1"/>
  <c r="H167" i="6" s="1"/>
  <c r="G175" i="6" a="1"/>
  <c r="G175" i="6" s="1"/>
  <c r="H175" i="6" s="1"/>
  <c r="G183" i="6" a="1"/>
  <c r="G183" i="6" s="1"/>
  <c r="H183" i="6" s="1"/>
  <c r="G120" i="6" a="1"/>
  <c r="G120" i="6" s="1"/>
  <c r="H120" i="6" s="1"/>
  <c r="G128" i="6" a="1"/>
  <c r="G128" i="6" s="1"/>
  <c r="H128" i="6" s="1"/>
  <c r="G136" i="6" a="1"/>
  <c r="G136" i="6" s="1"/>
  <c r="H136" i="6" s="1"/>
  <c r="G144" i="6" a="1"/>
  <c r="G144" i="6" s="1"/>
  <c r="H144" i="6" s="1"/>
  <c r="G152" i="6" a="1"/>
  <c r="G152" i="6" s="1"/>
  <c r="H152" i="6" s="1"/>
  <c r="G160" i="6" a="1"/>
  <c r="G160" i="6" s="1"/>
  <c r="H160" i="6" s="1"/>
  <c r="G168" i="6" a="1"/>
  <c r="G168" i="6" s="1"/>
  <c r="H168" i="6" s="1"/>
  <c r="G176" i="6" a="1"/>
  <c r="G176" i="6" s="1"/>
  <c r="H176" i="6" s="1"/>
  <c r="G184" i="6" a="1"/>
  <c r="G184" i="6" s="1"/>
  <c r="H184" i="6" s="1"/>
  <c r="G121" i="6" a="1"/>
  <c r="G121" i="6" s="1"/>
  <c r="H121" i="6" s="1"/>
  <c r="G129" i="6" a="1"/>
  <c r="G129" i="6" s="1"/>
  <c r="H129" i="6" s="1"/>
  <c r="G137" i="6" a="1"/>
  <c r="G137" i="6" s="1"/>
  <c r="H137" i="6" s="1"/>
  <c r="G145" i="6" a="1"/>
  <c r="G145" i="6" s="1"/>
  <c r="H145" i="6" s="1"/>
  <c r="G153" i="6" a="1"/>
  <c r="G153" i="6" s="1"/>
  <c r="H153" i="6" s="1"/>
  <c r="G161" i="6" a="1"/>
  <c r="G161" i="6" s="1"/>
  <c r="H161" i="6" s="1"/>
  <c r="G169" i="6" a="1"/>
  <c r="G169" i="6" s="1"/>
  <c r="H169" i="6" s="1"/>
  <c r="G177" i="6" a="1"/>
  <c r="G177" i="6" s="1"/>
  <c r="H177" i="6" s="1"/>
  <c r="G185" i="6" a="1"/>
  <c r="G185" i="6" s="1"/>
  <c r="H185" i="6" s="1"/>
  <c r="G122" i="6" a="1"/>
  <c r="G122" i="6" s="1"/>
  <c r="H122" i="6" s="1"/>
  <c r="G130" i="6" a="1"/>
  <c r="G130" i="6" s="1"/>
  <c r="H130" i="6" s="1"/>
  <c r="G138" i="6" a="1"/>
  <c r="G138" i="6" s="1"/>
  <c r="H138" i="6" s="1"/>
  <c r="G146" i="6" a="1"/>
  <c r="G146" i="6" s="1"/>
  <c r="H146" i="6" s="1"/>
  <c r="G154" i="6" a="1"/>
  <c r="G154" i="6" s="1"/>
  <c r="H154" i="6" s="1"/>
  <c r="G162" i="6" a="1"/>
  <c r="G162" i="6" s="1"/>
  <c r="H162" i="6" s="1"/>
  <c r="G170" i="6" a="1"/>
  <c r="G170" i="6" s="1"/>
  <c r="H170" i="6" s="1"/>
  <c r="G178" i="6" a="1"/>
  <c r="G178" i="6" s="1"/>
  <c r="H178" i="6" s="1"/>
  <c r="G186" i="6" a="1"/>
  <c r="G186" i="6" s="1"/>
  <c r="H186" i="6" s="1"/>
  <c r="G123" i="6" a="1"/>
  <c r="G123" i="6" s="1"/>
  <c r="H123" i="6" s="1"/>
  <c r="G131" i="6" a="1"/>
  <c r="G131" i="6" s="1"/>
  <c r="H131" i="6" s="1"/>
  <c r="G139" i="6" a="1"/>
  <c r="G139" i="6" s="1"/>
  <c r="H139" i="6" s="1"/>
  <c r="G147" i="6" a="1"/>
  <c r="G147" i="6" s="1"/>
  <c r="H147" i="6" s="1"/>
  <c r="G155" i="6" a="1"/>
  <c r="G155" i="6" s="1"/>
  <c r="H155" i="6" s="1"/>
  <c r="G163" i="6" a="1"/>
  <c r="G163" i="6" s="1"/>
  <c r="H163" i="6" s="1"/>
  <c r="G171" i="6" a="1"/>
  <c r="G171" i="6" s="1"/>
  <c r="H171" i="6" s="1"/>
  <c r="G179" i="6" a="1"/>
  <c r="G179" i="6" s="1"/>
  <c r="H179" i="6" s="1"/>
  <c r="G187" i="6" a="1"/>
  <c r="G187" i="6" s="1"/>
  <c r="H187" i="6" s="1"/>
  <c r="G2" i="6" a="1"/>
  <c r="G2" i="6" s="1"/>
  <c r="H2" i="6" s="1"/>
  <c r="G4" i="6" a="1"/>
  <c r="G4" i="6" s="1"/>
  <c r="H4" i="6" s="1"/>
  <c r="G12" i="6" a="1"/>
  <c r="G12" i="6" s="1"/>
  <c r="H12" i="6" s="1"/>
  <c r="G20" i="6" a="1"/>
  <c r="G20" i="6" s="1"/>
  <c r="H20" i="6" s="1"/>
  <c r="G5" i="6" a="1"/>
  <c r="G5" i="6" s="1"/>
  <c r="H5" i="6" s="1"/>
  <c r="G13" i="6" a="1"/>
  <c r="G13" i="6" s="1"/>
  <c r="H13" i="6" s="1"/>
  <c r="G21" i="6" a="1"/>
  <c r="G21" i="6" s="1"/>
  <c r="H21" i="6" s="1"/>
  <c r="G6" i="6" a="1"/>
  <c r="G6" i="6" s="1"/>
  <c r="H6" i="6" s="1"/>
  <c r="G14" i="6" a="1"/>
  <c r="G14" i="6" s="1"/>
  <c r="H14" i="6" s="1"/>
  <c r="G22" i="6" a="1"/>
  <c r="G22" i="6" s="1"/>
  <c r="H22" i="6" s="1"/>
  <c r="G7" i="6" a="1"/>
  <c r="G7" i="6" s="1"/>
  <c r="H7" i="6" s="1"/>
  <c r="G15" i="6" a="1"/>
  <c r="G15" i="6" s="1"/>
  <c r="H15" i="6" s="1"/>
  <c r="G23" i="6" a="1"/>
  <c r="G23" i="6" s="1"/>
  <c r="H23" i="6" s="1"/>
  <c r="G8" i="6" a="1"/>
  <c r="G8" i="6" s="1"/>
  <c r="H8" i="6" s="1"/>
  <c r="G16" i="6" a="1"/>
  <c r="G16" i="6" s="1"/>
  <c r="H16" i="6" s="1"/>
  <c r="G24" i="6" a="1"/>
  <c r="G24" i="6" s="1"/>
  <c r="H24" i="6" s="1"/>
  <c r="G9" i="6" a="1"/>
  <c r="G9" i="6" s="1"/>
  <c r="H9" i="6" s="1"/>
  <c r="G17" i="6" a="1"/>
  <c r="G17" i="6" s="1"/>
  <c r="H17" i="6" s="1"/>
  <c r="G25" i="6" a="1"/>
  <c r="G25" i="6" s="1"/>
  <c r="H25" i="6" s="1"/>
  <c r="G10" i="6" a="1"/>
  <c r="G10" i="6" s="1"/>
  <c r="H10" i="6" s="1"/>
  <c r="G18" i="6" a="1"/>
  <c r="G18" i="6" s="1"/>
  <c r="H18" i="6" s="1"/>
  <c r="G3" i="6" a="1"/>
  <c r="G3" i="6" s="1"/>
  <c r="H3" i="6" s="1"/>
  <c r="G11" i="6" a="1"/>
  <c r="G11" i="6" s="1"/>
  <c r="H11" i="6" s="1"/>
  <c r="G19" i="6" a="1"/>
  <c r="G19" i="6" s="1"/>
  <c r="H19" i="6" s="1"/>
  <c r="I10" i="6" l="1"/>
  <c r="I3" i="6"/>
  <c r="I18" i="6"/>
  <c r="I23" i="6"/>
  <c r="I5" i="6"/>
  <c r="I163" i="6"/>
  <c r="I170" i="6"/>
  <c r="I177" i="6"/>
  <c r="I184" i="6"/>
  <c r="I120" i="6"/>
  <c r="I127" i="6"/>
  <c r="I126" i="6"/>
  <c r="I125" i="6"/>
  <c r="I132" i="6"/>
  <c r="I35" i="6"/>
  <c r="I34" i="6"/>
  <c r="I33" i="6"/>
  <c r="I87" i="6"/>
  <c r="I86" i="6"/>
  <c r="I85" i="6"/>
  <c r="I84" i="6"/>
  <c r="I115" i="6"/>
  <c r="I113" i="6"/>
  <c r="I119" i="6"/>
  <c r="I117" i="6"/>
  <c r="I20" i="6"/>
  <c r="I155" i="6"/>
  <c r="I162" i="6"/>
  <c r="I169" i="6"/>
  <c r="I176" i="6"/>
  <c r="I183" i="6"/>
  <c r="I182" i="6"/>
  <c r="I181" i="6"/>
  <c r="I188" i="6"/>
  <c r="I27" i="6"/>
  <c r="I26" i="6"/>
  <c r="I80" i="6"/>
  <c r="I79" i="6"/>
  <c r="I78" i="6"/>
  <c r="I77" i="6"/>
  <c r="I76" i="6"/>
  <c r="I107" i="6"/>
  <c r="I105" i="6"/>
  <c r="I111" i="6"/>
  <c r="I109" i="6"/>
  <c r="I25" i="6"/>
  <c r="I7" i="6"/>
  <c r="I12" i="6"/>
  <c r="I147" i="6"/>
  <c r="I154" i="6"/>
  <c r="I161" i="6"/>
  <c r="I168" i="6"/>
  <c r="I175" i="6"/>
  <c r="I174" i="6"/>
  <c r="I173" i="6"/>
  <c r="I180" i="6"/>
  <c r="I83" i="6"/>
  <c r="I81" i="6"/>
  <c r="I72" i="6"/>
  <c r="I71" i="6"/>
  <c r="I70" i="6"/>
  <c r="I69" i="6"/>
  <c r="I68" i="6"/>
  <c r="I99" i="6"/>
  <c r="I97" i="6"/>
  <c r="I103" i="6"/>
  <c r="I101" i="6"/>
  <c r="I15" i="6"/>
  <c r="I17" i="6"/>
  <c r="I22" i="6"/>
  <c r="I4" i="6"/>
  <c r="I139" i="6"/>
  <c r="I146" i="6"/>
  <c r="I153" i="6"/>
  <c r="I160" i="6"/>
  <c r="I167" i="6"/>
  <c r="I166" i="6"/>
  <c r="I165" i="6"/>
  <c r="I172" i="6"/>
  <c r="I75" i="6"/>
  <c r="I74" i="6"/>
  <c r="I73" i="6"/>
  <c r="I64" i="6"/>
  <c r="I63" i="6"/>
  <c r="I62" i="6"/>
  <c r="I61" i="6"/>
  <c r="I60" i="6"/>
  <c r="I91" i="6"/>
  <c r="I89" i="6"/>
  <c r="I95" i="6"/>
  <c r="I93" i="6"/>
  <c r="I9" i="6"/>
  <c r="I14" i="6"/>
  <c r="I2" i="6"/>
  <c r="I131" i="6"/>
  <c r="I138" i="6"/>
  <c r="I145" i="6"/>
  <c r="I152" i="6"/>
  <c r="I159" i="6"/>
  <c r="I158" i="6"/>
  <c r="I157" i="6"/>
  <c r="I164" i="6"/>
  <c r="I67" i="6"/>
  <c r="I66" i="6"/>
  <c r="I65" i="6"/>
  <c r="I56" i="6"/>
  <c r="I55" i="6"/>
  <c r="I54" i="6"/>
  <c r="I53" i="6"/>
  <c r="I52" i="6"/>
  <c r="I114" i="6"/>
  <c r="I112" i="6"/>
  <c r="I118" i="6"/>
  <c r="I116" i="6"/>
  <c r="I19" i="6"/>
  <c r="I24" i="6"/>
  <c r="I6" i="6"/>
  <c r="I187" i="6"/>
  <c r="I123" i="6"/>
  <c r="I130" i="6"/>
  <c r="I137" i="6"/>
  <c r="I144" i="6"/>
  <c r="I151" i="6"/>
  <c r="I150" i="6"/>
  <c r="I149" i="6"/>
  <c r="I156" i="6"/>
  <c r="I59" i="6"/>
  <c r="I58" i="6"/>
  <c r="I57" i="6"/>
  <c r="I48" i="6"/>
  <c r="I47" i="6"/>
  <c r="I46" i="6"/>
  <c r="I45" i="6"/>
  <c r="I44" i="6"/>
  <c r="I106" i="6"/>
  <c r="I104" i="6"/>
  <c r="I110" i="6"/>
  <c r="I108" i="6"/>
  <c r="I11" i="6"/>
  <c r="I16" i="6"/>
  <c r="I21" i="6"/>
  <c r="I179" i="6"/>
  <c r="I186" i="6"/>
  <c r="I122" i="6"/>
  <c r="I129" i="6"/>
  <c r="I136" i="6"/>
  <c r="I143" i="6"/>
  <c r="I142" i="6"/>
  <c r="I141" i="6"/>
  <c r="I148" i="6"/>
  <c r="I51" i="6"/>
  <c r="I50" i="6"/>
  <c r="I49" i="6"/>
  <c r="I40" i="6"/>
  <c r="I39" i="6"/>
  <c r="I38" i="6"/>
  <c r="I37" i="6"/>
  <c r="I36" i="6"/>
  <c r="I98" i="6"/>
  <c r="I96" i="6"/>
  <c r="I102" i="6"/>
  <c r="I100" i="6"/>
  <c r="I8" i="6"/>
  <c r="I13" i="6"/>
  <c r="I171" i="6"/>
  <c r="I178" i="6"/>
  <c r="I185" i="6"/>
  <c r="I121" i="6"/>
  <c r="I128" i="6"/>
  <c r="I135" i="6"/>
  <c r="I134" i="6"/>
  <c r="I133" i="6"/>
  <c r="I140" i="6"/>
  <c r="I43" i="6"/>
  <c r="I42" i="6"/>
  <c r="I41" i="6"/>
  <c r="I32" i="6"/>
  <c r="I31" i="6"/>
  <c r="I30" i="6"/>
  <c r="I29" i="6"/>
  <c r="I28" i="6"/>
  <c r="I90" i="6"/>
  <c r="I88" i="6"/>
  <c r="I94" i="6"/>
  <c r="I92" i="6"/>
  <c r="Q19" i="6" l="1"/>
  <c r="Q83" i="6"/>
  <c r="Q147" i="6"/>
  <c r="P28" i="6"/>
  <c r="P92" i="6"/>
  <c r="P156" i="6"/>
  <c r="Q28" i="6"/>
  <c r="Q92" i="6"/>
  <c r="Q156" i="6"/>
  <c r="P37" i="6"/>
  <c r="P101" i="6"/>
  <c r="P165" i="6"/>
  <c r="Q126" i="6"/>
  <c r="Q61" i="6"/>
  <c r="Q125" i="6"/>
  <c r="Q2" i="6"/>
  <c r="P70" i="6"/>
  <c r="P134" i="6"/>
  <c r="Q14" i="6"/>
  <c r="Q54" i="6"/>
  <c r="Q40" i="6"/>
  <c r="Q104" i="6"/>
  <c r="Q168" i="6"/>
  <c r="P49" i="6"/>
  <c r="P113" i="6"/>
  <c r="P177" i="6"/>
  <c r="Q41" i="6"/>
  <c r="Q105" i="6"/>
  <c r="Q169" i="6"/>
  <c r="P50" i="6"/>
  <c r="P114" i="6"/>
  <c r="P178" i="6"/>
  <c r="P16" i="6"/>
  <c r="Q175" i="6"/>
  <c r="Q182" i="6"/>
  <c r="P168" i="6"/>
  <c r="Q34" i="6"/>
  <c r="Q162" i="6"/>
  <c r="P151" i="6"/>
  <c r="P139" i="6"/>
  <c r="Q143" i="6"/>
  <c r="P131" i="6"/>
  <c r="P79" i="6"/>
  <c r="P7" i="6"/>
  <c r="P176" i="6"/>
  <c r="P183" i="6"/>
  <c r="P27" i="6"/>
  <c r="Q154" i="6"/>
  <c r="P56" i="6"/>
  <c r="P51" i="6"/>
  <c r="Q131" i="6"/>
  <c r="Q140" i="6"/>
  <c r="Q109" i="6"/>
  <c r="Q24" i="6"/>
  <c r="Q25" i="6"/>
  <c r="Q158" i="6"/>
  <c r="Q31" i="6"/>
  <c r="Q174" i="6"/>
  <c r="P11" i="6"/>
  <c r="Q27" i="6"/>
  <c r="Q91" i="6"/>
  <c r="Q155" i="6"/>
  <c r="P36" i="6"/>
  <c r="P100" i="6"/>
  <c r="P164" i="6"/>
  <c r="Q36" i="6"/>
  <c r="Q100" i="6"/>
  <c r="Q164" i="6"/>
  <c r="P45" i="6"/>
  <c r="P109" i="6"/>
  <c r="P173" i="6"/>
  <c r="Q5" i="6"/>
  <c r="Q69" i="6"/>
  <c r="Q133" i="6"/>
  <c r="P14" i="6"/>
  <c r="P78" i="6"/>
  <c r="P142" i="6"/>
  <c r="Q62" i="6"/>
  <c r="Q70" i="6"/>
  <c r="Q48" i="6"/>
  <c r="Q112" i="6"/>
  <c r="Q176" i="6"/>
  <c r="P57" i="6"/>
  <c r="P121" i="6"/>
  <c r="P185" i="6"/>
  <c r="Q49" i="6"/>
  <c r="Q113" i="6"/>
  <c r="Q177" i="6"/>
  <c r="P58" i="6"/>
  <c r="P122" i="6"/>
  <c r="Q7" i="6"/>
  <c r="P39" i="6"/>
  <c r="Q119" i="6"/>
  <c r="P99" i="6"/>
  <c r="P19" i="6"/>
  <c r="P5" i="6"/>
  <c r="P15" i="6"/>
  <c r="Q183" i="6"/>
  <c r="P171" i="6"/>
  <c r="Q66" i="6"/>
  <c r="Q166" i="6"/>
  <c r="P152" i="6"/>
  <c r="P184" i="6"/>
  <c r="Q26" i="6"/>
  <c r="Q170" i="6"/>
  <c r="P71" i="6"/>
  <c r="Q3" i="6"/>
  <c r="Q12" i="6"/>
  <c r="Q78" i="6"/>
  <c r="P182" i="6"/>
  <c r="P97" i="6"/>
  <c r="P98" i="6"/>
  <c r="P127" i="6"/>
  <c r="P96" i="6"/>
  <c r="Q111" i="6"/>
  <c r="Q35" i="6"/>
  <c r="Q99" i="6"/>
  <c r="Q163" i="6"/>
  <c r="P44" i="6"/>
  <c r="P108" i="6"/>
  <c r="P172" i="6"/>
  <c r="Q44" i="6"/>
  <c r="Q108" i="6"/>
  <c r="Q172" i="6"/>
  <c r="P53" i="6"/>
  <c r="P117" i="6"/>
  <c r="P181" i="6"/>
  <c r="Q13" i="6"/>
  <c r="Q77" i="6"/>
  <c r="Q141" i="6"/>
  <c r="P22" i="6"/>
  <c r="P86" i="6"/>
  <c r="P150" i="6"/>
  <c r="Q86" i="6"/>
  <c r="Q102" i="6"/>
  <c r="Q56" i="6"/>
  <c r="Q120" i="6"/>
  <c r="Q184" i="6"/>
  <c r="P65" i="6"/>
  <c r="P129" i="6"/>
  <c r="P2" i="6"/>
  <c r="Q57" i="6"/>
  <c r="Q121" i="6"/>
  <c r="Q185" i="6"/>
  <c r="P66" i="6"/>
  <c r="P130" i="6"/>
  <c r="Q39" i="6"/>
  <c r="P59" i="6"/>
  <c r="P8" i="6"/>
  <c r="Q10" i="6"/>
  <c r="P40" i="6"/>
  <c r="Q90" i="6"/>
  <c r="P120" i="6"/>
  <c r="P23" i="6"/>
  <c r="P6" i="6"/>
  <c r="P35" i="6"/>
  <c r="P175" i="6"/>
  <c r="Q23" i="6"/>
  <c r="P48" i="6"/>
  <c r="P163" i="6"/>
  <c r="P76" i="6"/>
  <c r="P149" i="6"/>
  <c r="P118" i="6"/>
  <c r="P33" i="6"/>
  <c r="P34" i="6"/>
  <c r="Q135" i="6"/>
  <c r="Q82" i="6"/>
  <c r="Q138" i="6"/>
  <c r="P155" i="6"/>
  <c r="Q43" i="6"/>
  <c r="Q107" i="6"/>
  <c r="Q171" i="6"/>
  <c r="P52" i="6"/>
  <c r="P116" i="6"/>
  <c r="P180" i="6"/>
  <c r="Q52" i="6"/>
  <c r="Q116" i="6"/>
  <c r="Q180" i="6"/>
  <c r="P61" i="6"/>
  <c r="P125" i="6"/>
  <c r="P3" i="6"/>
  <c r="Q21" i="6"/>
  <c r="Q85" i="6"/>
  <c r="Q149" i="6"/>
  <c r="P30" i="6"/>
  <c r="P94" i="6"/>
  <c r="P158" i="6"/>
  <c r="Q118" i="6"/>
  <c r="Q134" i="6"/>
  <c r="Q64" i="6"/>
  <c r="Q128" i="6"/>
  <c r="P9" i="6"/>
  <c r="P73" i="6"/>
  <c r="P137" i="6"/>
  <c r="Q65" i="6"/>
  <c r="Q129" i="6"/>
  <c r="P10" i="6"/>
  <c r="P74" i="6"/>
  <c r="P138" i="6"/>
  <c r="Q71" i="6"/>
  <c r="P80" i="6"/>
  <c r="P95" i="6"/>
  <c r="Q42" i="6"/>
  <c r="P63" i="6"/>
  <c r="P31" i="6"/>
  <c r="Q15" i="6"/>
  <c r="P43" i="6"/>
  <c r="Q58" i="6"/>
  <c r="P143" i="6"/>
  <c r="P24" i="6"/>
  <c r="Q150" i="6"/>
  <c r="Q55" i="6"/>
  <c r="P140" i="6"/>
  <c r="P85" i="6"/>
  <c r="P54" i="6"/>
  <c r="Q152" i="6"/>
  <c r="Q153" i="6"/>
  <c r="P160" i="6"/>
  <c r="Q106" i="6"/>
  <c r="P88" i="6"/>
  <c r="P147" i="6"/>
  <c r="Q127" i="6"/>
  <c r="Q51" i="6"/>
  <c r="Q115" i="6"/>
  <c r="Q179" i="6"/>
  <c r="P60" i="6"/>
  <c r="P124" i="6"/>
  <c r="Q60" i="6"/>
  <c r="Q124" i="6"/>
  <c r="P69" i="6"/>
  <c r="P133" i="6"/>
  <c r="Q22" i="6"/>
  <c r="Q29" i="6"/>
  <c r="Q93" i="6"/>
  <c r="Q157" i="6"/>
  <c r="P38" i="6"/>
  <c r="P102" i="6"/>
  <c r="P166" i="6"/>
  <c r="Q142" i="6"/>
  <c r="Q8" i="6"/>
  <c r="Q72" i="6"/>
  <c r="Q136" i="6"/>
  <c r="P17" i="6"/>
  <c r="P81" i="6"/>
  <c r="P145" i="6"/>
  <c r="Q9" i="6"/>
  <c r="Q73" i="6"/>
  <c r="Q137" i="6"/>
  <c r="P18" i="6"/>
  <c r="P82" i="6"/>
  <c r="P146" i="6"/>
  <c r="Q98" i="6"/>
  <c r="P103" i="6"/>
  <c r="Q122" i="6"/>
  <c r="Q74" i="6"/>
  <c r="P83" i="6"/>
  <c r="P136" i="6"/>
  <c r="Q47" i="6"/>
  <c r="P64" i="6"/>
  <c r="P72" i="6"/>
  <c r="Q18" i="6"/>
  <c r="P47" i="6"/>
  <c r="P115" i="6"/>
  <c r="Q87" i="6"/>
  <c r="P91" i="6"/>
  <c r="P159" i="6"/>
  <c r="Q151" i="6"/>
  <c r="P112" i="6"/>
  <c r="P12" i="6"/>
  <c r="P21" i="6"/>
  <c r="Q173" i="6"/>
  <c r="Q88" i="6"/>
  <c r="Q89" i="6"/>
  <c r="P144" i="6"/>
  <c r="P107" i="6"/>
  <c r="Q146" i="6"/>
  <c r="P128" i="6"/>
  <c r="P75" i="6"/>
  <c r="Q59" i="6"/>
  <c r="Q123" i="6"/>
  <c r="P68" i="6"/>
  <c r="P132" i="6"/>
  <c r="Q4" i="6"/>
  <c r="Q68" i="6"/>
  <c r="Q132" i="6"/>
  <c r="P13" i="6"/>
  <c r="P77" i="6"/>
  <c r="P141" i="6"/>
  <c r="Q46" i="6"/>
  <c r="Q37" i="6"/>
  <c r="Q101" i="6"/>
  <c r="Q165" i="6"/>
  <c r="P46" i="6"/>
  <c r="P110" i="6"/>
  <c r="P174" i="6"/>
  <c r="Q6" i="6"/>
  <c r="Q16" i="6"/>
  <c r="Q80" i="6"/>
  <c r="Q144" i="6"/>
  <c r="P25" i="6"/>
  <c r="P89" i="6"/>
  <c r="P153" i="6"/>
  <c r="Q17" i="6"/>
  <c r="Q81" i="6"/>
  <c r="Q145" i="6"/>
  <c r="P26" i="6"/>
  <c r="P90" i="6"/>
  <c r="P154" i="6"/>
  <c r="Q130" i="6"/>
  <c r="P123" i="6"/>
  <c r="P55" i="6"/>
  <c r="Q103" i="6"/>
  <c r="P104" i="6"/>
  <c r="Q63" i="6"/>
  <c r="Q79" i="6"/>
  <c r="P87" i="6"/>
  <c r="P179" i="6"/>
  <c r="Q50" i="6"/>
  <c r="P67" i="6"/>
  <c r="Q114" i="6"/>
  <c r="Q94" i="6"/>
  <c r="Q67" i="6"/>
  <c r="Q76" i="6"/>
  <c r="Q45" i="6"/>
  <c r="Q30" i="6"/>
  <c r="P161" i="6"/>
  <c r="P162" i="6"/>
  <c r="P32" i="6"/>
  <c r="P135" i="6"/>
  <c r="P111" i="6"/>
  <c r="Q11" i="6"/>
  <c r="Q75" i="6"/>
  <c r="Q139" i="6"/>
  <c r="P20" i="6"/>
  <c r="P84" i="6"/>
  <c r="P148" i="6"/>
  <c r="Q20" i="6"/>
  <c r="Q84" i="6"/>
  <c r="Q148" i="6"/>
  <c r="P29" i="6"/>
  <c r="P93" i="6"/>
  <c r="P157" i="6"/>
  <c r="Q110" i="6"/>
  <c r="Q53" i="6"/>
  <c r="Q117" i="6"/>
  <c r="Q181" i="6"/>
  <c r="P62" i="6"/>
  <c r="P126" i="6"/>
  <c r="P4" i="6"/>
  <c r="Q38" i="6"/>
  <c r="Q32" i="6"/>
  <c r="Q96" i="6"/>
  <c r="Q160" i="6"/>
  <c r="P41" i="6"/>
  <c r="P105" i="6"/>
  <c r="P169" i="6"/>
  <c r="Q33" i="6"/>
  <c r="Q97" i="6"/>
  <c r="Q161" i="6"/>
  <c r="P42" i="6"/>
  <c r="P106" i="6"/>
  <c r="P170" i="6"/>
  <c r="Q178" i="6"/>
  <c r="P167" i="6"/>
  <c r="Q95" i="6"/>
  <c r="Q159" i="6"/>
  <c r="P119" i="6"/>
  <c r="Q167" i="6"/>
  <c r="I199" i="1" l="1"/>
  <c r="I305" i="1"/>
  <c r="I151" i="1"/>
  <c r="I329" i="1"/>
  <c r="I348" i="1"/>
  <c r="I8" i="1"/>
  <c r="I22" i="1"/>
  <c r="H58" i="1"/>
  <c r="H52" i="1"/>
  <c r="J47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Alejandra</author>
    <author>Alejandra Cuya Sialer</author>
    <author>user</author>
  </authors>
  <commentList>
    <comment ref="H67" authorId="0" shapeId="0" xr:uid="{00000000-0006-0000-0000-00002B000000}">
      <text>
        <r>
          <rPr>
            <b/>
            <sz val="9"/>
            <color indexed="81"/>
            <rFont val="Tahoma"/>
            <family val="2"/>
          </rPr>
          <t>Alejandra:</t>
        </r>
        <r>
          <rPr>
            <sz val="9"/>
            <color indexed="81"/>
            <rFont val="Tahoma"/>
            <family val="2"/>
          </rPr>
          <t xml:space="preserve">
En doblones</t>
        </r>
      </text>
    </comment>
    <comment ref="H83" authorId="0" shapeId="0" xr:uid="{00000000-0006-0000-0000-00002C000000}">
      <text>
        <r>
          <rPr>
            <b/>
            <sz val="9"/>
            <color indexed="81"/>
            <rFont val="Tahoma"/>
            <family val="2"/>
          </rPr>
          <t>Alejandra:</t>
        </r>
        <r>
          <rPr>
            <sz val="9"/>
            <color indexed="81"/>
            <rFont val="Tahoma"/>
            <family val="2"/>
          </rPr>
          <t xml:space="preserve">
En doblones</t>
        </r>
      </text>
    </comment>
    <comment ref="H86" authorId="0" shapeId="0" xr:uid="{00000000-0006-0000-0000-00002D000000}">
      <text>
        <r>
          <rPr>
            <b/>
            <sz val="9"/>
            <color indexed="81"/>
            <rFont val="Tahoma"/>
            <family val="2"/>
          </rPr>
          <t>Alejandra:</t>
        </r>
        <r>
          <rPr>
            <sz val="9"/>
            <color indexed="81"/>
            <rFont val="Tahoma"/>
            <family val="2"/>
          </rPr>
          <t xml:space="preserve">
En doblones</t>
        </r>
      </text>
    </comment>
    <comment ref="H89" authorId="0" shapeId="0" xr:uid="{00000000-0006-0000-0000-00002E000000}">
      <text>
        <r>
          <rPr>
            <b/>
            <sz val="9"/>
            <color indexed="81"/>
            <rFont val="Tahoma"/>
            <family val="2"/>
          </rPr>
          <t>Alejandra:</t>
        </r>
        <r>
          <rPr>
            <sz val="9"/>
            <color indexed="81"/>
            <rFont val="Tahoma"/>
            <family val="2"/>
          </rPr>
          <t xml:space="preserve">
En doblones</t>
        </r>
      </text>
    </comment>
    <comment ref="H92" authorId="0" shapeId="0" xr:uid="{00000000-0006-0000-0000-00002F000000}">
      <text>
        <r>
          <rPr>
            <b/>
            <sz val="9"/>
            <color indexed="81"/>
            <rFont val="Tahoma"/>
            <family val="2"/>
          </rPr>
          <t>Alejandra:</t>
        </r>
        <r>
          <rPr>
            <sz val="9"/>
            <color indexed="81"/>
            <rFont val="Tahoma"/>
            <family val="2"/>
          </rPr>
          <t xml:space="preserve">
En doblones</t>
        </r>
      </text>
    </comment>
    <comment ref="H100" authorId="0" shapeId="0" xr:uid="{00000000-0006-0000-0000-000030000000}">
      <text>
        <r>
          <rPr>
            <b/>
            <sz val="9"/>
            <color indexed="81"/>
            <rFont val="Tahoma"/>
            <family val="2"/>
          </rPr>
          <t>Alejandra:</t>
        </r>
        <r>
          <rPr>
            <sz val="9"/>
            <color indexed="81"/>
            <rFont val="Tahoma"/>
            <family val="2"/>
          </rPr>
          <t xml:space="preserve">
En doblones</t>
        </r>
      </text>
    </comment>
    <comment ref="H308" authorId="1" shapeId="0" xr:uid="{00000000-0006-0000-0000-000031000000}">
      <text>
        <r>
          <rPr>
            <b/>
            <sz val="9"/>
            <color indexed="81"/>
            <rFont val="Tahoma"/>
            <family val="2"/>
          </rPr>
          <t>Alejandra Cuya Sialer:</t>
        </r>
        <r>
          <rPr>
            <sz val="9"/>
            <color indexed="81"/>
            <rFont val="Tahoma"/>
            <family val="2"/>
          </rPr>
          <t xml:space="preserve">
En doblones</t>
        </r>
      </text>
    </comment>
    <comment ref="I308" authorId="1" shapeId="0" xr:uid="{00000000-0006-0000-0000-000032000000}">
      <text>
        <r>
          <rPr>
            <b/>
            <sz val="9"/>
            <color indexed="81"/>
            <rFont val="Tahoma"/>
            <family val="2"/>
          </rPr>
          <t>Alejandra Cuya Sialer:</t>
        </r>
        <r>
          <rPr>
            <sz val="9"/>
            <color indexed="81"/>
            <rFont val="Tahoma"/>
            <family val="2"/>
          </rPr>
          <t xml:space="preserve">
En doblones</t>
        </r>
      </text>
    </comment>
    <comment ref="J308" authorId="1" shapeId="0" xr:uid="{00000000-0006-0000-0000-000033000000}">
      <text>
        <r>
          <rPr>
            <b/>
            <sz val="9"/>
            <color indexed="81"/>
            <rFont val="Tahoma"/>
            <family val="2"/>
          </rPr>
          <t>Alejandra Cuya Sialer:</t>
        </r>
        <r>
          <rPr>
            <sz val="9"/>
            <color indexed="81"/>
            <rFont val="Tahoma"/>
            <family val="2"/>
          </rPr>
          <t xml:space="preserve">
En doblones</t>
        </r>
      </text>
    </comment>
    <comment ref="H311" authorId="1" shapeId="0" xr:uid="{00000000-0006-0000-0000-000034000000}">
      <text>
        <r>
          <rPr>
            <b/>
            <sz val="9"/>
            <color indexed="81"/>
            <rFont val="Tahoma"/>
            <family val="2"/>
          </rPr>
          <t>Alejandra Cuya Sialer:</t>
        </r>
        <r>
          <rPr>
            <sz val="9"/>
            <color indexed="81"/>
            <rFont val="Tahoma"/>
            <family val="2"/>
          </rPr>
          <t xml:space="preserve">
En doblones</t>
        </r>
      </text>
    </comment>
    <comment ref="H312" authorId="1" shapeId="0" xr:uid="{00000000-0006-0000-0000-000035000000}">
      <text>
        <r>
          <rPr>
            <b/>
            <sz val="9"/>
            <color indexed="81"/>
            <rFont val="Tahoma"/>
            <family val="2"/>
          </rPr>
          <t>Alejandra Cuya Sialer:</t>
        </r>
        <r>
          <rPr>
            <sz val="9"/>
            <color indexed="81"/>
            <rFont val="Tahoma"/>
            <family val="2"/>
          </rPr>
          <t xml:space="preserve">
En doblones</t>
        </r>
      </text>
    </comment>
    <comment ref="H319" authorId="1" shapeId="0" xr:uid="{00000000-0006-0000-0000-000036000000}">
      <text>
        <r>
          <rPr>
            <b/>
            <sz val="9"/>
            <color indexed="81"/>
            <rFont val="Tahoma"/>
            <family val="2"/>
          </rPr>
          <t>Alejandra Cuya Sialer:</t>
        </r>
        <r>
          <rPr>
            <sz val="9"/>
            <color indexed="81"/>
            <rFont val="Tahoma"/>
            <family val="2"/>
          </rPr>
          <t xml:space="preserve">
En doblones</t>
        </r>
      </text>
    </comment>
    <comment ref="B321" authorId="1" shapeId="0" xr:uid="{00000000-0006-0000-0000-000037000000}">
      <text>
        <r>
          <rPr>
            <b/>
            <sz val="9"/>
            <color indexed="81"/>
            <rFont val="Tahoma"/>
            <family val="2"/>
          </rPr>
          <t>Alejandra Cuya Sialer:</t>
        </r>
        <r>
          <rPr>
            <sz val="9"/>
            <color indexed="81"/>
            <rFont val="Tahoma"/>
            <family val="2"/>
          </rPr>
          <t xml:space="preserve">
Orden de los predicadores</t>
        </r>
      </text>
    </comment>
    <comment ref="H321" authorId="1" shapeId="0" xr:uid="{00000000-0006-0000-0000-000038000000}">
      <text>
        <r>
          <rPr>
            <b/>
            <sz val="9"/>
            <color indexed="81"/>
            <rFont val="Tahoma"/>
            <family val="2"/>
          </rPr>
          <t>Alejandra Cuya Sialer:</t>
        </r>
        <r>
          <rPr>
            <sz val="9"/>
            <color indexed="81"/>
            <rFont val="Tahoma"/>
            <family val="2"/>
          </rPr>
          <t xml:space="preserve">
En doblones</t>
        </r>
      </text>
    </comment>
    <comment ref="B324" authorId="1" shapeId="0" xr:uid="{00000000-0006-0000-0000-000039000000}">
      <text>
        <r>
          <rPr>
            <b/>
            <sz val="9"/>
            <color indexed="81"/>
            <rFont val="Tahoma"/>
            <family val="2"/>
          </rPr>
          <t>Alejandra Cuya Sialer:</t>
        </r>
        <r>
          <rPr>
            <sz val="9"/>
            <color indexed="81"/>
            <rFont val="Tahoma"/>
            <family val="2"/>
          </rPr>
          <t xml:space="preserve">
Orden de san Basilio</t>
        </r>
      </text>
    </comment>
    <comment ref="H327" authorId="1" shapeId="0" xr:uid="{00000000-0006-0000-0000-00003A000000}">
      <text>
        <r>
          <rPr>
            <b/>
            <sz val="9"/>
            <color indexed="81"/>
            <rFont val="Tahoma"/>
            <family val="2"/>
          </rPr>
          <t>Alejandra Cuya Sialer:</t>
        </r>
        <r>
          <rPr>
            <sz val="9"/>
            <color indexed="81"/>
            <rFont val="Tahoma"/>
            <family val="2"/>
          </rPr>
          <t xml:space="preserve">
En doblones</t>
        </r>
      </text>
    </comment>
    <comment ref="H330" authorId="1" shapeId="0" xr:uid="{00000000-0006-0000-0000-00003B000000}">
      <text>
        <r>
          <rPr>
            <b/>
            <sz val="9"/>
            <color indexed="81"/>
            <rFont val="Tahoma"/>
            <family val="2"/>
          </rPr>
          <t>Alejandra Cuya Sialer:</t>
        </r>
        <r>
          <rPr>
            <sz val="9"/>
            <color indexed="81"/>
            <rFont val="Tahoma"/>
            <family val="2"/>
          </rPr>
          <t xml:space="preserve">
En doblones </t>
        </r>
      </text>
    </comment>
    <comment ref="B341" authorId="1" shapeId="0" xr:uid="{00000000-0006-0000-0000-00003C000000}">
      <text>
        <r>
          <rPr>
            <b/>
            <sz val="9"/>
            <color indexed="81"/>
            <rFont val="Tahoma"/>
            <family val="2"/>
          </rPr>
          <t>Alejandra Cuya Sialer:</t>
        </r>
        <r>
          <rPr>
            <sz val="9"/>
            <color indexed="81"/>
            <rFont val="Tahoma"/>
            <family val="2"/>
          </rPr>
          <t xml:space="preserve">
Orden de San Francisco</t>
        </r>
      </text>
    </comment>
    <comment ref="H363" authorId="1" shapeId="0" xr:uid="{00000000-0006-0000-0000-00003D000000}">
      <text>
        <r>
          <rPr>
            <b/>
            <sz val="9"/>
            <color indexed="81"/>
            <rFont val="Tahoma"/>
            <family val="2"/>
          </rPr>
          <t>Alejandra Cuya Sialer:</t>
        </r>
        <r>
          <rPr>
            <sz val="9"/>
            <color indexed="81"/>
            <rFont val="Tahoma"/>
            <family val="2"/>
          </rPr>
          <t xml:space="preserve">
En doblones</t>
        </r>
      </text>
    </comment>
    <comment ref="B368" authorId="1" shapeId="0" xr:uid="{00000000-0006-0000-0000-00003E000000}">
      <text>
        <r>
          <rPr>
            <b/>
            <sz val="9"/>
            <color indexed="81"/>
            <rFont val="Tahoma"/>
            <family val="2"/>
          </rPr>
          <t>Alejandra Cuya Sialer:</t>
        </r>
        <r>
          <rPr>
            <sz val="9"/>
            <color indexed="81"/>
            <rFont val="Tahoma"/>
            <family val="2"/>
          </rPr>
          <t xml:space="preserve">
Orden de predicadores </t>
        </r>
      </text>
    </comment>
    <comment ref="H380" authorId="2" shapeId="0" xr:uid="{00000000-0006-0000-0000-00003F000000}">
      <text>
        <r>
          <rPr>
            <b/>
            <sz val="9"/>
            <color indexed="81"/>
            <rFont val="Tahoma"/>
            <family val="2"/>
          </rPr>
          <t>user:</t>
        </r>
        <r>
          <rPr>
            <sz val="9"/>
            <color indexed="81"/>
            <rFont val="Tahoma"/>
            <family val="2"/>
          </rPr>
          <t xml:space="preserve">
En doblones</t>
        </r>
      </text>
    </comment>
    <comment ref="H382" authorId="2" shapeId="0" xr:uid="{00000000-0006-0000-0000-000040000000}">
      <text>
        <r>
          <rPr>
            <b/>
            <sz val="9"/>
            <color indexed="81"/>
            <rFont val="Tahoma"/>
            <family val="2"/>
          </rPr>
          <t>user:</t>
        </r>
        <r>
          <rPr>
            <sz val="9"/>
            <color indexed="81"/>
            <rFont val="Tahoma"/>
            <family val="2"/>
          </rPr>
          <t xml:space="preserve">
En doblones
</t>
        </r>
      </text>
    </comment>
    <comment ref="H383" authorId="2" shapeId="0" xr:uid="{00000000-0006-0000-0000-000041000000}">
      <text>
        <r>
          <rPr>
            <b/>
            <sz val="9"/>
            <color indexed="81"/>
            <rFont val="Tahoma"/>
            <family val="2"/>
          </rPr>
          <t>user:</t>
        </r>
        <r>
          <rPr>
            <sz val="9"/>
            <color indexed="81"/>
            <rFont val="Tahoma"/>
            <family val="2"/>
          </rPr>
          <t xml:space="preserve">
En doblones</t>
        </r>
      </text>
    </comment>
    <comment ref="H384" authorId="2" shapeId="0" xr:uid="{00000000-0006-0000-0000-000042000000}">
      <text>
        <r>
          <rPr>
            <b/>
            <sz val="9"/>
            <color indexed="81"/>
            <rFont val="Tahoma"/>
            <family val="2"/>
          </rPr>
          <t>user:</t>
        </r>
        <r>
          <rPr>
            <sz val="9"/>
            <color indexed="81"/>
            <rFont val="Tahoma"/>
            <family val="2"/>
          </rPr>
          <t xml:space="preserve">
En doblones</t>
        </r>
      </text>
    </comment>
    <comment ref="H388" authorId="2" shapeId="0" xr:uid="{00000000-0006-0000-0000-000043000000}">
      <text>
        <r>
          <rPr>
            <b/>
            <sz val="9"/>
            <color indexed="81"/>
            <rFont val="Tahoma"/>
            <family val="2"/>
          </rPr>
          <t>user:</t>
        </r>
        <r>
          <rPr>
            <sz val="9"/>
            <color indexed="81"/>
            <rFont val="Tahoma"/>
            <family val="2"/>
          </rPr>
          <t xml:space="preserve">
En doblones</t>
        </r>
      </text>
    </comment>
    <comment ref="H389" authorId="2" shapeId="0" xr:uid="{00000000-0006-0000-0000-000044000000}">
      <text>
        <r>
          <rPr>
            <b/>
            <sz val="9"/>
            <color indexed="81"/>
            <rFont val="Tahoma"/>
            <family val="2"/>
          </rPr>
          <t>user:</t>
        </r>
        <r>
          <rPr>
            <sz val="9"/>
            <color indexed="81"/>
            <rFont val="Tahoma"/>
            <family val="2"/>
          </rPr>
          <t xml:space="preserve">
En doblones</t>
        </r>
      </text>
    </comment>
    <comment ref="H397" authorId="2" shapeId="0" xr:uid="{00000000-0006-0000-0000-000045000000}">
      <text>
        <r>
          <rPr>
            <b/>
            <sz val="9"/>
            <color indexed="81"/>
            <rFont val="Tahoma"/>
            <family val="2"/>
          </rPr>
          <t>user:</t>
        </r>
        <r>
          <rPr>
            <sz val="9"/>
            <color indexed="81"/>
            <rFont val="Tahoma"/>
            <family val="2"/>
          </rPr>
          <t xml:space="preserve">
En doblones
</t>
        </r>
      </text>
    </comment>
    <comment ref="H403" authorId="2" shapeId="0" xr:uid="{00000000-0006-0000-0000-000046000000}">
      <text>
        <r>
          <rPr>
            <b/>
            <sz val="9"/>
            <color indexed="81"/>
            <rFont val="Tahoma"/>
            <family val="2"/>
          </rPr>
          <t>user:</t>
        </r>
        <r>
          <rPr>
            <sz val="9"/>
            <color indexed="81"/>
            <rFont val="Tahoma"/>
            <family val="2"/>
          </rPr>
          <t xml:space="preserve">
En doblones</t>
        </r>
      </text>
    </comment>
    <comment ref="H405" authorId="2" shapeId="0" xr:uid="{00000000-0006-0000-0000-000047000000}">
      <text>
        <r>
          <rPr>
            <b/>
            <sz val="9"/>
            <color indexed="81"/>
            <rFont val="Tahoma"/>
            <family val="2"/>
          </rPr>
          <t>user:</t>
        </r>
        <r>
          <rPr>
            <sz val="9"/>
            <color indexed="81"/>
            <rFont val="Tahoma"/>
            <family val="2"/>
          </rPr>
          <t xml:space="preserve">
En doblones</t>
        </r>
      </text>
    </comment>
    <comment ref="H421" authorId="2" shapeId="0" xr:uid="{00000000-0006-0000-0000-000048000000}">
      <text>
        <r>
          <rPr>
            <b/>
            <sz val="9"/>
            <color indexed="81"/>
            <rFont val="Tahoma"/>
            <family val="2"/>
          </rPr>
          <t>user:</t>
        </r>
        <r>
          <rPr>
            <sz val="9"/>
            <color indexed="81"/>
            <rFont val="Tahoma"/>
            <family val="2"/>
          </rPr>
          <t xml:space="preserve">
En doblones</t>
        </r>
      </text>
    </comment>
    <comment ref="H424" authorId="2" shapeId="0" xr:uid="{00000000-0006-0000-0000-000049000000}">
      <text>
        <r>
          <rPr>
            <b/>
            <sz val="9"/>
            <color indexed="81"/>
            <rFont val="Tahoma"/>
            <family val="2"/>
          </rPr>
          <t>user:</t>
        </r>
        <r>
          <rPr>
            <sz val="9"/>
            <color indexed="81"/>
            <rFont val="Tahoma"/>
            <family val="2"/>
          </rPr>
          <t xml:space="preserve">
En doblones</t>
        </r>
      </text>
    </comment>
    <comment ref="H427" authorId="2" shapeId="0" xr:uid="{00000000-0006-0000-0000-00004A000000}">
      <text>
        <r>
          <rPr>
            <b/>
            <sz val="9"/>
            <color indexed="81"/>
            <rFont val="Tahoma"/>
            <family val="2"/>
          </rPr>
          <t>user:</t>
        </r>
        <r>
          <rPr>
            <sz val="9"/>
            <color indexed="81"/>
            <rFont val="Tahoma"/>
            <family val="2"/>
          </rPr>
          <t xml:space="preserve">
En doblones</t>
        </r>
      </text>
    </comment>
    <comment ref="H431" authorId="2" shapeId="0" xr:uid="{00000000-0006-0000-0000-00004B000000}">
      <text>
        <r>
          <rPr>
            <b/>
            <sz val="9"/>
            <color indexed="81"/>
            <rFont val="Tahoma"/>
            <family val="2"/>
          </rPr>
          <t>user:</t>
        </r>
        <r>
          <rPr>
            <sz val="9"/>
            <color indexed="81"/>
            <rFont val="Tahoma"/>
            <family val="2"/>
          </rPr>
          <t xml:space="preserve">
En doblones</t>
        </r>
      </text>
    </comment>
    <comment ref="H432" authorId="2" shapeId="0" xr:uid="{00000000-0006-0000-0000-00004C000000}">
      <text>
        <r>
          <rPr>
            <b/>
            <sz val="9"/>
            <color indexed="81"/>
            <rFont val="Tahoma"/>
            <family val="2"/>
          </rPr>
          <t>user:</t>
        </r>
        <r>
          <rPr>
            <sz val="9"/>
            <color indexed="81"/>
            <rFont val="Tahoma"/>
            <family val="2"/>
          </rPr>
          <t xml:space="preserve">
En doblones</t>
        </r>
      </text>
    </comment>
    <comment ref="H434" authorId="2" shapeId="0" xr:uid="{00000000-0006-0000-0000-00004D000000}">
      <text>
        <r>
          <rPr>
            <b/>
            <sz val="9"/>
            <color indexed="81"/>
            <rFont val="Tahoma"/>
            <family val="2"/>
          </rPr>
          <t>user:</t>
        </r>
        <r>
          <rPr>
            <sz val="9"/>
            <color indexed="81"/>
            <rFont val="Tahoma"/>
            <family val="2"/>
          </rPr>
          <t xml:space="preserve">
En doblones</t>
        </r>
      </text>
    </comment>
    <comment ref="H440" authorId="2" shapeId="0" xr:uid="{00000000-0006-0000-0000-00004E000000}">
      <text>
        <r>
          <rPr>
            <b/>
            <sz val="9"/>
            <color indexed="81"/>
            <rFont val="Tahoma"/>
            <family val="2"/>
          </rPr>
          <t>user:</t>
        </r>
        <r>
          <rPr>
            <sz val="9"/>
            <color indexed="81"/>
            <rFont val="Tahoma"/>
            <family val="2"/>
          </rPr>
          <t xml:space="preserve">
En doblones</t>
        </r>
      </text>
    </comment>
    <comment ref="H442" authorId="2" shapeId="0" xr:uid="{00000000-0006-0000-0000-00004F000000}">
      <text>
        <r>
          <rPr>
            <b/>
            <sz val="9"/>
            <color indexed="81"/>
            <rFont val="Tahoma"/>
            <family val="2"/>
          </rPr>
          <t>user:</t>
        </r>
        <r>
          <rPr>
            <sz val="9"/>
            <color indexed="81"/>
            <rFont val="Tahoma"/>
            <family val="2"/>
          </rPr>
          <t xml:space="preserve">
En doblones</t>
        </r>
      </text>
    </comment>
    <comment ref="H443" authorId="2" shapeId="0" xr:uid="{00000000-0006-0000-0000-000050000000}">
      <text>
        <r>
          <rPr>
            <b/>
            <sz val="9"/>
            <color indexed="81"/>
            <rFont val="Tahoma"/>
            <family val="2"/>
          </rPr>
          <t>user:</t>
        </r>
        <r>
          <rPr>
            <sz val="9"/>
            <color indexed="81"/>
            <rFont val="Tahoma"/>
            <family val="2"/>
          </rPr>
          <t xml:space="preserve">
En doblones</t>
        </r>
      </text>
    </comment>
    <comment ref="H445" authorId="2" shapeId="0" xr:uid="{00000000-0006-0000-0000-000051000000}">
      <text>
        <r>
          <rPr>
            <b/>
            <sz val="9"/>
            <color indexed="81"/>
            <rFont val="Tahoma"/>
            <family val="2"/>
          </rPr>
          <t>user:</t>
        </r>
        <r>
          <rPr>
            <sz val="9"/>
            <color indexed="81"/>
            <rFont val="Tahoma"/>
            <family val="2"/>
          </rPr>
          <t xml:space="preserve">
En doblones</t>
        </r>
      </text>
    </comment>
    <comment ref="G452" authorId="0" shapeId="0" xr:uid="{00000000-0006-0000-0000-000052000000}">
      <text>
        <r>
          <rPr>
            <b/>
            <sz val="9"/>
            <color indexed="81"/>
            <rFont val="Tahoma"/>
            <family val="2"/>
          </rPr>
          <t>Alejandra:</t>
        </r>
        <r>
          <rPr>
            <sz val="9"/>
            <color indexed="81"/>
            <rFont val="Tahoma"/>
            <family val="2"/>
          </rPr>
          <t xml:space="preserve">
En doblones</t>
        </r>
      </text>
    </comment>
    <comment ref="H452" authorId="2" shapeId="0" xr:uid="{00000000-0006-0000-0000-000053000000}">
      <text>
        <r>
          <rPr>
            <b/>
            <sz val="9"/>
            <color indexed="81"/>
            <rFont val="Tahoma"/>
            <family val="2"/>
          </rPr>
          <t>user:</t>
        </r>
        <r>
          <rPr>
            <sz val="9"/>
            <color indexed="81"/>
            <rFont val="Tahoma"/>
            <family val="2"/>
          </rPr>
          <t xml:space="preserve">
En doblones</t>
        </r>
      </text>
    </comment>
    <comment ref="G453" authorId="0" shapeId="0" xr:uid="{00000000-0006-0000-0000-000054000000}">
      <text>
        <r>
          <rPr>
            <b/>
            <sz val="9"/>
            <color indexed="81"/>
            <rFont val="Tahoma"/>
            <family val="2"/>
          </rPr>
          <t>Alejandra:</t>
        </r>
        <r>
          <rPr>
            <sz val="9"/>
            <color indexed="81"/>
            <rFont val="Tahoma"/>
            <family val="2"/>
          </rPr>
          <t xml:space="preserve">
En doblones</t>
        </r>
      </text>
    </comment>
    <comment ref="G455" authorId="0" shapeId="0" xr:uid="{00000000-0006-0000-0000-000055000000}">
      <text>
        <r>
          <rPr>
            <b/>
            <sz val="9"/>
            <color indexed="81"/>
            <rFont val="Tahoma"/>
            <family val="2"/>
          </rPr>
          <t>Alejandra:</t>
        </r>
        <r>
          <rPr>
            <sz val="9"/>
            <color indexed="81"/>
            <rFont val="Tahoma"/>
            <family val="2"/>
          </rPr>
          <t xml:space="preserve">
En doblones</t>
        </r>
      </text>
    </comment>
    <comment ref="G458" authorId="0" shapeId="0" xr:uid="{00000000-0006-0000-0000-000056000000}">
      <text>
        <r>
          <rPr>
            <b/>
            <sz val="9"/>
            <color indexed="81"/>
            <rFont val="Tahoma"/>
            <family val="2"/>
          </rPr>
          <t>Alejandra:</t>
        </r>
        <r>
          <rPr>
            <sz val="9"/>
            <color indexed="81"/>
            <rFont val="Tahoma"/>
            <family val="2"/>
          </rPr>
          <t xml:space="preserve">
En doblones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Usuario de Windows</author>
    <author>Alejandra</author>
  </authors>
  <commentList>
    <comment ref="J65" authorId="0" shapeId="0" xr:uid="{00000000-0006-0000-0000-000001000000}">
      <text>
        <r>
          <rPr>
            <sz val="11"/>
            <color rgb="FF000000"/>
            <rFont val="Calibri"/>
            <family val="2"/>
          </rPr>
          <t>En doblones
	-Alejandra Cuya Sialer</t>
        </r>
      </text>
    </comment>
    <comment ref="J73" authorId="0" shapeId="0" xr:uid="{00000000-0006-0000-0000-000002000000}">
      <text>
        <r>
          <rPr>
            <sz val="11"/>
            <color rgb="FF000000"/>
            <rFont val="Calibri"/>
            <family val="2"/>
          </rPr>
          <t>En doblones
	-Alejandra Cuya Sialer</t>
        </r>
      </text>
    </comment>
    <comment ref="J80" authorId="0" shapeId="0" xr:uid="{00000000-0006-0000-0000-000003000000}">
      <text>
        <r>
          <rPr>
            <sz val="11"/>
            <color rgb="FF000000"/>
            <rFont val="Calibri"/>
            <family val="2"/>
          </rPr>
          <t>En doblones
	-Alejandra Cuya Sialer</t>
        </r>
      </text>
    </comment>
    <comment ref="J142" authorId="0" shapeId="0" xr:uid="{00000000-0006-0000-0000-000004000000}">
      <text>
        <r>
          <rPr>
            <sz val="11"/>
            <color rgb="FF000000"/>
            <rFont val="Calibri"/>
            <family val="2"/>
          </rPr>
          <t>En doblones
	-Alejandra Cuya Sialer</t>
        </r>
      </text>
    </comment>
    <comment ref="J146" authorId="0" shapeId="0" xr:uid="{00000000-0006-0000-0000-000005000000}">
      <text>
        <r>
          <rPr>
            <sz val="11"/>
            <color rgb="FF000000"/>
            <rFont val="Calibri"/>
            <family val="2"/>
          </rPr>
          <t>En doblones
	-Alejandra Cuya Sialer</t>
        </r>
      </text>
    </comment>
    <comment ref="K155" authorId="0" shapeId="0" xr:uid="{00000000-0006-0000-0000-000006000000}">
      <text>
        <r>
          <rPr>
            <sz val="11"/>
            <color rgb="FF000000"/>
            <rFont val="Calibri"/>
            <family val="2"/>
          </rPr>
          <t>En doblones
	-Alejandra Cuya Sialer</t>
        </r>
      </text>
    </comment>
    <comment ref="J171" authorId="0" shapeId="0" xr:uid="{00000000-0006-0000-0000-000007000000}">
      <text>
        <r>
          <rPr>
            <sz val="11"/>
            <color rgb="FF000000"/>
            <rFont val="Calibri"/>
            <family val="2"/>
          </rPr>
          <t>En doblones
	-Alejandra Cuya Sialer</t>
        </r>
      </text>
    </comment>
    <comment ref="J216" authorId="0" shapeId="0" xr:uid="{00000000-0006-0000-0000-000008000000}">
      <text>
        <r>
          <rPr>
            <sz val="11"/>
            <color rgb="FF000000"/>
            <rFont val="Calibri"/>
            <family val="2"/>
          </rPr>
          <t>En doblones
	-Alejandra Cuya Sialer</t>
        </r>
      </text>
    </comment>
    <comment ref="J219" authorId="0" shapeId="0" xr:uid="{00000000-0006-0000-0000-000009000000}">
      <text>
        <r>
          <rPr>
            <sz val="11"/>
            <color rgb="FF000000"/>
            <rFont val="Calibri"/>
            <family val="2"/>
          </rPr>
          <t>En doblones
	-Alejandra Cuya Sialer</t>
        </r>
      </text>
    </comment>
    <comment ref="J220" authorId="0" shapeId="0" xr:uid="{00000000-0006-0000-0000-00000A000000}">
      <text>
        <r>
          <rPr>
            <sz val="11"/>
            <color rgb="FF000000"/>
            <rFont val="Calibri"/>
            <family val="2"/>
          </rPr>
          <t>En reales
	-Alejandra Cuya Sialer</t>
        </r>
      </text>
    </comment>
    <comment ref="K431" authorId="1" shapeId="0" xr:uid="{00000000-0006-0000-0000-00000B000000}">
      <text>
        <r>
          <rPr>
            <b/>
            <sz val="9"/>
            <color indexed="81"/>
            <rFont val="Tahoma"/>
            <family val="2"/>
          </rPr>
          <t>Usuario de Windows:</t>
        </r>
        <r>
          <rPr>
            <sz val="9"/>
            <color indexed="81"/>
            <rFont val="Tahoma"/>
            <family val="2"/>
          </rPr>
          <t xml:space="preserve">
2200 pesos cada cajón</t>
        </r>
      </text>
    </comment>
    <comment ref="K432" authorId="1" shapeId="0" xr:uid="{00000000-0006-0000-0000-00000C000000}">
      <text>
        <r>
          <rPr>
            <b/>
            <sz val="9"/>
            <color indexed="81"/>
            <rFont val="Tahoma"/>
            <family val="2"/>
          </rPr>
          <t>Usuario de Windows:</t>
        </r>
        <r>
          <rPr>
            <sz val="9"/>
            <color indexed="81"/>
            <rFont val="Tahoma"/>
            <family val="2"/>
          </rPr>
          <t xml:space="preserve">
2500 pesos cada cajón</t>
        </r>
      </text>
    </comment>
    <comment ref="J469" authorId="2" shapeId="0" xr:uid="{00000000-0006-0000-0000-00000D000000}">
      <text>
        <r>
          <rPr>
            <b/>
            <sz val="9"/>
            <color indexed="81"/>
            <rFont val="Tahoma"/>
            <family val="2"/>
          </rPr>
          <t>Alejandra:</t>
        </r>
        <r>
          <rPr>
            <sz val="9"/>
            <color indexed="81"/>
            <rFont val="Tahoma"/>
            <family val="2"/>
          </rPr>
          <t xml:space="preserve">
En reales</t>
        </r>
      </text>
    </comment>
    <comment ref="J472" authorId="2" shapeId="0" xr:uid="{00000000-0006-0000-0000-00000E000000}">
      <text>
        <r>
          <rPr>
            <b/>
            <sz val="9"/>
            <color indexed="81"/>
            <rFont val="Tahoma"/>
            <family val="2"/>
          </rPr>
          <t>Alejandra:</t>
        </r>
        <r>
          <rPr>
            <sz val="9"/>
            <color indexed="81"/>
            <rFont val="Tahoma"/>
            <family val="2"/>
          </rPr>
          <t xml:space="preserve">
En doblones</t>
        </r>
      </text>
    </comment>
    <comment ref="J477" authorId="2" shapeId="0" xr:uid="{00000000-0006-0000-0000-00000F000000}">
      <text>
        <r>
          <rPr>
            <b/>
            <sz val="9"/>
            <color indexed="81"/>
            <rFont val="Tahoma"/>
            <family val="2"/>
          </rPr>
          <t>Alejandra:</t>
        </r>
        <r>
          <rPr>
            <sz val="9"/>
            <color indexed="81"/>
            <rFont val="Tahoma"/>
            <family val="2"/>
          </rPr>
          <t xml:space="preserve">
En doblones</t>
        </r>
      </text>
    </comment>
    <comment ref="J479" authorId="2" shapeId="0" xr:uid="{00000000-0006-0000-0000-000010000000}">
      <text>
        <r>
          <rPr>
            <b/>
            <sz val="9"/>
            <color indexed="81"/>
            <rFont val="Tahoma"/>
            <family val="2"/>
          </rPr>
          <t>Alejandra:</t>
        </r>
        <r>
          <rPr>
            <sz val="9"/>
            <color indexed="81"/>
            <rFont val="Tahoma"/>
            <family val="2"/>
          </rPr>
          <t xml:space="preserve">
En doblones</t>
        </r>
      </text>
    </comment>
    <comment ref="J482" authorId="2" shapeId="0" xr:uid="{00000000-0006-0000-0000-000011000000}">
      <text>
        <r>
          <rPr>
            <b/>
            <sz val="9"/>
            <color indexed="81"/>
            <rFont val="Tahoma"/>
            <family val="2"/>
          </rPr>
          <t>Alejandra:</t>
        </r>
        <r>
          <rPr>
            <sz val="9"/>
            <color indexed="81"/>
            <rFont val="Tahoma"/>
            <family val="2"/>
          </rPr>
          <t xml:space="preserve">
En doblones</t>
        </r>
      </text>
    </comment>
    <comment ref="J489" authorId="2" shapeId="0" xr:uid="{00000000-0006-0000-0000-000012000000}">
      <text>
        <r>
          <rPr>
            <b/>
            <sz val="9"/>
            <color indexed="81"/>
            <rFont val="Tahoma"/>
            <family val="2"/>
          </rPr>
          <t>Alejandra:</t>
        </r>
        <r>
          <rPr>
            <sz val="9"/>
            <color indexed="81"/>
            <rFont val="Tahoma"/>
            <family val="2"/>
          </rPr>
          <t xml:space="preserve">
En doblones</t>
        </r>
      </text>
    </comment>
    <comment ref="J511" authorId="2" shapeId="0" xr:uid="{00000000-0006-0000-0000-000013000000}">
      <text>
        <r>
          <rPr>
            <b/>
            <sz val="9"/>
            <color indexed="81"/>
            <rFont val="Tahoma"/>
            <family val="2"/>
          </rPr>
          <t>Alejandra:</t>
        </r>
        <r>
          <rPr>
            <sz val="9"/>
            <color indexed="81"/>
            <rFont val="Tahoma"/>
            <family val="2"/>
          </rPr>
          <t xml:space="preserve">
En doblones</t>
        </r>
      </text>
    </comment>
    <comment ref="J521" authorId="2" shapeId="0" xr:uid="{00000000-0006-0000-0000-000014000000}">
      <text>
        <r>
          <rPr>
            <b/>
            <sz val="9"/>
            <color indexed="81"/>
            <rFont val="Tahoma"/>
            <family val="2"/>
          </rPr>
          <t>Alejandra:</t>
        </r>
        <r>
          <rPr>
            <sz val="9"/>
            <color indexed="81"/>
            <rFont val="Tahoma"/>
            <family val="2"/>
          </rPr>
          <t xml:space="preserve">
En doblones</t>
        </r>
      </text>
    </comment>
    <comment ref="J522" authorId="2" shapeId="0" xr:uid="{00000000-0006-0000-0000-000015000000}">
      <text>
        <r>
          <rPr>
            <b/>
            <sz val="9"/>
            <color indexed="81"/>
            <rFont val="Tahoma"/>
            <family val="2"/>
          </rPr>
          <t>Alejandra:</t>
        </r>
        <r>
          <rPr>
            <sz val="9"/>
            <color indexed="81"/>
            <rFont val="Tahoma"/>
            <family val="2"/>
          </rPr>
          <t xml:space="preserve">
En doblones</t>
        </r>
      </text>
    </comment>
    <comment ref="J530" authorId="2" shapeId="0" xr:uid="{00000000-0006-0000-0000-000016000000}">
      <text>
        <r>
          <rPr>
            <b/>
            <sz val="9"/>
            <color indexed="81"/>
            <rFont val="Tahoma"/>
            <family val="2"/>
          </rPr>
          <t>Alejandra:</t>
        </r>
        <r>
          <rPr>
            <sz val="9"/>
            <color indexed="81"/>
            <rFont val="Tahoma"/>
            <family val="2"/>
          </rPr>
          <t xml:space="preserve">
En doblones</t>
        </r>
      </text>
    </comment>
    <comment ref="J535" authorId="2" shapeId="0" xr:uid="{00000000-0006-0000-0000-000017000000}">
      <text>
        <r>
          <rPr>
            <b/>
            <sz val="9"/>
            <color indexed="81"/>
            <rFont val="Tahoma"/>
            <family val="2"/>
          </rPr>
          <t>Alejandra:</t>
        </r>
        <r>
          <rPr>
            <sz val="9"/>
            <color indexed="81"/>
            <rFont val="Tahoma"/>
            <family val="2"/>
          </rPr>
          <t xml:space="preserve">
En doblones</t>
        </r>
      </text>
    </comment>
    <comment ref="J541" authorId="2" shapeId="0" xr:uid="{00000000-0006-0000-0000-000018000000}">
      <text>
        <r>
          <rPr>
            <b/>
            <sz val="9"/>
            <color indexed="81"/>
            <rFont val="Tahoma"/>
            <family val="2"/>
          </rPr>
          <t>Alejandra:</t>
        </r>
        <r>
          <rPr>
            <sz val="9"/>
            <color indexed="81"/>
            <rFont val="Tahoma"/>
            <family val="2"/>
          </rPr>
          <t xml:space="preserve">
En doblones</t>
        </r>
      </text>
    </comment>
    <comment ref="J545" authorId="2" shapeId="0" xr:uid="{00000000-0006-0000-0000-000019000000}">
      <text>
        <r>
          <rPr>
            <b/>
            <sz val="9"/>
            <color indexed="81"/>
            <rFont val="Tahoma"/>
            <family val="2"/>
          </rPr>
          <t>Alejandra:</t>
        </r>
        <r>
          <rPr>
            <sz val="9"/>
            <color indexed="81"/>
            <rFont val="Tahoma"/>
            <family val="2"/>
          </rPr>
          <t xml:space="preserve">
En doblones</t>
        </r>
      </text>
    </comment>
    <comment ref="J553" authorId="2" shapeId="0" xr:uid="{00000000-0006-0000-0000-00001A000000}">
      <text>
        <r>
          <rPr>
            <b/>
            <sz val="9"/>
            <color indexed="81"/>
            <rFont val="Tahoma"/>
            <family val="2"/>
          </rPr>
          <t>Alejandra:</t>
        </r>
        <r>
          <rPr>
            <sz val="9"/>
            <color indexed="81"/>
            <rFont val="Tahoma"/>
            <family val="2"/>
          </rPr>
          <t xml:space="preserve">
En doblones</t>
        </r>
      </text>
    </comment>
    <comment ref="J557" authorId="2" shapeId="0" xr:uid="{00000000-0006-0000-0000-00001B000000}">
      <text>
        <r>
          <rPr>
            <b/>
            <sz val="9"/>
            <color indexed="81"/>
            <rFont val="Tahoma"/>
            <family val="2"/>
          </rPr>
          <t>Alejandra:</t>
        </r>
        <r>
          <rPr>
            <sz val="9"/>
            <color indexed="81"/>
            <rFont val="Tahoma"/>
            <family val="2"/>
          </rPr>
          <t xml:space="preserve">
En doblones</t>
        </r>
      </text>
    </comment>
    <comment ref="J566" authorId="2" shapeId="0" xr:uid="{00000000-0006-0000-0000-00001C000000}">
      <text>
        <r>
          <rPr>
            <b/>
            <sz val="9"/>
            <color indexed="81"/>
            <rFont val="Tahoma"/>
            <family val="2"/>
          </rPr>
          <t>Alejandra:</t>
        </r>
        <r>
          <rPr>
            <sz val="9"/>
            <color indexed="81"/>
            <rFont val="Tahoma"/>
            <family val="2"/>
          </rPr>
          <t xml:space="preserve">
En doblones</t>
        </r>
      </text>
    </comment>
    <comment ref="J570" authorId="2" shapeId="0" xr:uid="{00000000-0006-0000-0000-00001D000000}">
      <text>
        <r>
          <rPr>
            <b/>
            <sz val="9"/>
            <color indexed="81"/>
            <rFont val="Tahoma"/>
            <family val="2"/>
          </rPr>
          <t>Alejandra:</t>
        </r>
        <r>
          <rPr>
            <sz val="9"/>
            <color indexed="81"/>
            <rFont val="Tahoma"/>
            <family val="2"/>
          </rPr>
          <t xml:space="preserve">
En doblones</t>
        </r>
      </text>
    </comment>
    <comment ref="J576" authorId="2" shapeId="0" xr:uid="{00000000-0006-0000-0000-00001E000000}">
      <text>
        <r>
          <rPr>
            <b/>
            <sz val="9"/>
            <color indexed="81"/>
            <rFont val="Tahoma"/>
            <family val="2"/>
          </rPr>
          <t>Alejandra:</t>
        </r>
        <r>
          <rPr>
            <sz val="9"/>
            <color indexed="81"/>
            <rFont val="Tahoma"/>
            <family val="2"/>
          </rPr>
          <t xml:space="preserve">
En doblones</t>
        </r>
      </text>
    </comment>
    <comment ref="J579" authorId="2" shapeId="0" xr:uid="{00000000-0006-0000-0000-00001F000000}">
      <text>
        <r>
          <rPr>
            <b/>
            <sz val="9"/>
            <color indexed="81"/>
            <rFont val="Tahoma"/>
            <family val="2"/>
          </rPr>
          <t>Alejandra:</t>
        </r>
        <r>
          <rPr>
            <sz val="9"/>
            <color indexed="81"/>
            <rFont val="Tahoma"/>
            <family val="2"/>
          </rPr>
          <t xml:space="preserve">
En doblones</t>
        </r>
      </text>
    </comment>
    <comment ref="J585" authorId="2" shapeId="0" xr:uid="{00000000-0006-0000-0000-000020000000}">
      <text>
        <r>
          <rPr>
            <b/>
            <sz val="9"/>
            <color indexed="81"/>
            <rFont val="Tahoma"/>
            <family val="2"/>
          </rPr>
          <t>Alejandra:</t>
        </r>
        <r>
          <rPr>
            <sz val="9"/>
            <color indexed="81"/>
            <rFont val="Tahoma"/>
            <family val="2"/>
          </rPr>
          <t xml:space="preserve">
En doblones</t>
        </r>
      </text>
    </comment>
    <comment ref="J588" authorId="2" shapeId="0" xr:uid="{00000000-0006-0000-0000-000021000000}">
      <text>
        <r>
          <rPr>
            <b/>
            <sz val="9"/>
            <color indexed="81"/>
            <rFont val="Tahoma"/>
            <family val="2"/>
          </rPr>
          <t>Alejandra:</t>
        </r>
        <r>
          <rPr>
            <sz val="9"/>
            <color indexed="81"/>
            <rFont val="Tahoma"/>
            <family val="2"/>
          </rPr>
          <t xml:space="preserve">
En doblones</t>
        </r>
      </text>
    </comment>
    <comment ref="J591" authorId="2" shapeId="0" xr:uid="{00000000-0006-0000-0000-000022000000}">
      <text>
        <r>
          <rPr>
            <b/>
            <sz val="9"/>
            <color indexed="81"/>
            <rFont val="Tahoma"/>
            <family val="2"/>
          </rPr>
          <t>Alejandra:</t>
        </r>
        <r>
          <rPr>
            <sz val="9"/>
            <color indexed="81"/>
            <rFont val="Tahoma"/>
            <family val="2"/>
          </rPr>
          <t xml:space="preserve">
En reales</t>
        </r>
      </text>
    </comment>
    <comment ref="J593" authorId="2" shapeId="0" xr:uid="{00000000-0006-0000-0000-000023000000}">
      <text>
        <r>
          <rPr>
            <b/>
            <sz val="9"/>
            <color indexed="81"/>
            <rFont val="Tahoma"/>
            <family val="2"/>
          </rPr>
          <t>Alejandra:</t>
        </r>
        <r>
          <rPr>
            <sz val="9"/>
            <color indexed="81"/>
            <rFont val="Tahoma"/>
            <family val="2"/>
          </rPr>
          <t xml:space="preserve">
En doblones</t>
        </r>
      </text>
    </comment>
    <comment ref="J595" authorId="2" shapeId="0" xr:uid="{00000000-0006-0000-0000-000024000000}">
      <text>
        <r>
          <rPr>
            <b/>
            <sz val="9"/>
            <color indexed="81"/>
            <rFont val="Tahoma"/>
            <family val="2"/>
          </rPr>
          <t>Alejandra:</t>
        </r>
        <r>
          <rPr>
            <sz val="9"/>
            <color indexed="81"/>
            <rFont val="Tahoma"/>
            <family val="2"/>
          </rPr>
          <t xml:space="preserve">
En doblones</t>
        </r>
      </text>
    </comment>
    <comment ref="J610" authorId="2" shapeId="0" xr:uid="{00000000-0006-0000-0000-000025000000}">
      <text>
        <r>
          <rPr>
            <b/>
            <sz val="9"/>
            <color indexed="81"/>
            <rFont val="Tahoma"/>
            <family val="2"/>
          </rPr>
          <t>Alejandra:</t>
        </r>
        <r>
          <rPr>
            <sz val="9"/>
            <color indexed="81"/>
            <rFont val="Tahoma"/>
            <family val="2"/>
          </rPr>
          <t xml:space="preserve">
En doblones</t>
        </r>
      </text>
    </comment>
    <comment ref="J618" authorId="2" shapeId="0" xr:uid="{00000000-0006-0000-0000-000026000000}">
      <text>
        <r>
          <rPr>
            <b/>
            <sz val="9"/>
            <color indexed="81"/>
            <rFont val="Tahoma"/>
            <family val="2"/>
          </rPr>
          <t>Alejandra:</t>
        </r>
        <r>
          <rPr>
            <sz val="9"/>
            <color indexed="81"/>
            <rFont val="Tahoma"/>
            <family val="2"/>
          </rPr>
          <t xml:space="preserve">
En doblones</t>
        </r>
      </text>
    </comment>
    <comment ref="J620" authorId="2" shapeId="0" xr:uid="{00000000-0006-0000-0000-000027000000}">
      <text>
        <r>
          <rPr>
            <b/>
            <sz val="9"/>
            <color indexed="81"/>
            <rFont val="Tahoma"/>
            <family val="2"/>
          </rPr>
          <t>Alejandra:</t>
        </r>
        <r>
          <rPr>
            <sz val="9"/>
            <color indexed="81"/>
            <rFont val="Tahoma"/>
            <family val="2"/>
          </rPr>
          <t xml:space="preserve">
En doblones</t>
        </r>
      </text>
    </comment>
    <comment ref="J631" authorId="2" shapeId="0" xr:uid="{00000000-0006-0000-0000-000028000000}">
      <text>
        <r>
          <rPr>
            <b/>
            <sz val="9"/>
            <color indexed="81"/>
            <rFont val="Tahoma"/>
            <family val="2"/>
          </rPr>
          <t>Alejandra:</t>
        </r>
        <r>
          <rPr>
            <sz val="9"/>
            <color indexed="81"/>
            <rFont val="Tahoma"/>
            <family val="2"/>
          </rPr>
          <t xml:space="preserve">
En doblones</t>
        </r>
      </text>
    </comment>
    <comment ref="J634" authorId="2" shapeId="0" xr:uid="{00000000-0006-0000-0000-000029000000}">
      <text>
        <r>
          <rPr>
            <b/>
            <sz val="9"/>
            <color indexed="81"/>
            <rFont val="Tahoma"/>
            <family val="2"/>
          </rPr>
          <t>Alejandra:</t>
        </r>
        <r>
          <rPr>
            <sz val="9"/>
            <color indexed="81"/>
            <rFont val="Tahoma"/>
            <family val="2"/>
          </rPr>
          <t xml:space="preserve">
En doblones</t>
        </r>
      </text>
    </comment>
    <comment ref="J647" authorId="2" shapeId="0" xr:uid="{00000000-0006-0000-0000-00002A000000}">
      <text>
        <r>
          <rPr>
            <b/>
            <sz val="9"/>
            <color indexed="81"/>
            <rFont val="Tahoma"/>
            <family val="2"/>
          </rPr>
          <t>Alejandra:</t>
        </r>
        <r>
          <rPr>
            <sz val="9"/>
            <color indexed="81"/>
            <rFont val="Tahoma"/>
            <family val="2"/>
          </rPr>
          <t xml:space="preserve">
En doblones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Alejandra</author>
  </authors>
  <commentList>
    <comment ref="I22" authorId="0" shapeId="0" xr:uid="{00000000-0006-0000-0000-000060000000}">
      <text>
        <r>
          <rPr>
            <b/>
            <sz val="9"/>
            <color indexed="81"/>
            <rFont val="Tahoma"/>
            <family val="2"/>
          </rPr>
          <t>Alejandra:</t>
        </r>
        <r>
          <rPr>
            <sz val="9"/>
            <color indexed="81"/>
            <rFont val="Tahoma"/>
            <family val="2"/>
          </rPr>
          <t xml:space="preserve">
En doblones</t>
        </r>
      </text>
    </comment>
    <comment ref="I41" authorId="0" shapeId="0" xr:uid="{00000000-0006-0000-0000-000058000000}">
      <text>
        <r>
          <rPr>
            <b/>
            <sz val="9"/>
            <color indexed="81"/>
            <rFont val="Tahoma"/>
            <family val="2"/>
          </rPr>
          <t>Alejandra:</t>
        </r>
        <r>
          <rPr>
            <sz val="9"/>
            <color indexed="81"/>
            <rFont val="Tahoma"/>
            <family val="2"/>
          </rPr>
          <t xml:space="preserve">
En doblones</t>
        </r>
      </text>
    </comment>
    <comment ref="I59" authorId="0" shapeId="0" xr:uid="{00000000-0006-0000-0000-00005B000000}">
      <text>
        <r>
          <rPr>
            <b/>
            <sz val="9"/>
            <color indexed="81"/>
            <rFont val="Tahoma"/>
            <family val="2"/>
          </rPr>
          <t>Alejandra:</t>
        </r>
        <r>
          <rPr>
            <sz val="9"/>
            <color indexed="81"/>
            <rFont val="Tahoma"/>
            <family val="2"/>
          </rPr>
          <t xml:space="preserve">
En doblones</t>
        </r>
      </text>
    </comment>
    <comment ref="I85" authorId="0" shapeId="0" xr:uid="{00000000-0006-0000-0000-00005C000000}">
      <text>
        <r>
          <rPr>
            <b/>
            <sz val="9"/>
            <color indexed="81"/>
            <rFont val="Tahoma"/>
            <family val="2"/>
          </rPr>
          <t>Alejandra:</t>
        </r>
        <r>
          <rPr>
            <sz val="9"/>
            <color indexed="81"/>
            <rFont val="Tahoma"/>
            <family val="2"/>
          </rPr>
          <t xml:space="preserve">
En doblones</t>
        </r>
      </text>
    </comment>
    <comment ref="I135" authorId="0" shapeId="0" xr:uid="{00000000-0006-0000-0000-000063000000}">
      <text>
        <r>
          <rPr>
            <b/>
            <sz val="9"/>
            <color indexed="81"/>
            <rFont val="Tahoma"/>
            <family val="2"/>
          </rPr>
          <t>Alejandra:</t>
        </r>
        <r>
          <rPr>
            <sz val="9"/>
            <color indexed="81"/>
            <rFont val="Tahoma"/>
            <family val="2"/>
          </rPr>
          <t xml:space="preserve">
En doblones</t>
        </r>
      </text>
    </comment>
    <comment ref="I146" authorId="0" shapeId="0" xr:uid="{00000000-0006-0000-0000-00005A000000}">
      <text>
        <r>
          <rPr>
            <b/>
            <sz val="9"/>
            <color indexed="81"/>
            <rFont val="Tahoma"/>
            <family val="2"/>
          </rPr>
          <t>Alejandra:</t>
        </r>
        <r>
          <rPr>
            <sz val="9"/>
            <color indexed="81"/>
            <rFont val="Tahoma"/>
            <family val="2"/>
          </rPr>
          <t xml:space="preserve">
En doblones</t>
        </r>
      </text>
    </comment>
    <comment ref="I179" authorId="0" shapeId="0" xr:uid="{00000000-0006-0000-0000-000062000000}">
      <text>
        <r>
          <rPr>
            <b/>
            <sz val="9"/>
            <color indexed="81"/>
            <rFont val="Tahoma"/>
            <family val="2"/>
          </rPr>
          <t>Alejandra:</t>
        </r>
        <r>
          <rPr>
            <sz val="9"/>
            <color indexed="81"/>
            <rFont val="Tahoma"/>
            <family val="2"/>
          </rPr>
          <t xml:space="preserve">
En doblones</t>
        </r>
      </text>
    </comment>
    <comment ref="I225" authorId="0" shapeId="0" xr:uid="{00000000-0006-0000-0000-00005F000000}">
      <text>
        <r>
          <rPr>
            <b/>
            <sz val="9"/>
            <color indexed="81"/>
            <rFont val="Tahoma"/>
            <family val="2"/>
          </rPr>
          <t>Alejandra:</t>
        </r>
        <r>
          <rPr>
            <sz val="9"/>
            <color indexed="81"/>
            <rFont val="Tahoma"/>
            <family val="2"/>
          </rPr>
          <t xml:space="preserve">
En doblones</t>
        </r>
      </text>
    </comment>
    <comment ref="I236" authorId="0" shapeId="0" xr:uid="{00000000-0006-0000-0000-000065000000}">
      <text>
        <r>
          <rPr>
            <b/>
            <sz val="9"/>
            <color indexed="81"/>
            <rFont val="Tahoma"/>
            <family val="2"/>
          </rPr>
          <t>Alejandra:</t>
        </r>
        <r>
          <rPr>
            <sz val="9"/>
            <color indexed="81"/>
            <rFont val="Tahoma"/>
            <family val="2"/>
          </rPr>
          <t xml:space="preserve">
En doblones</t>
        </r>
      </text>
    </comment>
    <comment ref="I281" authorId="0" shapeId="0" xr:uid="{00000000-0006-0000-0000-00005D000000}">
      <text>
        <r>
          <rPr>
            <b/>
            <sz val="9"/>
            <color indexed="81"/>
            <rFont val="Tahoma"/>
            <family val="2"/>
          </rPr>
          <t>Alejandra:</t>
        </r>
        <r>
          <rPr>
            <sz val="9"/>
            <color indexed="81"/>
            <rFont val="Tahoma"/>
            <family val="2"/>
          </rPr>
          <t xml:space="preserve">
En doblones</t>
        </r>
      </text>
    </comment>
    <comment ref="I330" authorId="0" shapeId="0" xr:uid="{00000000-0006-0000-0000-000057000000}">
      <text>
        <r>
          <rPr>
            <b/>
            <sz val="9"/>
            <color indexed="81"/>
            <rFont val="Tahoma"/>
            <family val="2"/>
          </rPr>
          <t>Alejandra:</t>
        </r>
        <r>
          <rPr>
            <sz val="9"/>
            <color indexed="81"/>
            <rFont val="Tahoma"/>
            <family val="2"/>
          </rPr>
          <t xml:space="preserve">
En doblones</t>
        </r>
      </text>
    </comment>
    <comment ref="I335" authorId="0" shapeId="0" xr:uid="{00000000-0006-0000-0000-000061000000}">
      <text>
        <r>
          <rPr>
            <b/>
            <sz val="9"/>
            <color indexed="81"/>
            <rFont val="Tahoma"/>
            <family val="2"/>
          </rPr>
          <t>Alejandra:</t>
        </r>
        <r>
          <rPr>
            <sz val="9"/>
            <color indexed="81"/>
            <rFont val="Tahoma"/>
            <family val="2"/>
          </rPr>
          <t xml:space="preserve">
En doblones</t>
        </r>
      </text>
    </comment>
    <comment ref="I343" authorId="0" shapeId="0" xr:uid="{00000000-0006-0000-0000-000067000000}">
      <text>
        <r>
          <rPr>
            <b/>
            <sz val="9"/>
            <color indexed="81"/>
            <rFont val="Tahoma"/>
            <family val="2"/>
          </rPr>
          <t>Alejandra:</t>
        </r>
        <r>
          <rPr>
            <sz val="9"/>
            <color indexed="81"/>
            <rFont val="Tahoma"/>
            <family val="2"/>
          </rPr>
          <t xml:space="preserve">
En doblones</t>
        </r>
      </text>
    </comment>
    <comment ref="I378" authorId="0" shapeId="0" xr:uid="{00000000-0006-0000-0000-00005E000000}">
      <text>
        <r>
          <rPr>
            <b/>
            <sz val="9"/>
            <color indexed="81"/>
            <rFont val="Tahoma"/>
            <family val="2"/>
          </rPr>
          <t>Alejandra:</t>
        </r>
        <r>
          <rPr>
            <sz val="9"/>
            <color indexed="81"/>
            <rFont val="Tahoma"/>
            <family val="2"/>
          </rPr>
          <t xml:space="preserve">
En doblones</t>
        </r>
      </text>
    </comment>
    <comment ref="I479" authorId="0" shapeId="0" xr:uid="{00000000-0006-0000-0000-000059000000}">
      <text>
        <r>
          <rPr>
            <b/>
            <sz val="9"/>
            <color indexed="81"/>
            <rFont val="Tahoma"/>
            <family val="2"/>
          </rPr>
          <t>Alejandra:</t>
        </r>
        <r>
          <rPr>
            <sz val="9"/>
            <color indexed="81"/>
            <rFont val="Tahoma"/>
            <family val="2"/>
          </rPr>
          <t xml:space="preserve">
En doblones</t>
        </r>
      </text>
    </comment>
    <comment ref="I539" authorId="0" shapeId="0" xr:uid="{00000000-0006-0000-0000-000066000000}">
      <text>
        <r>
          <rPr>
            <b/>
            <sz val="9"/>
            <color indexed="81"/>
            <rFont val="Tahoma"/>
            <family val="2"/>
          </rPr>
          <t>Alejandra:</t>
        </r>
        <r>
          <rPr>
            <sz val="9"/>
            <color indexed="81"/>
            <rFont val="Tahoma"/>
            <family val="2"/>
          </rPr>
          <t xml:space="preserve">
En doblones</t>
        </r>
      </text>
    </comment>
    <comment ref="I576" authorId="0" shapeId="0" xr:uid="{00000000-0006-0000-0000-000064000000}">
      <text>
        <r>
          <rPr>
            <b/>
            <sz val="9"/>
            <color indexed="81"/>
            <rFont val="Tahoma"/>
            <family val="2"/>
          </rPr>
          <t>Alejandra:</t>
        </r>
        <r>
          <rPr>
            <sz val="9"/>
            <color indexed="81"/>
            <rFont val="Tahoma"/>
            <family val="2"/>
          </rPr>
          <t xml:space="preserve">
En doblones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<sst xmlns="http://schemas.openxmlformats.org/spreadsheetml/2006/main" count="11207" uniqueCount="1873">
  <si>
    <t>Folio</t>
  </si>
  <si>
    <t>Cargo</t>
  </si>
  <si>
    <t>Nombre indicado</t>
  </si>
  <si>
    <t>Fecha</t>
  </si>
  <si>
    <t>Dueño de la recua</t>
  </si>
  <si>
    <t>Nombre del navío</t>
  </si>
  <si>
    <t>Producto</t>
  </si>
  <si>
    <t>Cantidad</t>
  </si>
  <si>
    <t>Valor (pesos de a 8)</t>
  </si>
  <si>
    <t>Total (pesos de a 8)</t>
  </si>
  <si>
    <t xml:space="preserve"> 2% por ciento (pagado en pesos)*
 (el oro paga menos)</t>
  </si>
  <si>
    <t>Reales</t>
  </si>
  <si>
    <t>Producto sin gravar / comentarios</t>
  </si>
  <si>
    <t>f.1</t>
  </si>
  <si>
    <t>11 de septiembre
 de 1728</t>
  </si>
  <si>
    <t xml:space="preserve">Nuestra Señora del Carmen de
 San Hernegildo de Prado </t>
  </si>
  <si>
    <t>73884 pesos</t>
  </si>
  <si>
    <t>Por el medio %</t>
  </si>
  <si>
    <t>Andrés Nograro</t>
  </si>
  <si>
    <t>11 de septiembre
de 1728</t>
  </si>
  <si>
    <t>5760 pesos</t>
  </si>
  <si>
    <t xml:space="preserve">Por el medio %. Lo envía con don Domingo Negreiros a la ciudad de Panamá. </t>
  </si>
  <si>
    <t>Angel Ventura Calderón</t>
  </si>
  <si>
    <t>5546 pesos</t>
  </si>
  <si>
    <t xml:space="preserve">Por el medio %. La plata estaba en doblones. </t>
  </si>
  <si>
    <t>16000 pesos</t>
  </si>
  <si>
    <t>Medio % (La plata estaba en doblones)</t>
  </si>
  <si>
    <t>100 marcos</t>
  </si>
  <si>
    <t>Francisco Sanz Mejino</t>
  </si>
  <si>
    <t>14650 pesos</t>
  </si>
  <si>
    <t>Medio %</t>
  </si>
  <si>
    <t xml:space="preserve">212 marcos </t>
  </si>
  <si>
    <t>f.1v</t>
  </si>
  <si>
    <t>Francisco de la Flor</t>
  </si>
  <si>
    <t>13 de septiembre
 de 1728</t>
  </si>
  <si>
    <t>17500 pesos</t>
  </si>
  <si>
    <t xml:space="preserve">Medio %. En doblones. A entregar en Panamá a don Manuel Tatis de Oliveros </t>
  </si>
  <si>
    <t>34550 pesos</t>
  </si>
  <si>
    <t xml:space="preserve">Medio %. </t>
  </si>
  <si>
    <t>212 marcos</t>
  </si>
  <si>
    <t>Dos %</t>
  </si>
  <si>
    <t>14104 pesos</t>
  </si>
  <si>
    <t>Alexander de  Olavide</t>
  </si>
  <si>
    <t>43500 pesos</t>
  </si>
  <si>
    <t xml:space="preserve">Medio %. Los 25000 por su cuenta y los 10000 que remite don Juan Bautista
 de Palacios para España para entregar a don Juan Antonio Jimenez de Vera
de su cuenta y riesgo. Los 6500 pesos que remite don Joseph Jandetegui
 y los 2000 pesos restantes que remite Domingo Granados. </t>
  </si>
  <si>
    <t>Licenciado</t>
  </si>
  <si>
    <t>Joseph de Alvaina y Uribe</t>
  </si>
  <si>
    <t>21 de octubre
 de 1728</t>
  </si>
  <si>
    <t>Nuestra Señora de la Concepción
 y la bien aparecida (de don Esteban
 de Pucova)</t>
  </si>
  <si>
    <t>1000 pesos</t>
  </si>
  <si>
    <t xml:space="preserve">Medio %. En doblones. Que hace viaje a Panamá con don Ignacio de Querejazu que va a los reinos de España. </t>
  </si>
  <si>
    <t>Andrés de Paredes</t>
  </si>
  <si>
    <t>2000 pesos</t>
  </si>
  <si>
    <t xml:space="preserve">Medio %. Que remite a los reinos de España al señor conde de Aguilar y de su cuenta y riesgo. </t>
  </si>
  <si>
    <t>f.2</t>
  </si>
  <si>
    <t>Juan Bautista Dominguez</t>
  </si>
  <si>
    <t>26 de octubre
 de 1728</t>
  </si>
  <si>
    <t>31000 pesos</t>
  </si>
  <si>
    <t xml:space="preserve">Diego de Salinas </t>
  </si>
  <si>
    <t>29 de octubre
 de 1728</t>
  </si>
  <si>
    <t>5000 pesos</t>
  </si>
  <si>
    <t>Joseph de Ollo y Echevarría</t>
  </si>
  <si>
    <t>4000 pesos</t>
  </si>
  <si>
    <t>60 marcos</t>
  </si>
  <si>
    <t xml:space="preserve">Juan Hamart de Harion </t>
  </si>
  <si>
    <t>300 pesos</t>
  </si>
  <si>
    <t xml:space="preserve">Medio %. Francés. </t>
  </si>
  <si>
    <t>Juan Manuel Barrenechea</t>
  </si>
  <si>
    <t>30 de octubre
 de 1728</t>
  </si>
  <si>
    <t>7000 pesos</t>
  </si>
  <si>
    <t>Medio %.</t>
  </si>
  <si>
    <t>50 marcos</t>
  </si>
  <si>
    <t xml:space="preserve">Dos %. </t>
  </si>
  <si>
    <t>Francisco Calabozo</t>
  </si>
  <si>
    <t>13000 pesos</t>
  </si>
  <si>
    <t>68 marcos</t>
  </si>
  <si>
    <t xml:space="preserve">Manuel Laviano </t>
  </si>
  <si>
    <t>11300 pesos</t>
  </si>
  <si>
    <t>f.2v</t>
  </si>
  <si>
    <t>2 de noviembre
 de 1728</t>
  </si>
  <si>
    <t>8000 pesos</t>
  </si>
  <si>
    <t>Francisco Piquer</t>
  </si>
  <si>
    <t>4 de septiembre
 de 1728</t>
  </si>
  <si>
    <t>Nuestra señora de Puerto Claro</t>
  </si>
  <si>
    <t>2564 pesos</t>
  </si>
  <si>
    <t>Juan de Izaga</t>
  </si>
  <si>
    <t>10 de marzo
 de 1729</t>
  </si>
  <si>
    <t>Nuestra señora de las Mercedes</t>
  </si>
  <si>
    <t>22687 pesos</t>
  </si>
  <si>
    <t xml:space="preserve">Dos %. Que hace viaje para los puertos de Sonsonae y Realejo. Los 8000 pesos de ellos de cuenta de don
 Gregorio Carrión, 8000 que le ha entregado don Tomas del Villar y los 6687 pesos 3 reales que le ha
 entregado don Luis Carrillo para que ejecute como se expresa en dicha partidda de registro. </t>
  </si>
  <si>
    <t>Juan Pedro Bravo de Rivero</t>
  </si>
  <si>
    <t xml:space="preserve">50 marcos </t>
  </si>
  <si>
    <t>Pedro Francisco Ortiz
 de Foronda</t>
  </si>
  <si>
    <t>11 de marzo
 de 1729</t>
  </si>
  <si>
    <t>2735 pesos</t>
  </si>
  <si>
    <t>f.3</t>
  </si>
  <si>
    <t>Fermín de Otayza y Ustarez</t>
  </si>
  <si>
    <t xml:space="preserve">Alvaro Henriquez </t>
  </si>
  <si>
    <t>12 de marzo
 de 1729</t>
  </si>
  <si>
    <t>29080 pesos</t>
  </si>
  <si>
    <t>Adrian Cortez Ursine</t>
  </si>
  <si>
    <t>9075 pesos</t>
  </si>
  <si>
    <t xml:space="preserve">Francisco Martos </t>
  </si>
  <si>
    <t>9000 pesos</t>
  </si>
  <si>
    <t xml:space="preserve">Gerardo de Talamantes </t>
  </si>
  <si>
    <t>6000 pesos</t>
  </si>
  <si>
    <t>Dos%</t>
  </si>
  <si>
    <t>1500 pesos</t>
  </si>
  <si>
    <t xml:space="preserve">Joseph Sandetegui </t>
  </si>
  <si>
    <t xml:space="preserve">80 marcos </t>
  </si>
  <si>
    <t>12 de marzo
de 1729</t>
  </si>
  <si>
    <t>15000 pesos</t>
  </si>
  <si>
    <t xml:space="preserve">Francisco de Alarcon </t>
  </si>
  <si>
    <t>600 pesos</t>
  </si>
  <si>
    <t>f.3v</t>
  </si>
  <si>
    <t>Francisco Sannza Mejino</t>
  </si>
  <si>
    <t>17 de agosto
 de 1729</t>
  </si>
  <si>
    <t>Fragata Nuestra Señora del Carmen
 de Hermenegildo de Prado.</t>
  </si>
  <si>
    <t>Juan Domingo de Orrantia</t>
  </si>
  <si>
    <t>22 de septiembre
 de 1729</t>
  </si>
  <si>
    <t>Juan Lucas Camacho
 de Sonsonante</t>
  </si>
  <si>
    <t xml:space="preserve">Fragata Nuestra Señora del Rosario </t>
  </si>
  <si>
    <t>2139 pesos</t>
  </si>
  <si>
    <t xml:space="preserve">Dos %. Para don Isidro Lopez de Lezeiza. oidor de la Real Audiencia de Guatemala. </t>
  </si>
  <si>
    <t>Alvaro Henriquez</t>
  </si>
  <si>
    <t>12000 pesos</t>
  </si>
  <si>
    <t>24 de septiembre
 de 1729</t>
  </si>
  <si>
    <t xml:space="preserve">Esteban Díaz </t>
  </si>
  <si>
    <t>Nuestra señora del socorro</t>
  </si>
  <si>
    <t>3000 pesos</t>
  </si>
  <si>
    <t>4857 pesos</t>
  </si>
  <si>
    <t xml:space="preserve">Gregorio Carrión </t>
  </si>
  <si>
    <t>26 de septiembre
 de 1729</t>
  </si>
  <si>
    <t>9650 pesos</t>
  </si>
  <si>
    <t>Joseph de Urrunaga</t>
  </si>
  <si>
    <t>f.4</t>
  </si>
  <si>
    <t>29 de octubre
 de 1729</t>
  </si>
  <si>
    <t>Fragata La Estrella</t>
  </si>
  <si>
    <t>8946 pesos</t>
  </si>
  <si>
    <t>Francisco de Castañeda</t>
  </si>
  <si>
    <t>Octubre de 1728</t>
  </si>
  <si>
    <t xml:space="preserve">Padre de la Compañía de Jesús. Procurador. </t>
  </si>
  <si>
    <t>Juan Francisco Barrenechea</t>
  </si>
  <si>
    <t>Fragata Nuestra Señora del Socorro</t>
  </si>
  <si>
    <t>Juan Antonio de Quiros</t>
  </si>
  <si>
    <t>13 de enero
 de 1730</t>
  </si>
  <si>
    <t xml:space="preserve">La Estrella </t>
  </si>
  <si>
    <t>9 de julio de 1729</t>
  </si>
  <si>
    <t xml:space="preserve">Santo Cristo </t>
  </si>
  <si>
    <t>2500 pesos</t>
  </si>
  <si>
    <t>15 marzo de 1729</t>
  </si>
  <si>
    <t>Fragata Las Mercedes</t>
  </si>
  <si>
    <t>f.5</t>
  </si>
  <si>
    <t xml:space="preserve">Luis Carrillo de Córdoba </t>
  </si>
  <si>
    <t>2 1/2</t>
  </si>
  <si>
    <t>f.7</t>
  </si>
  <si>
    <t>14 de noviembre
 de 1730</t>
  </si>
  <si>
    <t>La Capitana</t>
  </si>
  <si>
    <t>72 cajas</t>
  </si>
  <si>
    <t xml:space="preserve">Tres %. Cada caja de 2200 pesos. </t>
  </si>
  <si>
    <t>348 marcos</t>
  </si>
  <si>
    <t>16 de noviembre
 de 1730</t>
  </si>
  <si>
    <t>10 cajones</t>
  </si>
  <si>
    <t xml:space="preserve">De cuenta de su magestad del resto de los paños de Castilla y dichos 20149.4 van a entregar a don Joseph
 Nieto de Lara, comisario de este comercio y por privilegio no pagó nada. </t>
  </si>
  <si>
    <t>25 de noviembre
 de 1730</t>
  </si>
  <si>
    <t>28000 pesos</t>
  </si>
  <si>
    <t>Tres %</t>
  </si>
  <si>
    <t>29 de noviembre
 de 1730</t>
  </si>
  <si>
    <t>12 cajones</t>
  </si>
  <si>
    <t xml:space="preserve">Por ser para diferentes mandas se dio sin cobrar por privilegiada. De cuenta del virrey. </t>
  </si>
  <si>
    <t>7 de diciembre
 de 1730</t>
  </si>
  <si>
    <t>50000 pesos</t>
  </si>
  <si>
    <t>15 de diciembre
 de 1730</t>
  </si>
  <si>
    <t>20000 pesos</t>
  </si>
  <si>
    <t>f.7v</t>
  </si>
  <si>
    <t>44000 pesos</t>
  </si>
  <si>
    <t>48400 pesos</t>
  </si>
  <si>
    <t>11200 pesos</t>
  </si>
  <si>
    <t>19800 pesos</t>
  </si>
  <si>
    <t>2400 pesos</t>
  </si>
  <si>
    <t>300 marcos</t>
  </si>
  <si>
    <t>24 cajones</t>
  </si>
  <si>
    <t>28600 pesos</t>
  </si>
  <si>
    <t>16 de diciembre
 de 1730</t>
  </si>
  <si>
    <t>25200 pesos</t>
  </si>
  <si>
    <t>46 cajones</t>
  </si>
  <si>
    <t>14 cajones</t>
  </si>
  <si>
    <t>f.8</t>
  </si>
  <si>
    <t>Por privilegiada sin pagar</t>
  </si>
  <si>
    <t>Mateo de la Quintana</t>
  </si>
  <si>
    <t>19 de diciembre
 de 1730</t>
  </si>
  <si>
    <t>15400 pesos</t>
  </si>
  <si>
    <t>20 de diciembre
 de 1730</t>
  </si>
  <si>
    <t>3891 pesos</t>
  </si>
  <si>
    <t>21 de diciembre
 de 1730</t>
  </si>
  <si>
    <t>39 cajones</t>
  </si>
  <si>
    <t>230 marcos</t>
  </si>
  <si>
    <t>25050 pesos</t>
  </si>
  <si>
    <t>22 de diciembre
 de 1730</t>
  </si>
  <si>
    <t>17600 pesos</t>
  </si>
  <si>
    <t>8800 pesos</t>
  </si>
  <si>
    <t>f.8v</t>
  </si>
  <si>
    <t>23 de diciembre
 de 1730</t>
  </si>
  <si>
    <t>34600 pesos</t>
  </si>
  <si>
    <t>3 cajones</t>
  </si>
  <si>
    <t>500 marcos</t>
  </si>
  <si>
    <t>24 de diciembre
 de 1730</t>
  </si>
  <si>
    <t>31 cajones</t>
  </si>
  <si>
    <t>26 cajones</t>
  </si>
  <si>
    <t>235 marcos</t>
  </si>
  <si>
    <t>Baltazar Hurtado</t>
  </si>
  <si>
    <t>6 cajones</t>
  </si>
  <si>
    <t>28 de diciembre
 de 1730</t>
  </si>
  <si>
    <t>8 cajones</t>
  </si>
  <si>
    <t>4 cajones</t>
  </si>
  <si>
    <t>445 marcos</t>
  </si>
  <si>
    <t>30 de diciembre 
de 1730</t>
  </si>
  <si>
    <t>17 cajones</t>
  </si>
  <si>
    <t>250 marcos</t>
  </si>
  <si>
    <t>2 cajones</t>
  </si>
  <si>
    <t>f.9</t>
  </si>
  <si>
    <t>29 cajones</t>
  </si>
  <si>
    <t>1 cajón</t>
  </si>
  <si>
    <t>512 marcos</t>
  </si>
  <si>
    <t xml:space="preserve">Andres Henriquez </t>
  </si>
  <si>
    <t>16 cajones</t>
  </si>
  <si>
    <t>Antonio Arias</t>
  </si>
  <si>
    <t>Tres % (4 cajones de a 2200 pesos y 2 de a 2120)</t>
  </si>
  <si>
    <t>31 de diciembre
 de 1730</t>
  </si>
  <si>
    <t>1 de enero
 de 1731</t>
  </si>
  <si>
    <t>131 castellanos,
 5 tomines</t>
  </si>
  <si>
    <t>seis reales %</t>
  </si>
  <si>
    <t>f.9v</t>
  </si>
  <si>
    <t xml:space="preserve">15 cajones </t>
  </si>
  <si>
    <t>750 marcos</t>
  </si>
  <si>
    <t>Manuel Laviano</t>
  </si>
  <si>
    <t>35 cajones</t>
  </si>
  <si>
    <t>920 marcos</t>
  </si>
  <si>
    <t>2 de enero
 de 1731</t>
  </si>
  <si>
    <t>15 cajones</t>
  </si>
  <si>
    <t>Juan Calixto</t>
  </si>
  <si>
    <t>7 cajones</t>
  </si>
  <si>
    <t>211 marcos</t>
  </si>
  <si>
    <t>15200 pesos</t>
  </si>
  <si>
    <t>5 cajones</t>
  </si>
  <si>
    <t>48 cajones</t>
  </si>
  <si>
    <t>244 marcos</t>
  </si>
  <si>
    <t>19 cajones</t>
  </si>
  <si>
    <t>f.10</t>
  </si>
  <si>
    <t>Martín de Zugasti</t>
  </si>
  <si>
    <t>56 cajones</t>
  </si>
  <si>
    <t>65984 pesos</t>
  </si>
  <si>
    <t>3 de enero
 de 1731</t>
  </si>
  <si>
    <t>28 cajones</t>
  </si>
  <si>
    <t>1272 marcos</t>
  </si>
  <si>
    <t>Domingo Negreiros</t>
  </si>
  <si>
    <t>137 marcos
4 onzas</t>
  </si>
  <si>
    <t>Domingo de Urizar</t>
  </si>
  <si>
    <t>18 cajones</t>
  </si>
  <si>
    <t>500 pesos</t>
  </si>
  <si>
    <t>Manuel Sanz de Ayala</t>
  </si>
  <si>
    <t>38 cajones</t>
  </si>
  <si>
    <t>450 marcos</t>
  </si>
  <si>
    <t>66 cajones</t>
  </si>
  <si>
    <t>225 marcos</t>
  </si>
  <si>
    <t>1500 marcos</t>
  </si>
  <si>
    <t>6 cajones de a 250 marcos</t>
  </si>
  <si>
    <t>f.10v</t>
  </si>
  <si>
    <t>4 de enero
 de 1731</t>
  </si>
  <si>
    <t>720 marcos</t>
  </si>
  <si>
    <t xml:space="preserve">Sueltos en sus petacas en moneda. </t>
  </si>
  <si>
    <t>9 cajones</t>
  </si>
  <si>
    <t>Tres % (rebajados los 4000 que pertenecen a Nuestra Señora de Monserrate)</t>
  </si>
  <si>
    <t xml:space="preserve">21 cajones </t>
  </si>
  <si>
    <t>Tres % (cada uno de a 2200 pesos)</t>
  </si>
  <si>
    <t>1250 marcos</t>
  </si>
  <si>
    <t xml:space="preserve">5 cajones de a 250 marcos. </t>
  </si>
  <si>
    <t>106 cajones</t>
  </si>
  <si>
    <t>Tres %. Cada cajón de a 2200 pesos</t>
  </si>
  <si>
    <t>3250 marcos</t>
  </si>
  <si>
    <t>13 cajones de a 250 marcos</t>
  </si>
  <si>
    <t>Tres %. Cada cajón de a 2000 pesos</t>
  </si>
  <si>
    <t>f.11</t>
  </si>
  <si>
    <t>1248 marcos</t>
  </si>
  <si>
    <t>13 cajones</t>
  </si>
  <si>
    <t xml:space="preserve">Tres %. Cada cajón con 2200 pesos. </t>
  </si>
  <si>
    <t xml:space="preserve">2 cajones con 250 marcos cada uno. </t>
  </si>
  <si>
    <t>1750 marcos</t>
  </si>
  <si>
    <t>87 cajones</t>
  </si>
  <si>
    <t>23 cajones</t>
  </si>
  <si>
    <t>f.11v</t>
  </si>
  <si>
    <t>48 marcos</t>
  </si>
  <si>
    <t>Una lámpara</t>
  </si>
  <si>
    <t>3 barras</t>
  </si>
  <si>
    <t xml:space="preserve">  </t>
  </si>
  <si>
    <t>77 cajones</t>
  </si>
  <si>
    <t>Juan de Berrío</t>
  </si>
  <si>
    <t>1721 marcos
 7 onzas</t>
  </si>
  <si>
    <t>6 reales %</t>
  </si>
  <si>
    <t>5 de enero
 de 1731</t>
  </si>
  <si>
    <t>664 marcos</t>
  </si>
  <si>
    <t>3 cajones con 664 marcos</t>
  </si>
  <si>
    <t>6993 pesos</t>
  </si>
  <si>
    <t>3 cajones de a 250 pesos de palta labrada</t>
  </si>
  <si>
    <t>f.12</t>
  </si>
  <si>
    <t>Gaspar Bernardo de Herrera</t>
  </si>
  <si>
    <t>Joseph de Cepeda</t>
  </si>
  <si>
    <t>43 cajones</t>
  </si>
  <si>
    <t>1200 marcos</t>
  </si>
  <si>
    <t>53 cajones</t>
  </si>
  <si>
    <t>350 pesos</t>
  </si>
  <si>
    <t>107 marcos</t>
  </si>
  <si>
    <t>12050 pesos</t>
  </si>
  <si>
    <t>6 reales %. Los lleva en baules y petacas.</t>
  </si>
  <si>
    <t>f.12v</t>
  </si>
  <si>
    <t>Joseph de Orellana</t>
  </si>
  <si>
    <t>208 marcos</t>
  </si>
  <si>
    <t>509 pesos</t>
  </si>
  <si>
    <t>Fernando Gonzales Salmon</t>
  </si>
  <si>
    <t>20 cajones</t>
  </si>
  <si>
    <t>1440 marcos</t>
  </si>
  <si>
    <t>Pedro de Furne</t>
  </si>
  <si>
    <t>2200 pesos</t>
  </si>
  <si>
    <t>Tres % (se incluyen 90 marcos)</t>
  </si>
  <si>
    <t>200 pesos</t>
  </si>
  <si>
    <t>21 cajones</t>
  </si>
  <si>
    <t>2200 marcos</t>
  </si>
  <si>
    <t>2 cajones de a 250 marcos de palta labrada</t>
  </si>
  <si>
    <t>170 marcos</t>
  </si>
  <si>
    <t>f.13</t>
  </si>
  <si>
    <t>Antonio de Avendaño</t>
  </si>
  <si>
    <t>6 de enero
 de 1731</t>
  </si>
  <si>
    <t>900 marcos</t>
  </si>
  <si>
    <t>Baltazar de Ayesta</t>
  </si>
  <si>
    <t>1000 marcos</t>
  </si>
  <si>
    <t>Diferentes halajas de iglesia parroquial de San Felipe del Valle de Buelna. Por ser para culto religioso no pagó.</t>
  </si>
  <si>
    <t>f.13v</t>
  </si>
  <si>
    <t>100 pesos</t>
  </si>
  <si>
    <t xml:space="preserve">30 marcos </t>
  </si>
  <si>
    <t>Juan Carlos de Rivas</t>
  </si>
  <si>
    <t>37 cajones</t>
  </si>
  <si>
    <t>980 marcos</t>
  </si>
  <si>
    <t>163 marcos</t>
  </si>
  <si>
    <t xml:space="preserve">y al cumplimiento de 2004 pesos de plata sellada. </t>
  </si>
  <si>
    <t>Juan Antonio de Tagle Bracho</t>
  </si>
  <si>
    <t>136 cajones</t>
  </si>
  <si>
    <t>5000 marcos</t>
  </si>
  <si>
    <t>1300 pesos</t>
  </si>
  <si>
    <t xml:space="preserve">8000 pesos </t>
  </si>
  <si>
    <t>Tribunal del Consulado</t>
  </si>
  <si>
    <t>33 cajones</t>
  </si>
  <si>
    <t xml:space="preserve">No debe contribuir. Se anota para que conste. </t>
  </si>
  <si>
    <t>f.14</t>
  </si>
  <si>
    <t>Francisco Derbao</t>
  </si>
  <si>
    <t>5492 pesos</t>
  </si>
  <si>
    <t>1905 pesos</t>
  </si>
  <si>
    <t>f.70</t>
  </si>
  <si>
    <t>La Almiranta</t>
  </si>
  <si>
    <t>3 de marzo de 1735</t>
  </si>
  <si>
    <t>26400 pesos</t>
  </si>
  <si>
    <t>No pago contribucion por privilegiada</t>
  </si>
  <si>
    <t>Domingo de Unamuruzaga</t>
  </si>
  <si>
    <t>160131 pesos 2 1/2</t>
  </si>
  <si>
    <t>160131. 2 1/2</t>
  </si>
  <si>
    <t>Manuel de Llarduy</t>
  </si>
  <si>
    <t>8 de marzo de 1735</t>
  </si>
  <si>
    <t>11100 pesos</t>
  </si>
  <si>
    <t>9 de marzo de 1735</t>
  </si>
  <si>
    <t xml:space="preserve">Francisco Alvarez </t>
  </si>
  <si>
    <t>10 de marzo de 1735</t>
  </si>
  <si>
    <t>Pedro de Velarde y Liaño</t>
  </si>
  <si>
    <t>21592 pesos</t>
  </si>
  <si>
    <t>23023 pesos 3 reales</t>
  </si>
  <si>
    <t>23023.3</t>
  </si>
  <si>
    <t>47500 pesos</t>
  </si>
  <si>
    <t>Dijo ser pertenecientes al Real Assto de Inglaterra por cuya razon y por tenerlo mandado su majestad no contribuye cosa alguna</t>
  </si>
  <si>
    <t>Vicente Lee Flores</t>
  </si>
  <si>
    <t>52800 pesos</t>
  </si>
  <si>
    <t>10000 pesos</t>
  </si>
  <si>
    <t>28300 pesos</t>
  </si>
  <si>
    <t>133 marcos</t>
  </si>
  <si>
    <t xml:space="preserve">Por haber pagado el quinto a su majestad no paga contribucion alguna en esta administracion </t>
  </si>
  <si>
    <t>f.70v</t>
  </si>
  <si>
    <t>11 de marzo de 1735</t>
  </si>
  <si>
    <t>Juan Antonio Molina</t>
  </si>
  <si>
    <t>14000 pesos</t>
  </si>
  <si>
    <t xml:space="preserve">Juan de Villanueva </t>
  </si>
  <si>
    <t>1/2r</t>
  </si>
  <si>
    <t>17212 pesos</t>
  </si>
  <si>
    <t>12 de marzo de 1735</t>
  </si>
  <si>
    <t>Columbano Perez</t>
  </si>
  <si>
    <t>Fray</t>
  </si>
  <si>
    <t>Martin Ortiz de Foronda</t>
  </si>
  <si>
    <t>15094 pesos</t>
  </si>
  <si>
    <t>7400 pesos</t>
  </si>
  <si>
    <t>13 de marzo de 1735</t>
  </si>
  <si>
    <t>Eugenio de Villas</t>
  </si>
  <si>
    <t>Padre</t>
  </si>
  <si>
    <t>7124 pesos</t>
  </si>
  <si>
    <t>4700 pesos</t>
  </si>
  <si>
    <t>15 marcos</t>
  </si>
  <si>
    <t>Pedro Lee Furne</t>
  </si>
  <si>
    <t>112292 pesos</t>
  </si>
  <si>
    <t>345400 pesos</t>
  </si>
  <si>
    <t>576 marcos, 3 onzas</t>
  </si>
  <si>
    <t>Tres % (a 8 pesos el marco)</t>
  </si>
  <si>
    <t>Juan Bartolome de Rivas</t>
  </si>
  <si>
    <t>18000 pesos</t>
  </si>
  <si>
    <t xml:space="preserve">40 marcos </t>
  </si>
  <si>
    <t>Diego de los Reyes Balmaceda</t>
  </si>
  <si>
    <t>30 marcos</t>
  </si>
  <si>
    <t xml:space="preserve">Francisco de Sagardia </t>
  </si>
  <si>
    <t xml:space="preserve">46 marcos </t>
  </si>
  <si>
    <t>62296 pesos</t>
  </si>
  <si>
    <t>95900 pesos</t>
  </si>
  <si>
    <t>f.71</t>
  </si>
  <si>
    <t>14 de marzo de 1735</t>
  </si>
  <si>
    <t>Manuel Antonio de Borda</t>
  </si>
  <si>
    <t xml:space="preserve">Cayetano Paravesino </t>
  </si>
  <si>
    <t>1800 pesos</t>
  </si>
  <si>
    <t>Manuel del Laviano</t>
  </si>
  <si>
    <t>24 marcos</t>
  </si>
  <si>
    <t>10 castellanos</t>
  </si>
  <si>
    <t>28394 pesos</t>
  </si>
  <si>
    <t>800 pesos</t>
  </si>
  <si>
    <t>Tres%</t>
  </si>
  <si>
    <t xml:space="preserve">21500 pesos </t>
  </si>
  <si>
    <t>Joseph de Santa Cruz</t>
  </si>
  <si>
    <t>57 marcos</t>
  </si>
  <si>
    <t>20600 pesos</t>
  </si>
  <si>
    <t>3698 pesos</t>
  </si>
  <si>
    <t>55 marcos</t>
  </si>
  <si>
    <t xml:space="preserve">Francisco de Mier los Rios y Teran </t>
  </si>
  <si>
    <t>8657 pesos 5 1/2</t>
  </si>
  <si>
    <t>Sebastian de Flores y Marcos</t>
  </si>
  <si>
    <t>18500 pesos</t>
  </si>
  <si>
    <t>30000 pesos</t>
  </si>
  <si>
    <t>15 de marzo de 1735</t>
  </si>
  <si>
    <t>30800 pesos</t>
  </si>
  <si>
    <t>f.71v</t>
  </si>
  <si>
    <t>Joseph de Mujica</t>
  </si>
  <si>
    <t>22000 pesos</t>
  </si>
  <si>
    <t>4034 pesos</t>
  </si>
  <si>
    <t>6800 pesos</t>
  </si>
  <si>
    <t xml:space="preserve">Tomas de Mendivil </t>
  </si>
  <si>
    <t>3313 pesos</t>
  </si>
  <si>
    <t>Juan Francisco Gomez</t>
  </si>
  <si>
    <t>11000 pesos</t>
  </si>
  <si>
    <t>2168 pesos</t>
  </si>
  <si>
    <t>Pascual de Villalobos</t>
  </si>
  <si>
    <t>1/2 r</t>
  </si>
  <si>
    <t>66944 pesos</t>
  </si>
  <si>
    <t xml:space="preserve">David Bolo </t>
  </si>
  <si>
    <t>7200 pesos</t>
  </si>
  <si>
    <t xml:space="preserve">Joseph de Peralta </t>
  </si>
  <si>
    <t>56 marcos</t>
  </si>
  <si>
    <t>1150 pesos</t>
  </si>
  <si>
    <t>1200 pesos</t>
  </si>
  <si>
    <t>Tres</t>
  </si>
  <si>
    <t>96 marcos</t>
  </si>
  <si>
    <t>23 sacas</t>
  </si>
  <si>
    <t xml:space="preserve">Cada una 150 pesos </t>
  </si>
  <si>
    <t>13500 pesos</t>
  </si>
  <si>
    <t>12800 pesos</t>
  </si>
  <si>
    <t>Gaspar de Mayorga</t>
  </si>
  <si>
    <t>Sebastian Flores y Marcos</t>
  </si>
  <si>
    <t>21088 pesos</t>
  </si>
  <si>
    <t>68200 pesos</t>
  </si>
  <si>
    <t xml:space="preserve">Pedro de Foronda </t>
  </si>
  <si>
    <t>732278 pesos</t>
  </si>
  <si>
    <t>26762 pesos</t>
  </si>
  <si>
    <t>f.72</t>
  </si>
  <si>
    <t>f.23</t>
  </si>
  <si>
    <t>14 noviemnbre de 1730</t>
  </si>
  <si>
    <t>Almiranta</t>
  </si>
  <si>
    <t>73 cajones</t>
  </si>
  <si>
    <t>6 reales % (en doblones)</t>
  </si>
  <si>
    <t>16 de noviembre de 1730</t>
  </si>
  <si>
    <t xml:space="preserve">Por privilegio, no paga nada. De cuenta de su majestad del importe de los paños de Castilla. </t>
  </si>
  <si>
    <t>61 marcos</t>
  </si>
  <si>
    <t>3909 castellanos</t>
  </si>
  <si>
    <t xml:space="preserve">Por ser para diferentes iglesias y obras pias y por su privilegio no pago nada. </t>
  </si>
  <si>
    <t>General</t>
  </si>
  <si>
    <t>600 marcos</t>
  </si>
  <si>
    <t>f.23v</t>
  </si>
  <si>
    <t>Por ser para diferentes mandas se dio sin cobrar por privilegiada.</t>
  </si>
  <si>
    <t>7 de diciembre de 1730</t>
  </si>
  <si>
    <t>25 cajones</t>
  </si>
  <si>
    <t>1144 marcos</t>
  </si>
  <si>
    <t>f.24</t>
  </si>
  <si>
    <t>25 de noviembre de 1730</t>
  </si>
  <si>
    <t>29 de noviembre de 1730</t>
  </si>
  <si>
    <t>15 de diciembre de 1730</t>
  </si>
  <si>
    <t>16 de diciembre de 1730</t>
  </si>
  <si>
    <t>19 de diciembre de 1730</t>
  </si>
  <si>
    <t>21 de diciembre de 1730</t>
  </si>
  <si>
    <t>4 cajones de a 230 marcos cada uno</t>
  </si>
  <si>
    <t>22 de diciembre de 1730</t>
  </si>
  <si>
    <t>2 cajones de a 250 marcos</t>
  </si>
  <si>
    <t>700 marcos</t>
  </si>
  <si>
    <t>23 de diciembre de 1730</t>
  </si>
  <si>
    <t>f.24v</t>
  </si>
  <si>
    <t>19252 pesos</t>
  </si>
  <si>
    <t>En dos cajones de a 250 marcos</t>
  </si>
  <si>
    <t>28 de diciembre de 1730</t>
  </si>
  <si>
    <t xml:space="preserve">373 marcos </t>
  </si>
  <si>
    <t>29 de diciembre de 1730</t>
  </si>
  <si>
    <t>325 marcos</t>
  </si>
  <si>
    <t xml:space="preserve">5 cajones </t>
  </si>
  <si>
    <t>30 de diciembre de 1730</t>
  </si>
  <si>
    <t>f.25</t>
  </si>
  <si>
    <t>Dos cajones de a 250 marcos cada uno</t>
  </si>
  <si>
    <t>512 marcos, 4 onzas</t>
  </si>
  <si>
    <t>4800 pesos</t>
  </si>
  <si>
    <t>31 de diciembre de 1730</t>
  </si>
  <si>
    <t>1 de enero de 1731</t>
  </si>
  <si>
    <t>Joseph Nieto de Lara</t>
  </si>
  <si>
    <t>50 cajones</t>
  </si>
  <si>
    <t xml:space="preserve">108 marcos </t>
  </si>
  <si>
    <t>f.25v</t>
  </si>
  <si>
    <t xml:space="preserve">188 pesos </t>
  </si>
  <si>
    <t>240 pesos</t>
  </si>
  <si>
    <t>34 cajones</t>
  </si>
  <si>
    <t>460 marcos</t>
  </si>
  <si>
    <t>2 de enero de 1731</t>
  </si>
  <si>
    <t>173 marcos</t>
  </si>
  <si>
    <t xml:space="preserve">Tres % </t>
  </si>
  <si>
    <t>30 cajones</t>
  </si>
  <si>
    <t>34016 pesos</t>
  </si>
  <si>
    <t>2000 marcos</t>
  </si>
  <si>
    <t xml:space="preserve">6 reales % </t>
  </si>
  <si>
    <t>f.26</t>
  </si>
  <si>
    <t>636 marcos</t>
  </si>
  <si>
    <t xml:space="preserve">235 marcos </t>
  </si>
  <si>
    <t>4 cajones de 250 marcos cada uno</t>
  </si>
  <si>
    <t>Isidro Gutierrez Cossio</t>
  </si>
  <si>
    <t>63 cajones</t>
  </si>
  <si>
    <t>f.26v</t>
  </si>
  <si>
    <t>3 de enero de 1731</t>
  </si>
  <si>
    <t>4 de enero de 1731</t>
  </si>
  <si>
    <t xml:space="preserve">87 marcos </t>
  </si>
  <si>
    <t>1683 pesos</t>
  </si>
  <si>
    <t>Mateo de la Vega</t>
  </si>
  <si>
    <t>22 cajones</t>
  </si>
  <si>
    <t>22700 pesos</t>
  </si>
  <si>
    <t>72 cajones</t>
  </si>
  <si>
    <t>f.27</t>
  </si>
  <si>
    <t xml:space="preserve">275 marcos </t>
  </si>
  <si>
    <t>7 cajones de 250 marcos</t>
  </si>
  <si>
    <t>83 cajones</t>
  </si>
  <si>
    <t>3540 castellanos</t>
  </si>
  <si>
    <t>2 cajones de 250 marcos cada uno</t>
  </si>
  <si>
    <t>f.27v</t>
  </si>
  <si>
    <t>431 marcos</t>
  </si>
  <si>
    <t>9360 pesos</t>
  </si>
  <si>
    <t>6 reales  %</t>
  </si>
  <si>
    <t>960 marcos</t>
  </si>
  <si>
    <t>4 cajones de 240 marcos</t>
  </si>
  <si>
    <t>80 cajones</t>
  </si>
  <si>
    <t>913 marcos, 3 onzas</t>
  </si>
  <si>
    <t>5 de enero de 1731</t>
  </si>
  <si>
    <t>36 cajones</t>
  </si>
  <si>
    <t>152 marcos</t>
  </si>
  <si>
    <t>3055 marcos</t>
  </si>
  <si>
    <t>13 cajones de 235 marcos</t>
  </si>
  <si>
    <t>f.27v - f.28</t>
  </si>
  <si>
    <t>f.28</t>
  </si>
  <si>
    <t>690 marcos</t>
  </si>
  <si>
    <t>3 cajones de 230 marcos</t>
  </si>
  <si>
    <t>41 cajones</t>
  </si>
  <si>
    <t>4 cajones de 240 marcos cada uno</t>
  </si>
  <si>
    <t>3 cajones de 250 marcos cada uno</t>
  </si>
  <si>
    <t>118 marcos</t>
  </si>
  <si>
    <t>1040 pesos</t>
  </si>
  <si>
    <t>20 marcos</t>
  </si>
  <si>
    <t>2250 marcos</t>
  </si>
  <si>
    <t>9 cajones de 250 marcos</t>
  </si>
  <si>
    <t>1575 marcos</t>
  </si>
  <si>
    <t>7 cajones de 225 marcos</t>
  </si>
  <si>
    <t>f.28v</t>
  </si>
  <si>
    <t>25 marcos</t>
  </si>
  <si>
    <t>6 cajones con 240 marcos cada uno</t>
  </si>
  <si>
    <t>900 pesos</t>
  </si>
  <si>
    <t xml:space="preserve">Del señor Luis de Buendía </t>
  </si>
  <si>
    <t>199 marcos</t>
  </si>
  <si>
    <t>De don Ignacio Orquendi, difunto</t>
  </si>
  <si>
    <t>263 marcos</t>
  </si>
  <si>
    <t>11 cajones con 200 marcos cada uno</t>
  </si>
  <si>
    <t xml:space="preserve">9 cajones </t>
  </si>
  <si>
    <t>f.29</t>
  </si>
  <si>
    <t>274 marcos</t>
  </si>
  <si>
    <t>201 castellanos</t>
  </si>
  <si>
    <t xml:space="preserve">11 cajones </t>
  </si>
  <si>
    <t>9 cajones con 250 marcos cada uno</t>
  </si>
  <si>
    <t>6 de enero de 1731</t>
  </si>
  <si>
    <t>3 cajones de 250 marcos</t>
  </si>
  <si>
    <t>f.29v</t>
  </si>
  <si>
    <t>Guillermo Rice</t>
  </si>
  <si>
    <t>130 cajones</t>
  </si>
  <si>
    <t>550 marcos</t>
  </si>
  <si>
    <t>2 cajones de 275 marcos</t>
  </si>
  <si>
    <t>f.39</t>
  </si>
  <si>
    <t>14 de diciembre de 1730</t>
  </si>
  <si>
    <t>3712 pesos</t>
  </si>
  <si>
    <t>2000  pesos</t>
  </si>
  <si>
    <t xml:space="preserve">19543 pesos </t>
  </si>
  <si>
    <t>86 castellanos</t>
  </si>
  <si>
    <t>175 marcos</t>
  </si>
  <si>
    <t>132 marcos</t>
  </si>
  <si>
    <t>La Estrella</t>
  </si>
  <si>
    <t>400 pesos</t>
  </si>
  <si>
    <t>11650 pesos</t>
  </si>
  <si>
    <t>6 reales al millar</t>
  </si>
  <si>
    <t>994 castellanos</t>
  </si>
  <si>
    <t>41 marcos</t>
  </si>
  <si>
    <t>f.39v</t>
  </si>
  <si>
    <t>40000 pesos</t>
  </si>
  <si>
    <t>138 marcos</t>
  </si>
  <si>
    <t>3200 doblones</t>
  </si>
  <si>
    <t>1952 pesos</t>
  </si>
  <si>
    <t>6 marcos</t>
  </si>
  <si>
    <t>La Trinidad</t>
  </si>
  <si>
    <t>1100 pesos</t>
  </si>
  <si>
    <t>7 marcos</t>
  </si>
  <si>
    <t>260 marcos</t>
  </si>
  <si>
    <t>f.40</t>
  </si>
  <si>
    <t>40 marcos</t>
  </si>
  <si>
    <t>8464 pesos</t>
  </si>
  <si>
    <t>Santo Cristo de León</t>
  </si>
  <si>
    <t>Santo Cristo del buen suceso</t>
  </si>
  <si>
    <t>22794 pesos</t>
  </si>
  <si>
    <t>67 marcos</t>
  </si>
  <si>
    <t>220 marcos</t>
  </si>
  <si>
    <t>18590 pesos</t>
  </si>
  <si>
    <t>58 marcos</t>
  </si>
  <si>
    <t>696 pesos</t>
  </si>
  <si>
    <t>f.40v</t>
  </si>
  <si>
    <t>16 de marzo de 1735</t>
  </si>
  <si>
    <t>Juan de Villanueva</t>
  </si>
  <si>
    <t>16 marcos</t>
  </si>
  <si>
    <t>1880 pesos</t>
  </si>
  <si>
    <t>Gaspar de Urquizu</t>
  </si>
  <si>
    <t>Luis de Cuenca y Olivos</t>
  </si>
  <si>
    <t>17280 pesos</t>
  </si>
  <si>
    <t>14 marcos</t>
  </si>
  <si>
    <t>Juan de Laegui</t>
  </si>
  <si>
    <t>40300 pesos</t>
  </si>
  <si>
    <t>144000 pesos</t>
  </si>
  <si>
    <t>Francisco Romero</t>
  </si>
  <si>
    <t>684 pesos</t>
  </si>
  <si>
    <t>Gregorio Solano</t>
  </si>
  <si>
    <t>49 marcos</t>
  </si>
  <si>
    <t>Sebastian de Leiza</t>
  </si>
  <si>
    <t>Diputado
del comercio</t>
  </si>
  <si>
    <t>46312 pesos</t>
  </si>
  <si>
    <t>553 pesos</t>
  </si>
  <si>
    <t>26 de marzo de 1735</t>
  </si>
  <si>
    <t>Juan Joseph de Zubieta</t>
  </si>
  <si>
    <t xml:space="preserve">Por lo que produjo esta contribución en aquel puerto de este galeón como parece por menor de su libro </t>
  </si>
  <si>
    <t>f.73</t>
  </si>
  <si>
    <t>12500 pesos</t>
  </si>
  <si>
    <t>20500 pesos</t>
  </si>
  <si>
    <t>Por haber declarado era procedido de las mercadurias de comerciantes de España que le enviaron de Panamá afianzó de pagar los 528 pesos 6 reales que importa el 3 % en la plata y 6 reales % en el oro</t>
  </si>
  <si>
    <t>Joseph Felipe de Ortega</t>
  </si>
  <si>
    <t>Diego Luis Villalba</t>
  </si>
  <si>
    <t>35200 pesos</t>
  </si>
  <si>
    <t>Joseph Clemente de Mora</t>
  </si>
  <si>
    <t>11925 pesos</t>
  </si>
  <si>
    <t>2250 pesos</t>
  </si>
  <si>
    <t>8010 pesos</t>
  </si>
  <si>
    <t>51342 pess</t>
  </si>
  <si>
    <t>Manuel de Gomez</t>
  </si>
  <si>
    <t>808 pesos</t>
  </si>
  <si>
    <t>2481 pesos</t>
  </si>
  <si>
    <t xml:space="preserve">Tres % plata,  6 reales % otro. </t>
  </si>
  <si>
    <t>f.73v</t>
  </si>
  <si>
    <t>Joseph Antonio Fernandez</t>
  </si>
  <si>
    <t>12151 pesos</t>
  </si>
  <si>
    <t>Pablo Ramos</t>
  </si>
  <si>
    <t>Sebastian Ignacio Delgado</t>
  </si>
  <si>
    <t>96000 pesos</t>
  </si>
  <si>
    <t>Manuel de Cozuela</t>
  </si>
  <si>
    <t>82720 pesos</t>
  </si>
  <si>
    <t>275100 pesos</t>
  </si>
  <si>
    <t>Manuel de Zubieta</t>
  </si>
  <si>
    <t>6253 pesos</t>
  </si>
  <si>
    <t>Francisco Suárez</t>
  </si>
  <si>
    <t>2780 pesos</t>
  </si>
  <si>
    <t>Francisco de Seijas</t>
  </si>
  <si>
    <t>89600 pesos</t>
  </si>
  <si>
    <t>Juan Bernardo Lasarte</t>
  </si>
  <si>
    <t>Alonso Rubio de Rivas</t>
  </si>
  <si>
    <t>4635 pesos</t>
  </si>
  <si>
    <t>1/2</t>
  </si>
  <si>
    <t xml:space="preserve">Vicente Landa </t>
  </si>
  <si>
    <t>f.74</t>
  </si>
  <si>
    <t>Juan de Saegui</t>
  </si>
  <si>
    <t>98 marcos</t>
  </si>
  <si>
    <t>41940 pesos</t>
  </si>
  <si>
    <t>82168 pesos 1/2</t>
  </si>
  <si>
    <t>Francisco Javier Hernandez</t>
  </si>
  <si>
    <t>17680 pesos</t>
  </si>
  <si>
    <t>85721 pesos</t>
  </si>
  <si>
    <t>13 marcos</t>
  </si>
  <si>
    <t>68562 pesos</t>
  </si>
  <si>
    <t>241210 pesos</t>
  </si>
  <si>
    <t>Pedro Gutierrez Cossio</t>
  </si>
  <si>
    <t>f.74v</t>
  </si>
  <si>
    <t>31 de marzo de 1735</t>
  </si>
  <si>
    <t xml:space="preserve">La Teresa </t>
  </si>
  <si>
    <t>Por ser privilegiada, no pagó</t>
  </si>
  <si>
    <t>32 marcos</t>
  </si>
  <si>
    <t>f.75</t>
  </si>
  <si>
    <t>1 de abril de 1735</t>
  </si>
  <si>
    <t>4692 pesos</t>
  </si>
  <si>
    <t>Alan Feijo</t>
  </si>
  <si>
    <t>5 de marzo de 1735</t>
  </si>
  <si>
    <t>Nuestra señora de la Concepción</t>
  </si>
  <si>
    <t>15 de septiembre de 1735</t>
  </si>
  <si>
    <t>El socorro</t>
  </si>
  <si>
    <t>Alonso Panijo</t>
  </si>
  <si>
    <t>13076 pesos</t>
  </si>
  <si>
    <t>Manuel de Zelayeta</t>
  </si>
  <si>
    <t>f.75v</t>
  </si>
  <si>
    <t>18 de enero de 1736</t>
  </si>
  <si>
    <t>Francisco Arduy</t>
  </si>
  <si>
    <t>San Fermin</t>
  </si>
  <si>
    <t>Miguel Monforte</t>
  </si>
  <si>
    <t>Juan Bome</t>
  </si>
  <si>
    <t>Marqués 
de Castelfuerte</t>
  </si>
  <si>
    <t>300000 pesos</t>
  </si>
  <si>
    <t>3807 castellanos</t>
  </si>
  <si>
    <t>1006 marcos</t>
  </si>
  <si>
    <t xml:space="preserve">No pagaron contribución alguna por haber determinado así en junta de consejeros y diputados
que para este efecto se hizo. </t>
  </si>
  <si>
    <t>Francisco Villalba</t>
  </si>
  <si>
    <t>32000 pesos</t>
  </si>
  <si>
    <t xml:space="preserve">No contribuyeron por las mismas razones que en la partida anterior. </t>
  </si>
  <si>
    <t>Pedro Yrurzun</t>
  </si>
  <si>
    <t>462 castellanos</t>
  </si>
  <si>
    <t>76 marcos</t>
  </si>
  <si>
    <t>8418 pesos 4 reales</t>
  </si>
  <si>
    <t>21300 pesos</t>
  </si>
  <si>
    <t>Pedro Moreno y Perez</t>
  </si>
  <si>
    <t>36000 pesos</t>
  </si>
  <si>
    <t>Nuestra señora de la estrella</t>
  </si>
  <si>
    <t>24 de marzo de 1736</t>
  </si>
  <si>
    <t>Marqués
de Conchan</t>
  </si>
  <si>
    <t>f.126</t>
  </si>
  <si>
    <t>f. 126</t>
  </si>
  <si>
    <t>18 de abril de 1739</t>
  </si>
  <si>
    <t>Capitana</t>
  </si>
  <si>
    <t>1/2 %</t>
  </si>
  <si>
    <t>20 de abril de 1739</t>
  </si>
  <si>
    <t>203 marcos</t>
  </si>
  <si>
    <t xml:space="preserve">Para el convento de Santo Domingo de Panamá. No pagó. </t>
  </si>
  <si>
    <t>Joseph Bejares Rueda</t>
  </si>
  <si>
    <t>33 castellanos</t>
  </si>
  <si>
    <t>126 marcos</t>
  </si>
  <si>
    <t>956 pesos</t>
  </si>
  <si>
    <t>2050 pesos</t>
  </si>
  <si>
    <t>277 marcos</t>
  </si>
  <si>
    <t>123 castellanos</t>
  </si>
  <si>
    <t>27 marcos</t>
  </si>
  <si>
    <t>113 marcos</t>
  </si>
  <si>
    <t>f.41</t>
  </si>
  <si>
    <t>65 marcos</t>
  </si>
  <si>
    <t>6680 pesos</t>
  </si>
  <si>
    <t>75 marcos</t>
  </si>
  <si>
    <t>Tres %  (mil pesos que embarca en petacas de don Sebastian Tomas de Cabrera)</t>
  </si>
  <si>
    <t>250 pesos</t>
  </si>
  <si>
    <t>2150 pesos</t>
  </si>
  <si>
    <t>15958 pesos</t>
  </si>
  <si>
    <t>34226 pesos</t>
  </si>
  <si>
    <t>1 barra</t>
  </si>
  <si>
    <t>8 marcos</t>
  </si>
  <si>
    <t>3 sacas</t>
  </si>
  <si>
    <t>f.41v</t>
  </si>
  <si>
    <t>840 pesos</t>
  </si>
  <si>
    <t xml:space="preserve">3000 pesos </t>
  </si>
  <si>
    <t>150 marcos</t>
  </si>
  <si>
    <t>15600 pesos</t>
  </si>
  <si>
    <t>560 pesos</t>
  </si>
  <si>
    <t>10 marcos</t>
  </si>
  <si>
    <t>f.42</t>
  </si>
  <si>
    <t>24000 pesos</t>
  </si>
  <si>
    <t>180 marcos</t>
  </si>
  <si>
    <t>11 marcos</t>
  </si>
  <si>
    <t>11658 pesos</t>
  </si>
  <si>
    <t>f.42v</t>
  </si>
  <si>
    <t>70 marcos</t>
  </si>
  <si>
    <t>4080 pesos</t>
  </si>
  <si>
    <t>110 marcos</t>
  </si>
  <si>
    <t>942 1/2 marcos</t>
  </si>
  <si>
    <t>3697 castellanos, 6 tomines</t>
  </si>
  <si>
    <t>20064 pesos</t>
  </si>
  <si>
    <t>700 pesos</t>
  </si>
  <si>
    <t>f.43</t>
  </si>
  <si>
    <t>77 marcos, 6 onzas</t>
  </si>
  <si>
    <t>441 pesos</t>
  </si>
  <si>
    <t>Francisco Javier de Oyague</t>
  </si>
  <si>
    <t>95 marcos</t>
  </si>
  <si>
    <t>4531 pesos</t>
  </si>
  <si>
    <t>3200 pesos</t>
  </si>
  <si>
    <t>200 marcos</t>
  </si>
  <si>
    <t>750 pesos</t>
  </si>
  <si>
    <t>f.43v</t>
  </si>
  <si>
    <t>140 marcos</t>
  </si>
  <si>
    <t>62000 pesos</t>
  </si>
  <si>
    <t>f.44</t>
  </si>
  <si>
    <t>27 de abril de 1731</t>
  </si>
  <si>
    <t>28 de abril de 1731</t>
  </si>
  <si>
    <t>4350 pesos</t>
  </si>
  <si>
    <t>28 de a bril de 1731</t>
  </si>
  <si>
    <t>Domingo Villaverde</t>
  </si>
  <si>
    <t>30 de abril de 1731</t>
  </si>
  <si>
    <t>f.44v</t>
  </si>
  <si>
    <t>2 de mayo de 1731</t>
  </si>
  <si>
    <t>3300 pesos</t>
  </si>
  <si>
    <t>4 de mayo de 1731</t>
  </si>
  <si>
    <t>Tres  %</t>
  </si>
  <si>
    <t>925 pesos</t>
  </si>
  <si>
    <t>pesos</t>
  </si>
  <si>
    <t>5 de mayo de 1731</t>
  </si>
  <si>
    <t>4400 pesos</t>
  </si>
  <si>
    <t>7 de mayo de 1731</t>
  </si>
  <si>
    <t>8 de mayo de 1731</t>
  </si>
  <si>
    <t>2300 pesos</t>
  </si>
  <si>
    <t>9 de mayo de 1731</t>
  </si>
  <si>
    <t>f.45</t>
  </si>
  <si>
    <t>10 de mayo de 1731</t>
  </si>
  <si>
    <t>10032 pesos</t>
  </si>
  <si>
    <t>3136 pesos</t>
  </si>
  <si>
    <t>16 de mayo de 1731</t>
  </si>
  <si>
    <t>17 de mayo de 1731</t>
  </si>
  <si>
    <t>22 de mayo de 1731</t>
  </si>
  <si>
    <t>Pablo Patron de Arnao</t>
  </si>
  <si>
    <t>Tres % (A entregar a Joseph Cepeda)</t>
  </si>
  <si>
    <t>23 de mayo de 1731</t>
  </si>
  <si>
    <t>4500 pesos</t>
  </si>
  <si>
    <t>f.45v</t>
  </si>
  <si>
    <t>16234 pesos</t>
  </si>
  <si>
    <t>25 de mayo de 1731</t>
  </si>
  <si>
    <t>1770 pesos</t>
  </si>
  <si>
    <t>158 pesos</t>
  </si>
  <si>
    <t>6 reales % ( a 16 pesos el doblón)</t>
  </si>
  <si>
    <t>f.46</t>
  </si>
  <si>
    <t>9364 pesos</t>
  </si>
  <si>
    <t>3582 pesos</t>
  </si>
  <si>
    <t>11712 pesos</t>
  </si>
  <si>
    <t>Prior</t>
  </si>
  <si>
    <t>f.49</t>
  </si>
  <si>
    <t xml:space="preserve">Jesús María y José </t>
  </si>
  <si>
    <t>13936 pesos</t>
  </si>
  <si>
    <t>3 de mayo de 1731</t>
  </si>
  <si>
    <t>f.49v</t>
  </si>
  <si>
    <t>2960 pesos</t>
  </si>
  <si>
    <t>6200 pesos</t>
  </si>
  <si>
    <t>Martín de Zelayeta</t>
  </si>
  <si>
    <t>No pagó.</t>
  </si>
  <si>
    <t>f.50</t>
  </si>
  <si>
    <t>450 pesos</t>
  </si>
  <si>
    <t>5905 pesos</t>
  </si>
  <si>
    <t>6 barras</t>
  </si>
  <si>
    <t>215 marcos</t>
  </si>
  <si>
    <t>1 saca</t>
  </si>
  <si>
    <t>327200 pesos</t>
  </si>
  <si>
    <t>f.51</t>
  </si>
  <si>
    <t>11 de junio de 1731</t>
  </si>
  <si>
    <t>Nuestra señora del viejo</t>
  </si>
  <si>
    <t>15 de junio de 1731</t>
  </si>
  <si>
    <t>Fernando de la Torre</t>
  </si>
  <si>
    <t>Santa Teresa</t>
  </si>
  <si>
    <t xml:space="preserve">Francisco Marcos </t>
  </si>
  <si>
    <t>19 de junio de 1731</t>
  </si>
  <si>
    <t>Marqués de Torre Bermeja</t>
  </si>
  <si>
    <t>44 marcos</t>
  </si>
  <si>
    <t>Tres % (que remite en un cajón de varias alhajas de señor obispo de Cartagena)</t>
  </si>
  <si>
    <t>San Esteban de Rucoba</t>
  </si>
  <si>
    <t>Man uel Mendez</t>
  </si>
  <si>
    <t>22 de junio de 1731</t>
  </si>
  <si>
    <t>Fernando Casanova</t>
  </si>
  <si>
    <t>f.51v</t>
  </si>
  <si>
    <t>25 de junio 1731</t>
  </si>
  <si>
    <t>Alvaro Muñoz</t>
  </si>
  <si>
    <t>Josefa del Castillo</t>
  </si>
  <si>
    <t>28 de junio de 1731</t>
  </si>
  <si>
    <t>Juan de Palancares</t>
  </si>
  <si>
    <t>Juan Domingo Machado</t>
  </si>
  <si>
    <t>Juan Bautista Palacios</t>
  </si>
  <si>
    <t>4600 pesos</t>
  </si>
  <si>
    <t>4200 pesos</t>
  </si>
  <si>
    <t>f.52</t>
  </si>
  <si>
    <t>29 de octubre de 1731</t>
  </si>
  <si>
    <t>Antonio de Lespuru</t>
  </si>
  <si>
    <t>Nuestra señora del Carmelo</t>
  </si>
  <si>
    <t>Domingo de Villaverde</t>
  </si>
  <si>
    <t>29 deoctubre de 1731</t>
  </si>
  <si>
    <t>10 de noviembre de 1731</t>
  </si>
  <si>
    <t>12 de noviembre de 1731</t>
  </si>
  <si>
    <t>Manuel Corobarrutia</t>
  </si>
  <si>
    <t>Reverendo</t>
  </si>
  <si>
    <t>4 de mayo de 1739</t>
  </si>
  <si>
    <t>6300 pesos</t>
  </si>
  <si>
    <t>5244 pesos</t>
  </si>
  <si>
    <t>11  de mayo de 1739</t>
  </si>
  <si>
    <t>9 de mayo de 1739</t>
  </si>
  <si>
    <t>23000 pesos</t>
  </si>
  <si>
    <t>11 de mayo de 1739</t>
  </si>
  <si>
    <t>9274 pesos</t>
  </si>
  <si>
    <t>106 marcos</t>
  </si>
  <si>
    <t>54 castellanos</t>
  </si>
  <si>
    <t>f.126v</t>
  </si>
  <si>
    <t>14 de mayo de 1739</t>
  </si>
  <si>
    <t>13  de mayo de 1739</t>
  </si>
  <si>
    <t>13 de mayo de 1739</t>
  </si>
  <si>
    <t>16100 pesos</t>
  </si>
  <si>
    <t>16 de mayo de 1739</t>
  </si>
  <si>
    <t>12332 pesos</t>
  </si>
  <si>
    <t>540 marcos</t>
  </si>
  <si>
    <t>20 de mayo de 1739</t>
  </si>
  <si>
    <t>29 de mayo de 1739</t>
  </si>
  <si>
    <t>25 de mayo de 1739</t>
  </si>
  <si>
    <t>26 de mayo de 1739</t>
  </si>
  <si>
    <t>46200 pesos</t>
  </si>
  <si>
    <t>27 de mayo de 1739</t>
  </si>
  <si>
    <t>8300 pesos</t>
  </si>
  <si>
    <t>10496 pesos</t>
  </si>
  <si>
    <t>1 de junio de 1739</t>
  </si>
  <si>
    <t>16800 pesos</t>
  </si>
  <si>
    <t>12600 pesos</t>
  </si>
  <si>
    <t>6790 pesos</t>
  </si>
  <si>
    <t>2800 pesos</t>
  </si>
  <si>
    <t>3 de junio de 1739</t>
  </si>
  <si>
    <t>1936 pesos</t>
  </si>
  <si>
    <t>90 marcos</t>
  </si>
  <si>
    <t>4264 pesos</t>
  </si>
  <si>
    <t>17200 pesos</t>
  </si>
  <si>
    <t>6400 pesos</t>
  </si>
  <si>
    <t>f.127</t>
  </si>
  <si>
    <t>41000 pesos</t>
  </si>
  <si>
    <t>9 de junio de 1739</t>
  </si>
  <si>
    <t>Pascual de Villapol</t>
  </si>
  <si>
    <t>21000 pesos</t>
  </si>
  <si>
    <t>17800 pesos</t>
  </si>
  <si>
    <t>154000 pesos</t>
  </si>
  <si>
    <t>5 de junio de 1739</t>
  </si>
  <si>
    <t>6 de junio de 1739</t>
  </si>
  <si>
    <t>84000 pesos</t>
  </si>
  <si>
    <t>Domingo de Saldivar</t>
  </si>
  <si>
    <t>8 de junio de 1739</t>
  </si>
  <si>
    <t>60682 pesos</t>
  </si>
  <si>
    <t>15500 pesos</t>
  </si>
  <si>
    <t>18900 pesos</t>
  </si>
  <si>
    <t>178 marcos, 10 onzas</t>
  </si>
  <si>
    <t>13200 pesos</t>
  </si>
  <si>
    <t>Domingo de Unamusaga</t>
  </si>
  <si>
    <t>240 marcos</t>
  </si>
  <si>
    <t>25744 pesos</t>
  </si>
  <si>
    <t>9400 pesos</t>
  </si>
  <si>
    <t>10 de junio de 1739</t>
  </si>
  <si>
    <t>280 marcos</t>
  </si>
  <si>
    <t>6600 pesos</t>
  </si>
  <si>
    <t>64400 pesos</t>
  </si>
  <si>
    <t>f.127v</t>
  </si>
  <si>
    <t>11 de junio de 1739</t>
  </si>
  <si>
    <t>35000 pesos</t>
  </si>
  <si>
    <t>350 marcos</t>
  </si>
  <si>
    <t>29400 pesos</t>
  </si>
  <si>
    <t>12 de junio de 1739</t>
  </si>
  <si>
    <t>Francisco Antonio de la Sota</t>
  </si>
  <si>
    <t>Juan Domingo Guelci</t>
  </si>
  <si>
    <t>15 de noviembre de 1731</t>
  </si>
  <si>
    <t>5950 pesos</t>
  </si>
  <si>
    <t>63 marcos</t>
  </si>
  <si>
    <t>17 de noviembre de 1731</t>
  </si>
  <si>
    <t>Clemente de Sarria</t>
  </si>
  <si>
    <t>29 de noviembre de 1731</t>
  </si>
  <si>
    <t>f.52v</t>
  </si>
  <si>
    <t>27 de nviembre de 1731</t>
  </si>
  <si>
    <t>27 de noviembre de 1731</t>
  </si>
  <si>
    <t>3500 pesos</t>
  </si>
  <si>
    <t>Gregorio de la Fuente</t>
  </si>
  <si>
    <t>Martin Lara</t>
  </si>
  <si>
    <t>30 de noviembre de 1731</t>
  </si>
  <si>
    <t>17000 pesos</t>
  </si>
  <si>
    <t>Juan Joseph Molleda</t>
  </si>
  <si>
    <t>Eusebio Sarmiento</t>
  </si>
  <si>
    <t>Francisco Javier de la Rea</t>
  </si>
  <si>
    <t>Manuel de los Olivos</t>
  </si>
  <si>
    <t>30482 pesos</t>
  </si>
  <si>
    <t>Joseph Ruiz Sotillo</t>
  </si>
  <si>
    <t>Nuestra señora de Carmelo</t>
  </si>
  <si>
    <t>3 de marzo de 1732</t>
  </si>
  <si>
    <t>Juan de Arispacochaga</t>
  </si>
  <si>
    <t>f.53</t>
  </si>
  <si>
    <t>2 de agosto de 1732</t>
  </si>
  <si>
    <t>La Aparecida</t>
  </si>
  <si>
    <t>31 de julio de 1732</t>
  </si>
  <si>
    <t>La Soledad</t>
  </si>
  <si>
    <t>9 de agosto de 1732</t>
  </si>
  <si>
    <t>21 de agosto de 1732</t>
  </si>
  <si>
    <t>Joseph Hurtado</t>
  </si>
  <si>
    <t>23 de agosto de 1732</t>
  </si>
  <si>
    <t>27 de agosto de 1732</t>
  </si>
  <si>
    <t>Juan Manuel Alzueta</t>
  </si>
  <si>
    <t>22186 pesos</t>
  </si>
  <si>
    <t>29900 pesos</t>
  </si>
  <si>
    <t>f.53v</t>
  </si>
  <si>
    <t>29 de agosto de 1732</t>
  </si>
  <si>
    <t>12337 pesos</t>
  </si>
  <si>
    <t>5440 pesos</t>
  </si>
  <si>
    <t>3904 pesos</t>
  </si>
  <si>
    <t>1 de septiembre 1732</t>
  </si>
  <si>
    <t>123200 pesos</t>
  </si>
  <si>
    <t>3636 pesos</t>
  </si>
  <si>
    <t xml:space="preserve">Pedro Vidal </t>
  </si>
  <si>
    <t>f.54</t>
  </si>
  <si>
    <t>Antonio de Allende</t>
  </si>
  <si>
    <t>61600 pesos</t>
  </si>
  <si>
    <t>Martin de Olavide</t>
  </si>
  <si>
    <t>80000 pesos</t>
  </si>
  <si>
    <t xml:space="preserve">No pagó por se de cuenta de los santos lugares de Jerusalén </t>
  </si>
  <si>
    <t>Libre de derechos</t>
  </si>
  <si>
    <t>Monasterio del Carmen</t>
  </si>
  <si>
    <t>Bernardo Davila</t>
  </si>
  <si>
    <t>Pertenecientes a los siervos de Dios Juan Macias y fray Martin de Porras de Santo Domingo.
 No pagan derechos</t>
  </si>
  <si>
    <t>Marqués de Casa Concha</t>
  </si>
  <si>
    <t>f.54v</t>
  </si>
  <si>
    <t>5312 pesos</t>
  </si>
  <si>
    <t>Mateo Gutierrraz</t>
  </si>
  <si>
    <t>2760 pesos</t>
  </si>
  <si>
    <t>19300 pesos</t>
  </si>
  <si>
    <t>96500 pesos</t>
  </si>
  <si>
    <t>Joseph de Conderena</t>
  </si>
  <si>
    <t>7000 presos</t>
  </si>
  <si>
    <t xml:space="preserve">No pagó por ser para ayuda del tribunal </t>
  </si>
  <si>
    <t>Marqués de Torre Tagle</t>
  </si>
  <si>
    <t>11400 pesos</t>
  </si>
  <si>
    <t>30 de octubre de 1732</t>
  </si>
  <si>
    <t>San Francisco Javier y las Animas</t>
  </si>
  <si>
    <t>Juan Hernando Villavicencio la Torre</t>
  </si>
  <si>
    <t>1872 pesos</t>
  </si>
  <si>
    <t>3 de noviembre de 1732</t>
  </si>
  <si>
    <t>1600 pesos</t>
  </si>
  <si>
    <t>4 de noviembre de 1732</t>
  </si>
  <si>
    <t>f.55</t>
  </si>
  <si>
    <t>16 de enero de 1733</t>
  </si>
  <si>
    <t>El Rosario</t>
  </si>
  <si>
    <t>19 de enero de 1733</t>
  </si>
  <si>
    <t>6 reles %</t>
  </si>
  <si>
    <t>20 de enero de 1733</t>
  </si>
  <si>
    <t>21 de enero de 1733</t>
  </si>
  <si>
    <t>23 de enero de 1733</t>
  </si>
  <si>
    <t>896 pesos</t>
  </si>
  <si>
    <t>2368 pesos</t>
  </si>
  <si>
    <t>Nuestra señora de la Estrella</t>
  </si>
  <si>
    <t>26 de marzo de 1733</t>
  </si>
  <si>
    <t>Domingo Navarrete</t>
  </si>
  <si>
    <t>864 pesos</t>
  </si>
  <si>
    <t>6 sacas</t>
  </si>
  <si>
    <t>Capitán</t>
  </si>
  <si>
    <t>Lorenzo Ventura</t>
  </si>
  <si>
    <t>28 de marzo de 1733</t>
  </si>
  <si>
    <t>1700 pesos</t>
  </si>
  <si>
    <t>17 de abril de 1733</t>
  </si>
  <si>
    <t>436 pesos</t>
  </si>
  <si>
    <t>2298 pesos</t>
  </si>
  <si>
    <t>28 de abril de 1733</t>
  </si>
  <si>
    <t>f.55v</t>
  </si>
  <si>
    <t>18 de abril de 1733</t>
  </si>
  <si>
    <t>28800 pesos</t>
  </si>
  <si>
    <t>5400 pesos</t>
  </si>
  <si>
    <t>88000 pesos</t>
  </si>
  <si>
    <t>Esteban de Atienza</t>
  </si>
  <si>
    <t>5167 pesos</t>
  </si>
  <si>
    <t>Juan de Peiroba</t>
  </si>
  <si>
    <t>3796 pesos</t>
  </si>
  <si>
    <t>60000 pesos</t>
  </si>
  <si>
    <t>7800 pesos</t>
  </si>
  <si>
    <t>5900 pesos</t>
  </si>
  <si>
    <t>Sebastian de Flores</t>
  </si>
  <si>
    <t>38200 pesos</t>
  </si>
  <si>
    <t>Mateo Vasquez</t>
  </si>
  <si>
    <t>358 pesos</t>
  </si>
  <si>
    <t>f.56</t>
  </si>
  <si>
    <t>20522 pesos</t>
  </si>
  <si>
    <t>Pedro Luis Vidal</t>
  </si>
  <si>
    <t>66000 pesos</t>
  </si>
  <si>
    <t>16200 pesos</t>
  </si>
  <si>
    <t>Santiago Madariego</t>
  </si>
  <si>
    <t>19 de abril de 1733</t>
  </si>
  <si>
    <t>8200 pesos</t>
  </si>
  <si>
    <t>Andres Garcoa Borrero</t>
  </si>
  <si>
    <t>37400 pesos</t>
  </si>
  <si>
    <t>25504 pesos</t>
  </si>
  <si>
    <t>Lucas de la Portilla</t>
  </si>
  <si>
    <t>24 1/2 marcos</t>
  </si>
  <si>
    <t>4224 pesos</t>
  </si>
  <si>
    <t>1050 castellanos</t>
  </si>
  <si>
    <t>6 reales % (el alhajas y dos tejos de prp abaluados a 21 reales)</t>
  </si>
  <si>
    <t>Juan Joseph de Iturribalzaga</t>
  </si>
  <si>
    <t>f.56v</t>
  </si>
  <si>
    <t>20 de abril de 1733</t>
  </si>
  <si>
    <t>Jorge Torreli</t>
  </si>
  <si>
    <t>4764 pesos</t>
  </si>
  <si>
    <t>18400 pesos</t>
  </si>
  <si>
    <t>Francisco de Echevarria</t>
  </si>
  <si>
    <t>73 marcos</t>
  </si>
  <si>
    <t>225 castellanos</t>
  </si>
  <si>
    <t>21 de abril de 1733</t>
  </si>
  <si>
    <t>189500 pesos</t>
  </si>
  <si>
    <t>26931 pesos</t>
  </si>
  <si>
    <t>17322 pesos</t>
  </si>
  <si>
    <t>Manuel de Uzuriaga</t>
  </si>
  <si>
    <t>48000 pesos</t>
  </si>
  <si>
    <t>f.57</t>
  </si>
  <si>
    <t>La Teresa</t>
  </si>
  <si>
    <t>14 de abril de 1733</t>
  </si>
  <si>
    <t>16 de abril de 1733</t>
  </si>
  <si>
    <t>Esteban de Zelarayan</t>
  </si>
  <si>
    <t>4608 pesos</t>
  </si>
  <si>
    <t>6892 pesos</t>
  </si>
  <si>
    <t>6038 pesos</t>
  </si>
  <si>
    <t>Pablo Lazarraga</t>
  </si>
  <si>
    <t xml:space="preserve">9000 pesos </t>
  </si>
  <si>
    <t>Joseph Ferrua</t>
  </si>
  <si>
    <t>9456 pesos</t>
  </si>
  <si>
    <t>1895 pesos</t>
  </si>
  <si>
    <t>935 pesos</t>
  </si>
  <si>
    <t>5007 pesos</t>
  </si>
  <si>
    <t>52500 pesos</t>
  </si>
  <si>
    <t>13804 pesos</t>
  </si>
  <si>
    <t>Pablo de Lazarraga</t>
  </si>
  <si>
    <t>8354 pesos</t>
  </si>
  <si>
    <t>334 pesos</t>
  </si>
  <si>
    <t>f.57v</t>
  </si>
  <si>
    <t>8887 pesos</t>
  </si>
  <si>
    <t>6 marcos, 4 onzas</t>
  </si>
  <si>
    <t>18434 pesos</t>
  </si>
  <si>
    <t>Van libres por decreto del superior gobierno</t>
  </si>
  <si>
    <t xml:space="preserve">25762 pesos </t>
  </si>
  <si>
    <t>72000 pesos</t>
  </si>
  <si>
    <t>Fernando Rodriguez</t>
  </si>
  <si>
    <t>Francisco Zavala</t>
  </si>
  <si>
    <t>Augustin Diaz de Tudanza</t>
  </si>
  <si>
    <t>9090 pesos</t>
  </si>
  <si>
    <t>10002 1/2 pesos</t>
  </si>
  <si>
    <t>121000 pesos</t>
  </si>
  <si>
    <t>f.58</t>
  </si>
  <si>
    <t>11 de junio de 1733</t>
  </si>
  <si>
    <t>948 pesos</t>
  </si>
  <si>
    <t>Santo Domingo</t>
  </si>
  <si>
    <t>Juan Esteban de Zelarayan</t>
  </si>
  <si>
    <t>8500 pesos</t>
  </si>
  <si>
    <t>4384 pesos</t>
  </si>
  <si>
    <t>11 de noviembre de 1733</t>
  </si>
  <si>
    <t>3 de noviembre de 1733</t>
  </si>
  <si>
    <t>342 marcos</t>
  </si>
  <si>
    <t>Valentin de Moran</t>
  </si>
  <si>
    <t>14 de noviembre de 1733</t>
  </si>
  <si>
    <t>16 de noviembre de 1733</t>
  </si>
  <si>
    <t>5 marcos</t>
  </si>
  <si>
    <t>5500 pesos</t>
  </si>
  <si>
    <t>Pedro de Foronda</t>
  </si>
  <si>
    <t>11550 pesos</t>
  </si>
  <si>
    <t>Juan Domingo de Urrutia</t>
  </si>
  <si>
    <t>34 marcos</t>
  </si>
  <si>
    <t>97 castellanos</t>
  </si>
  <si>
    <t>f.58v</t>
  </si>
  <si>
    <t>Pablo Laurnaga</t>
  </si>
  <si>
    <t>17 de noviembre de 1733</t>
  </si>
  <si>
    <t>5465 pesos</t>
  </si>
  <si>
    <t>7500 pesos</t>
  </si>
  <si>
    <t>Mateo Gutierrez</t>
  </si>
  <si>
    <t>48142 pesos</t>
  </si>
  <si>
    <t>Juan Barba</t>
  </si>
  <si>
    <t>3366 pesos</t>
  </si>
  <si>
    <t>Juan de Iberico Martinez</t>
  </si>
  <si>
    <t>740 pesos</t>
  </si>
  <si>
    <t>280 pesos</t>
  </si>
  <si>
    <t>Bernardo de la Bandara</t>
  </si>
  <si>
    <t>18 de noviembre de 1733</t>
  </si>
  <si>
    <t>31500 pesos</t>
  </si>
  <si>
    <t>Angel Calderón</t>
  </si>
  <si>
    <t>1664 pesos</t>
  </si>
  <si>
    <t>Conzalo Cayetano de la Torre</t>
  </si>
  <si>
    <t>614 pesos 3 1/2</t>
  </si>
  <si>
    <t>22500 pesos</t>
  </si>
  <si>
    <t>19 de noviembre de 1733</t>
  </si>
  <si>
    <t>Juan de Zelayeta</t>
  </si>
  <si>
    <t xml:space="preserve">Pertenecen al Real asisento de Inglaterra por cuya razón van libres de avería </t>
  </si>
  <si>
    <t>f.59</t>
  </si>
  <si>
    <t>23 de noviembre de 1733</t>
  </si>
  <si>
    <t xml:space="preserve">Nuestra señora de la Aurora </t>
  </si>
  <si>
    <t>26 de noviembre de 1733</t>
  </si>
  <si>
    <t>Calisto de Alarcon</t>
  </si>
  <si>
    <t>27 de noviembre de 1733</t>
  </si>
  <si>
    <t>Nuestra señora de la Aurora</t>
  </si>
  <si>
    <t>12185 pesos</t>
  </si>
  <si>
    <t>Roque de Santivañez</t>
  </si>
  <si>
    <t>Nuestra señora de la Auropa</t>
  </si>
  <si>
    <t>39000 pesos</t>
  </si>
  <si>
    <t>7828 pesos</t>
  </si>
  <si>
    <t>David Vuelo</t>
  </si>
  <si>
    <t>28 de noviembre de 1733</t>
  </si>
  <si>
    <t>11275 pesos</t>
  </si>
  <si>
    <t>19500 pesos</t>
  </si>
  <si>
    <t>Joseph Antonio de Aguirre</t>
  </si>
  <si>
    <t>1 de diciembre de 1733</t>
  </si>
  <si>
    <t>27000 pesos</t>
  </si>
  <si>
    <t>Juan Manuel de Ureta</t>
  </si>
  <si>
    <t>Domingo de Unamurraga</t>
  </si>
  <si>
    <t>2724 pesos</t>
  </si>
  <si>
    <t>76748 pesos</t>
  </si>
  <si>
    <t>f.59v</t>
  </si>
  <si>
    <t>656 pesos</t>
  </si>
  <si>
    <t>21900 pesos</t>
  </si>
  <si>
    <t>9984 pesos</t>
  </si>
  <si>
    <t>Jesús, María y José</t>
  </si>
  <si>
    <t>2 de diciembre de 1733</t>
  </si>
  <si>
    <t>Manuel de Ilarduy</t>
  </si>
  <si>
    <t>31 de mayo de 1734</t>
  </si>
  <si>
    <t>Juan de Barrenechea</t>
  </si>
  <si>
    <t>4 de junio de 1734</t>
  </si>
  <si>
    <t>181 marcos, 5 onzas</t>
  </si>
  <si>
    <t>563 castellanos</t>
  </si>
  <si>
    <t>5 de agosto 1739</t>
  </si>
  <si>
    <t>476 marcos</t>
  </si>
  <si>
    <t>3804  castellanos, 4 tomines</t>
  </si>
  <si>
    <t>f.139</t>
  </si>
  <si>
    <t>4246 pesos</t>
  </si>
  <si>
    <t>2 sacas</t>
  </si>
  <si>
    <t>f.138v</t>
  </si>
  <si>
    <t>Marqués de Otero</t>
  </si>
  <si>
    <t>80 marcos</t>
  </si>
  <si>
    <t>Joseph de Cerbera Casanovas</t>
  </si>
  <si>
    <t>26000 pesos</t>
  </si>
  <si>
    <t>10220 pesos</t>
  </si>
  <si>
    <t>Nuestra señora de las Caldas</t>
  </si>
  <si>
    <t>f.138</t>
  </si>
  <si>
    <t>22 de junio de 1739</t>
  </si>
  <si>
    <t>27 de junio de 1739</t>
  </si>
  <si>
    <t>26 marcos</t>
  </si>
  <si>
    <t>21 de junio de 1739</t>
  </si>
  <si>
    <t>20 de junio de 1739</t>
  </si>
  <si>
    <t>12 marcos</t>
  </si>
  <si>
    <t>19 de junio de 1739</t>
  </si>
  <si>
    <t>18 de junio de 1739</t>
  </si>
  <si>
    <t>1554 marcos, 2 onzas</t>
  </si>
  <si>
    <t>17 de junio de 1739</t>
  </si>
  <si>
    <t>9300 pesos</t>
  </si>
  <si>
    <t>15 de junio de 1739</t>
  </si>
  <si>
    <t>1728 pesos</t>
  </si>
  <si>
    <t>2296 pesos</t>
  </si>
  <si>
    <t>f.137</t>
  </si>
  <si>
    <t>44 sacas</t>
  </si>
  <si>
    <t>3561 pesos</t>
  </si>
  <si>
    <t>46156 pesos</t>
  </si>
  <si>
    <t>f.136v</t>
  </si>
  <si>
    <t>2772 pesos</t>
  </si>
  <si>
    <t>252 marcos</t>
  </si>
  <si>
    <t>8246 pesos</t>
  </si>
  <si>
    <t>11392 pesos</t>
  </si>
  <si>
    <t>4375 pesos</t>
  </si>
  <si>
    <t>2700 pesos</t>
  </si>
  <si>
    <t>f.136</t>
  </si>
  <si>
    <t>7487 pesos</t>
  </si>
  <si>
    <t>120 marcos</t>
  </si>
  <si>
    <t>10600 pesos</t>
  </si>
  <si>
    <t>78 sacas</t>
  </si>
  <si>
    <t>16  de junio de 1739</t>
  </si>
  <si>
    <t>16 de junio de 1739</t>
  </si>
  <si>
    <t>10  de junio de 1739</t>
  </si>
  <si>
    <t>23 de junio de 1739</t>
  </si>
  <si>
    <t>24 de junio de 1739</t>
  </si>
  <si>
    <t>25 de junio de 1739</t>
  </si>
  <si>
    <t>26 de junio de 1739</t>
  </si>
  <si>
    <t>Santa Teresa de Jesús</t>
  </si>
  <si>
    <t>f.135v</t>
  </si>
  <si>
    <t>f.135 - f.135v</t>
  </si>
  <si>
    <t>f.135</t>
  </si>
  <si>
    <t>f,135</t>
  </si>
  <si>
    <t>43 marcos</t>
  </si>
  <si>
    <t>Nuestra señora del Carmen</t>
  </si>
  <si>
    <t>f.134</t>
  </si>
  <si>
    <t>52 marcos</t>
  </si>
  <si>
    <t>31 marcos, 3 onzas</t>
  </si>
  <si>
    <t>320 castellanos</t>
  </si>
  <si>
    <t>f.133v</t>
  </si>
  <si>
    <t>13 sacas</t>
  </si>
  <si>
    <t>226 pesos</t>
  </si>
  <si>
    <t>62 marcos</t>
  </si>
  <si>
    <t>6574 pesos</t>
  </si>
  <si>
    <t>37 sacas</t>
  </si>
  <si>
    <t>116 marcos</t>
  </si>
  <si>
    <t>6900 pesos</t>
  </si>
  <si>
    <t>14 sacas</t>
  </si>
  <si>
    <t>72 marcos</t>
  </si>
  <si>
    <t>f.133</t>
  </si>
  <si>
    <t>9200 pesos</t>
  </si>
  <si>
    <t>45 marcos</t>
  </si>
  <si>
    <t>34000 pesos</t>
  </si>
  <si>
    <t>Juan Bautista de Ulaourtua</t>
  </si>
  <si>
    <t>700 castellanos</t>
  </si>
  <si>
    <t xml:space="preserve">36 sacas </t>
  </si>
  <si>
    <t>32 sacas</t>
  </si>
  <si>
    <t>8400 pesos</t>
  </si>
  <si>
    <t>12 de mayo de 1739</t>
  </si>
  <si>
    <t>2 de junio de 1739</t>
  </si>
  <si>
    <t>5 de mayo de 1739</t>
  </si>
  <si>
    <t>8 de mayo de 1739</t>
  </si>
  <si>
    <t>13 de junio de 1739</t>
  </si>
  <si>
    <t>f,132v</t>
  </si>
  <si>
    <t>9376 pesos</t>
  </si>
  <si>
    <t>f.132v</t>
  </si>
  <si>
    <t>4150 pesos</t>
  </si>
  <si>
    <t>2380 pesos</t>
  </si>
  <si>
    <t>f.132</t>
  </si>
  <si>
    <t>2434 pesos</t>
  </si>
  <si>
    <t>23210 pesos</t>
  </si>
  <si>
    <t>420 marcos</t>
  </si>
  <si>
    <t>11040 pesos</t>
  </si>
  <si>
    <t>1787 pesos</t>
  </si>
  <si>
    <t>3412 pesos</t>
  </si>
  <si>
    <t>20800 pesos</t>
  </si>
  <si>
    <t>22880 pesos</t>
  </si>
  <si>
    <t>9328 pesos</t>
  </si>
  <si>
    <t>F.132</t>
  </si>
  <si>
    <t>85800 pesos</t>
  </si>
  <si>
    <t>6100 pesos</t>
  </si>
  <si>
    <t xml:space="preserve">1115 pesos </t>
  </si>
  <si>
    <t>14570 pesos</t>
  </si>
  <si>
    <t>520 marcos</t>
  </si>
  <si>
    <t>13280 pesos</t>
  </si>
  <si>
    <t>239800 pesos</t>
  </si>
  <si>
    <t>176000 pesos</t>
  </si>
  <si>
    <t>55000 pesos</t>
  </si>
  <si>
    <t>35500 pesos</t>
  </si>
  <si>
    <t>18154 pesos</t>
  </si>
  <si>
    <t>f.131v</t>
  </si>
  <si>
    <t>36200 pesos</t>
  </si>
  <si>
    <t>38900 pesos</t>
  </si>
  <si>
    <t>8312 pesos</t>
  </si>
  <si>
    <t>125400 pesos</t>
  </si>
  <si>
    <t>Benito Rodriguez de Altamirano</t>
  </si>
  <si>
    <t>21600 pesos</t>
  </si>
  <si>
    <t>4750 pesos</t>
  </si>
  <si>
    <t>Adrian de Dunabeitia</t>
  </si>
  <si>
    <t>1808 pesos</t>
  </si>
  <si>
    <t>70400 pesos</t>
  </si>
  <si>
    <t>25096 pesos</t>
  </si>
  <si>
    <t>2100 pesos</t>
  </si>
  <si>
    <t>67400 pesos</t>
  </si>
  <si>
    <t>93 marcos</t>
  </si>
  <si>
    <t>9100 pesos</t>
  </si>
  <si>
    <t>10700 pesos</t>
  </si>
  <si>
    <t>12300 pesos</t>
  </si>
  <si>
    <t>f.131</t>
  </si>
  <si>
    <t>68000 pesos</t>
  </si>
  <si>
    <t>56700 pesos</t>
  </si>
  <si>
    <t>16175 pesos</t>
  </si>
  <si>
    <t>270 marcos</t>
  </si>
  <si>
    <t>36819 pesos</t>
  </si>
  <si>
    <t>9296 pesos</t>
  </si>
  <si>
    <t>8700 pesos</t>
  </si>
  <si>
    <t>19900 pesos</t>
  </si>
  <si>
    <t>40512 pesos</t>
  </si>
  <si>
    <t>26462 pesos</t>
  </si>
  <si>
    <t>41168 pesos</t>
  </si>
  <si>
    <t>30750 pesos</t>
  </si>
  <si>
    <t>960 pesos</t>
  </si>
  <si>
    <t>Joseph Archibaldo Daroch</t>
  </si>
  <si>
    <t>24700 pesos</t>
  </si>
  <si>
    <t>60600 pesos</t>
  </si>
  <si>
    <t>316200 pesos</t>
  </si>
  <si>
    <t>168000 pesos</t>
  </si>
  <si>
    <t>14200 pesos</t>
  </si>
  <si>
    <t>3640 pesos</t>
  </si>
  <si>
    <t>f.130v</t>
  </si>
  <si>
    <t>57200 pesos</t>
  </si>
  <si>
    <t>3700 pesos</t>
  </si>
  <si>
    <t>26200 pesos</t>
  </si>
  <si>
    <t>39400 pesos</t>
  </si>
  <si>
    <t>62200 pesos</t>
  </si>
  <si>
    <t>8600 pesos</t>
  </si>
  <si>
    <t>32000 pess</t>
  </si>
  <si>
    <t>6 1 /2</t>
  </si>
  <si>
    <t>7 1 /2</t>
  </si>
  <si>
    <t>124 marcos , 3 1/4 onzas</t>
  </si>
  <si>
    <t>24200 pesos</t>
  </si>
  <si>
    <t>33 marcos</t>
  </si>
  <si>
    <t>73500 pesos</t>
  </si>
  <si>
    <t>f.130</t>
  </si>
  <si>
    <t>8670 pesos</t>
  </si>
  <si>
    <t>2084 pesos</t>
  </si>
  <si>
    <t>33000 pesos</t>
  </si>
  <si>
    <t>194100 pesos</t>
  </si>
  <si>
    <t>6750 pesos</t>
  </si>
  <si>
    <t>10480 pesos</t>
  </si>
  <si>
    <t>4100 pesos</t>
  </si>
  <si>
    <t>39600 pesos</t>
  </si>
  <si>
    <t>9274 pesos. 4 reales</t>
  </si>
  <si>
    <t>5136 pesos</t>
  </si>
  <si>
    <t>4  de mayo de 1739</t>
  </si>
  <si>
    <t>f.129v</t>
  </si>
  <si>
    <t>2 de junio d 1739</t>
  </si>
  <si>
    <t>4993 pesos</t>
  </si>
  <si>
    <t>5  1/2</t>
  </si>
  <si>
    <t>f.129</t>
  </si>
  <si>
    <t>19220 pesos</t>
  </si>
  <si>
    <t>76 marcos, 6 onzas</t>
  </si>
  <si>
    <t>18100 pesos</t>
  </si>
  <si>
    <t>355 marcos, 2 onzas</t>
  </si>
  <si>
    <t>24953 pesos</t>
  </si>
  <si>
    <t>8396 pesos</t>
  </si>
  <si>
    <t>7504 pesos</t>
  </si>
  <si>
    <t>17300 pesos</t>
  </si>
  <si>
    <t>72600 pesos</t>
  </si>
  <si>
    <t>165 castellanos</t>
  </si>
  <si>
    <t>f.128v</t>
  </si>
  <si>
    <t>38400 pesos</t>
  </si>
  <si>
    <t>41100 pesos</t>
  </si>
  <si>
    <t>8320 pesos</t>
  </si>
  <si>
    <t>12069 pesos</t>
  </si>
  <si>
    <t>25600 pesos</t>
  </si>
  <si>
    <t>32500 pesos</t>
  </si>
  <si>
    <t>18080 pesos</t>
  </si>
  <si>
    <t>10500 pesos</t>
  </si>
  <si>
    <t>18232 pesos</t>
  </si>
  <si>
    <t>25088 pesos</t>
  </si>
  <si>
    <t>72900 pesos</t>
  </si>
  <si>
    <t>1202 marcos</t>
  </si>
  <si>
    <t>f.128</t>
  </si>
  <si>
    <t>42900 pesos</t>
  </si>
  <si>
    <t>90200 pesos</t>
  </si>
  <si>
    <t>69400 pesos</t>
  </si>
  <si>
    <t>480 marcos</t>
  </si>
  <si>
    <t xml:space="preserve">35200 pesos </t>
  </si>
  <si>
    <t>18275 pesos</t>
  </si>
  <si>
    <t>38113 pesos</t>
  </si>
  <si>
    <t>51 marcos</t>
  </si>
  <si>
    <t>23792 pesos</t>
  </si>
  <si>
    <t>25162 pesos</t>
  </si>
  <si>
    <t>310 marcos</t>
  </si>
  <si>
    <t>32950 pesos</t>
  </si>
  <si>
    <t>14528 pesos</t>
  </si>
  <si>
    <t>59400 pesos</t>
  </si>
  <si>
    <t>16500 pesos</t>
  </si>
  <si>
    <t>24675 pesos</t>
  </si>
  <si>
    <t>26 de minio de 1739</t>
  </si>
  <si>
    <t>28 de junio de 1739</t>
  </si>
  <si>
    <t>Nuestra señora de Belén</t>
  </si>
  <si>
    <t>Poco legible en el documento</t>
  </si>
  <si>
    <t>Santiago de Achurra</t>
  </si>
  <si>
    <t>Manuel de Asoños</t>
  </si>
  <si>
    <t>2160 pesos</t>
  </si>
  <si>
    <t>Manuel Viquel</t>
  </si>
  <si>
    <t>Angel de Umbria</t>
  </si>
  <si>
    <t>Francisco Joseph Carriazo</t>
  </si>
  <si>
    <t>onzas</t>
  </si>
  <si>
    <t>reales</t>
  </si>
  <si>
    <t>470 marcos</t>
  </si>
  <si>
    <t>Plata</t>
  </si>
  <si>
    <t>Otros</t>
  </si>
  <si>
    <t>Oro</t>
  </si>
  <si>
    <r>
      <t xml:space="preserve">64 </t>
    </r>
    <r>
      <rPr>
        <sz val="11"/>
        <color rgb="FFFF0000"/>
        <rFont val="Calibri"/>
        <family val="2"/>
      </rPr>
      <t>¿marcos?</t>
    </r>
  </si>
  <si>
    <t>1732-1734</t>
  </si>
  <si>
    <t>Residencia del Virrey  Castelfuerte/ Villagarcía</t>
  </si>
  <si>
    <t>24-36</t>
  </si>
  <si>
    <t>Acevedo</t>
  </si>
  <si>
    <t>Otros navíos</t>
  </si>
  <si>
    <t>1728-1729</t>
  </si>
  <si>
    <t>16400 pesos</t>
  </si>
  <si>
    <t>Simón de Ruidíaz</t>
  </si>
  <si>
    <t>Maques de Soto Hermoso</t>
  </si>
  <si>
    <t>(apellida Duran)</t>
  </si>
  <si>
    <t>¿carbonel?</t>
  </si>
  <si>
    <t>Tomás Muñoz</t>
  </si>
  <si>
    <t xml:space="preserve">Fernando Gonzales Salmon </t>
  </si>
  <si>
    <t>Joseph Bautista de la Umbria</t>
  </si>
  <si>
    <t>Sarrazabal?</t>
  </si>
  <si>
    <t>Juan Antonio Ignacio
 de Querejasu</t>
  </si>
  <si>
    <t>Cristobal Corbalán</t>
  </si>
  <si>
    <t>Pedro de la Milera</t>
  </si>
  <si>
    <t>Matías de Talledo</t>
  </si>
  <si>
    <t>S/N</t>
  </si>
  <si>
    <t>Armada 1739</t>
  </si>
  <si>
    <t>Primer convoy de rezagos</t>
  </si>
  <si>
    <t>Segundo convoy</t>
  </si>
  <si>
    <t>Tercer convoy</t>
  </si>
  <si>
    <t>Cuenta</t>
  </si>
  <si>
    <t>Barco(s) o navío(s)</t>
  </si>
  <si>
    <t>Indicador</t>
  </si>
  <si>
    <t>Folio separado</t>
  </si>
  <si>
    <t>Cuenta única</t>
  </si>
  <si>
    <t>La armada salió el 27 de junio del año 1739</t>
  </si>
  <si>
    <t>Agosto</t>
  </si>
  <si>
    <t>Junio</t>
  </si>
  <si>
    <t>Abril-Junio</t>
  </si>
  <si>
    <t>Fechas</t>
  </si>
  <si>
    <t>Excepcion</t>
  </si>
  <si>
    <t>Eclesiástico</t>
  </si>
  <si>
    <t>Segundo consignatario</t>
  </si>
  <si>
    <t>O.D</t>
  </si>
  <si>
    <t>Dunabeitia, Adrián de</t>
  </si>
  <si>
    <t>ID</t>
  </si>
  <si>
    <t>Berrogain, Agustín de</t>
  </si>
  <si>
    <t>Sánchez, Alfonso</t>
  </si>
  <si>
    <t>Sánchez Panizo, Alonso</t>
  </si>
  <si>
    <t>Villalba, Álvaro de</t>
  </si>
  <si>
    <t>Sánchez, Ana</t>
  </si>
  <si>
    <t>Fano, Andrés</t>
  </si>
  <si>
    <t>Álvarez, Ángel</t>
  </si>
  <si>
    <t>Arangoya, Antonio de</t>
  </si>
  <si>
    <t>Celis, Antonio de</t>
  </si>
  <si>
    <t>Noboa, Antonio de</t>
  </si>
  <si>
    <t>Ureta, Antonio de</t>
  </si>
  <si>
    <t>Villar, Antonio del</t>
  </si>
  <si>
    <t>Ruiz de la Vega, Antonio</t>
  </si>
  <si>
    <t>Sanz Merino, Antonio</t>
  </si>
  <si>
    <t>Somoza, Antonio Ventura de</t>
  </si>
  <si>
    <t>Ayesta, Baltazar de</t>
  </si>
  <si>
    <t>Celis, Baltazar de</t>
  </si>
  <si>
    <t>Hurtado, Baltazar</t>
  </si>
  <si>
    <t>Hidalgo, Bartolomé</t>
  </si>
  <si>
    <t>Pinto, Bartolomé</t>
  </si>
  <si>
    <t>Marcos, Benito</t>
  </si>
  <si>
    <t>Rodríguez de Altamirano, Benito</t>
  </si>
  <si>
    <t>Tres Palacios, Benito</t>
  </si>
  <si>
    <t>Sarria, Clemente de</t>
  </si>
  <si>
    <t>Azpur, Diego de</t>
  </si>
  <si>
    <t>Piedra, Diego de la</t>
  </si>
  <si>
    <t>Quint y Reaño, Diego</t>
  </si>
  <si>
    <t>Román, Diego</t>
  </si>
  <si>
    <t>Vallejo, Diego</t>
  </si>
  <si>
    <t>Granados, Domingo de</t>
  </si>
  <si>
    <t>Negreiros, Domingo de</t>
  </si>
  <si>
    <t>Olazabal, Domingo de</t>
  </si>
  <si>
    <t>Oyague, Domingo de</t>
  </si>
  <si>
    <t>Saldivar, Domingo de</t>
  </si>
  <si>
    <t>Unamusaga, Domingo de</t>
  </si>
  <si>
    <t>Muñoz, Tomás</t>
  </si>
  <si>
    <t>Rodríguez de Altamirano, Ventura</t>
  </si>
  <si>
    <t>Ruidíaz, Simón</t>
  </si>
  <si>
    <t>Costa, Tomás</t>
  </si>
  <si>
    <t>Méndez, Tomás</t>
  </si>
  <si>
    <t>Mendivil, Tomás</t>
  </si>
  <si>
    <t>Valle y Valdés, Alonso del</t>
  </si>
  <si>
    <t>Garrido, Esteban</t>
  </si>
  <si>
    <t>Álvarez, Faustino</t>
  </si>
  <si>
    <t>Barba de Cabrera, Felipe</t>
  </si>
  <si>
    <t>Osorio, Felipe</t>
  </si>
  <si>
    <t>Gonzáles, Felipe</t>
  </si>
  <si>
    <t>Castillo, Felipe Perfecto del</t>
  </si>
  <si>
    <t>Vargas, Félix Antonio de</t>
  </si>
  <si>
    <t>Campusano, Félix</t>
  </si>
  <si>
    <t>Solei, Félix Lorenzo de</t>
  </si>
  <si>
    <t>Cervantes, Fernando</t>
  </si>
  <si>
    <t>Buergo, Fernando de</t>
  </si>
  <si>
    <t>Fuente, Francisco Antonio de la</t>
  </si>
  <si>
    <t>Ibáñez, Francisco Antonio</t>
  </si>
  <si>
    <t>Barrenechea, Francisco</t>
  </si>
  <si>
    <t>Blanco Villamil, Francisco</t>
  </si>
  <si>
    <t>Buergo, Francisco de</t>
  </si>
  <si>
    <t>Dávila, Francisco</t>
  </si>
  <si>
    <t>Crinea, Francisco de</t>
  </si>
  <si>
    <t>Elías, Francisco de</t>
  </si>
  <si>
    <t>Goenaga, Francisco de</t>
  </si>
  <si>
    <t>Montes, Francisco de</t>
  </si>
  <si>
    <t>Mora, Francisco de</t>
  </si>
  <si>
    <t>Seijas, Francisco de</t>
  </si>
  <si>
    <t>Talledo, Francisco de</t>
  </si>
  <si>
    <t>Fernández del Campo, Francisco</t>
  </si>
  <si>
    <t>Fernández Teran, Francisco</t>
  </si>
  <si>
    <t>Girón, Francisco</t>
  </si>
  <si>
    <t>Guinea, Francisco</t>
  </si>
  <si>
    <t>Gutiérrez de Vélez, Francisco</t>
  </si>
  <si>
    <t>Oyague, Francisco Javier de</t>
  </si>
  <si>
    <t>Layseca, Francisco Martín de</t>
  </si>
  <si>
    <t>Matute, Francisco</t>
  </si>
  <si>
    <t>Pacheco, Francisco</t>
  </si>
  <si>
    <t>Suárez, Francisco</t>
  </si>
  <si>
    <t>Velásquez, Francisco</t>
  </si>
  <si>
    <t>Herrera, Gaspar Bernardo de</t>
  </si>
  <si>
    <t>Calatayud, Gerónimo</t>
  </si>
  <si>
    <t>Ángulo, Gerónimo de</t>
  </si>
  <si>
    <t>Hoyo, Gerónimo del</t>
  </si>
  <si>
    <t>Pío, Gerónimo</t>
  </si>
  <si>
    <t>Hurtado, Gerónimo</t>
  </si>
  <si>
    <t>Cueva, Gregorio de la</t>
  </si>
  <si>
    <t>Fuente, Gregorio de la</t>
  </si>
  <si>
    <t>Pérez de Cossio, Gregorio</t>
  </si>
  <si>
    <t>Parol, Guillermo de</t>
  </si>
  <si>
    <t>Rice, Guillermo</t>
  </si>
  <si>
    <t>Peña, Ignacio Antonio de la</t>
  </si>
  <si>
    <t>Gutiérrez Cossio, Isidro</t>
  </si>
  <si>
    <t>Losada, Jacinto Antonio de</t>
  </si>
  <si>
    <t>Arriaga, Jacinto de</t>
  </si>
  <si>
    <t>¿Jacomimi?</t>
  </si>
  <si>
    <t>Sacomani, Jacobo</t>
  </si>
  <si>
    <t>Figueroa, Joaquin de</t>
  </si>
  <si>
    <t>Núñez de Céspedes, Joaquin</t>
  </si>
  <si>
    <t>Daroch, Joseph Archibaldo</t>
  </si>
  <si>
    <t>Barela, Joseph</t>
  </si>
  <si>
    <t>Besares Rueda, Joseph</t>
  </si>
  <si>
    <t>Algora, Joseph de</t>
  </si>
  <si>
    <t>Allende Salazar, Joseph de</t>
  </si>
  <si>
    <t>Camborda, Joseph de</t>
  </si>
  <si>
    <t>Cerbera Casanovas, Joseph de</t>
  </si>
  <si>
    <t>Peña, Joseph de la</t>
  </si>
  <si>
    <t>Larrazábal, Joseph de</t>
  </si>
  <si>
    <t>Vidarte, Joseph de</t>
  </si>
  <si>
    <t>Hurtado, Joseph</t>
  </si>
  <si>
    <t>Girón</t>
  </si>
  <si>
    <t>Lambarri, Joseph</t>
  </si>
  <si>
    <t>Laredo, Joseph</t>
  </si>
  <si>
    <t>Minote, Joseph</t>
  </si>
  <si>
    <t>Negrón Colmenares, Joseph</t>
  </si>
  <si>
    <t>Nieto de Lara, Joseph</t>
  </si>
  <si>
    <t>Vásquez de Olmedo, Joseph</t>
  </si>
  <si>
    <t>Vivar, Joseph</t>
  </si>
  <si>
    <t>Aldecoa, Juan Antonio de</t>
  </si>
  <si>
    <t>Lara, Juan Antonio de</t>
  </si>
  <si>
    <t>Lozada, Juan Antonio de</t>
  </si>
  <si>
    <t>Navia, Juan Antonio de</t>
  </si>
  <si>
    <t>Tagle Bracho, Juan Antonio de</t>
  </si>
  <si>
    <t>Matienzo, Juan Antonio</t>
  </si>
  <si>
    <t>Belzunce, Juan Bautista</t>
  </si>
  <si>
    <t>Muira, Juan Bautista de</t>
  </si>
  <si>
    <t>Olaortua, Juan Bautista de</t>
  </si>
  <si>
    <t>Morcillo de Jáuregui, Juan Bautista</t>
  </si>
  <si>
    <t>Astaza, Juan de</t>
  </si>
  <si>
    <t>Delgado Rico, Juan</t>
  </si>
  <si>
    <t>Orrantia, Juan Domingo de</t>
  </si>
  <si>
    <t>Oliva, Juan Esteban de la</t>
  </si>
  <si>
    <t>Fernández de Alvaro, Juan</t>
  </si>
  <si>
    <t>Tejada, Juan Francisco de</t>
  </si>
  <si>
    <t>Gonzáles Cossio, Juan</t>
  </si>
  <si>
    <t>Hernández Llano, Juan</t>
  </si>
  <si>
    <t>Juan Joseph Delgado?</t>
  </si>
  <si>
    <t>López Molero, Juan</t>
  </si>
  <si>
    <t>Erazo, Juan Manuel de</t>
  </si>
  <si>
    <t>Márquez , Juan</t>
  </si>
  <si>
    <t>Minote, Juan</t>
  </si>
  <si>
    <t>Pérez Morato, Juan</t>
  </si>
  <si>
    <t>Rodríguez, Juan</t>
  </si>
  <si>
    <t>Velásquez, Juan</t>
  </si>
  <si>
    <t>Molleda, Lázaro de</t>
  </si>
  <si>
    <t>Dieber, Lorenzo</t>
  </si>
  <si>
    <t>Mendoza, Lorenzo</t>
  </si>
  <si>
    <t>Cuenca, Luis Francisco de</t>
  </si>
  <si>
    <t>Erse, Manuel de</t>
  </si>
  <si>
    <t>Flores, Manuel de</t>
  </si>
  <si>
    <t>Fuente, Manuel de la</t>
  </si>
  <si>
    <t>Román, Manuel</t>
  </si>
  <si>
    <t>Valdivieso, Manuel de</t>
  </si>
  <si>
    <t>Zubieta, Manuel de</t>
  </si>
  <si>
    <t>Sagástegui y Gastelu, Martín de</t>
  </si>
  <si>
    <t>Sagasti/ Sugasti</t>
  </si>
  <si>
    <t>Corso Barrutia, Manuel del</t>
  </si>
  <si>
    <t>Torre, Manuel Ilario de la</t>
  </si>
  <si>
    <t>Laviano, Manuel</t>
  </si>
  <si>
    <t>Sanz de Ayala, Manuel</t>
  </si>
  <si>
    <t>Poncio, Manuela</t>
  </si>
  <si>
    <t>Chessa, Marcos</t>
  </si>
  <si>
    <t>Taboada, Luis Francisco de</t>
  </si>
  <si>
    <t>Olavide, Martín de</t>
  </si>
  <si>
    <t>Zelayeta, Martín de</t>
  </si>
  <si>
    <t>Torre Cossio, Mateo de la</t>
  </si>
  <si>
    <t>Vega, Mateo de la</t>
  </si>
  <si>
    <t>Vásquez, Mateo</t>
  </si>
  <si>
    <t>Duárez, Melchor</t>
  </si>
  <si>
    <t>Presa, Miguel de la</t>
  </si>
  <si>
    <t>Rotalde, Miguel de</t>
  </si>
  <si>
    <t>Teroel, Miguel Martín de</t>
  </si>
  <si>
    <t>Calezas, Nicolás</t>
  </si>
  <si>
    <t>Azcárraga, Nicolás de</t>
  </si>
  <si>
    <t>Vinaga, Pablo de la</t>
  </si>
  <si>
    <t>López, Pablo</t>
  </si>
  <si>
    <t>Patrón de Arnao, Pablo</t>
  </si>
  <si>
    <t>Villalpol, Pascual de</t>
  </si>
  <si>
    <t>Benítez del Pino, Pedro</t>
  </si>
  <si>
    <t>Cantón Salazar, Pedro</t>
  </si>
  <si>
    <t>Juersan, Pedro Joseph de</t>
  </si>
  <si>
    <t>Ordoñez, Pedro</t>
  </si>
  <si>
    <t>Sánchez de Villalba, Pedro</t>
  </si>
  <si>
    <t>Estafordo, Ricardo</t>
  </si>
  <si>
    <t>Lemos, Salvador de</t>
  </si>
  <si>
    <t>Espino, Sebastián de</t>
  </si>
  <si>
    <t>Fernández de Valdivieso, Sebastián</t>
  </si>
  <si>
    <t>Valderas, Silvestre</t>
  </si>
  <si>
    <t>Nombre</t>
  </si>
  <si>
    <t>Sumaproducto</t>
  </si>
  <si>
    <t>Desempate</t>
  </si>
  <si>
    <t>Posición</t>
  </si>
  <si>
    <t>Fila</t>
  </si>
  <si>
    <t>Consignatario</t>
  </si>
  <si>
    <t>Mitad real aprox.</t>
  </si>
  <si>
    <t>Impuesto</t>
  </si>
  <si>
    <t>Excepción</t>
  </si>
  <si>
    <t>250</t>
  </si>
  <si>
    <t>Se supone una saca a 250 pesos</t>
  </si>
  <si>
    <t>Lee Flores, Vicente</t>
  </si>
  <si>
    <t>Díaz de Tudanco, Agustín</t>
  </si>
  <si>
    <t>Muñoz, Alonso</t>
  </si>
  <si>
    <t>Querejazu, Andrés de</t>
  </si>
  <si>
    <t>Uribe, Andrés de</t>
  </si>
  <si>
    <t>Enriquez, Andrés</t>
  </si>
  <si>
    <t>Arias, Antonio</t>
  </si>
  <si>
    <t>Avendaño, Antonio de</t>
  </si>
  <si>
    <t>Torre, Antonio de la</t>
  </si>
  <si>
    <t>Lainez, Antonio</t>
  </si>
  <si>
    <t>Heras, Bernardo de las</t>
  </si>
  <si>
    <t>Rodríguez de Amon, Bernardo</t>
  </si>
  <si>
    <t>Corbalán, Cristóbal</t>
  </si>
  <si>
    <t>Jorge, Desiderio</t>
  </si>
  <si>
    <t>Peña, Diego de la</t>
  </si>
  <si>
    <t>Ladrón de Guevara, Diego</t>
  </si>
  <si>
    <t>Mollinedo, Dionisio de</t>
  </si>
  <si>
    <t>Antonete, Domingo</t>
  </si>
  <si>
    <t>Jáuregui, Domingo de</t>
  </si>
  <si>
    <t>Urizar, Domingo de</t>
  </si>
  <si>
    <t>Granados, Domingo</t>
  </si>
  <si>
    <t>Lascano, Domingo</t>
  </si>
  <si>
    <t>Murillo, Domingo</t>
  </si>
  <si>
    <t>Villaverde, Domingo</t>
  </si>
  <si>
    <t>El Virrey</t>
  </si>
  <si>
    <t>Urizar, Esteban Martín de</t>
  </si>
  <si>
    <t>Palacios, Eugenio Antonio</t>
  </si>
  <si>
    <t>Lastra, Felipe de la</t>
  </si>
  <si>
    <t>Uceda, Felipe de</t>
  </si>
  <si>
    <t>Martínez, Felipe</t>
  </si>
  <si>
    <t>Prieto, Felipe</t>
  </si>
  <si>
    <t>Gonzáles Salmon, Fernando</t>
  </si>
  <si>
    <t>Saldumbide, Fernando</t>
  </si>
  <si>
    <t>Álvares, Francisco</t>
  </si>
  <si>
    <t>Iglesias, Francisco Antonio</t>
  </si>
  <si>
    <t>Burgos, Francisco de</t>
  </si>
  <si>
    <t>Guenaga, Francisco de</t>
  </si>
  <si>
    <t>Vega, Francisco de la</t>
  </si>
  <si>
    <t>Caro Colmenares, Francisco del</t>
  </si>
  <si>
    <t>Derbao, Francisco</t>
  </si>
  <si>
    <t>Garci Carbonel, Francisco</t>
  </si>
  <si>
    <t>García Álvarez, Francisco</t>
  </si>
  <si>
    <t>Bonilla, Francisco Javier de</t>
  </si>
  <si>
    <t>Salazar, Francisco Javier de</t>
  </si>
  <si>
    <t>Lazagutia, Francisco</t>
  </si>
  <si>
    <t>Muñoz Palomino, Francisco</t>
  </si>
  <si>
    <t>Ramírez de Arellano, Francisco</t>
  </si>
  <si>
    <t>Ruben de Celis, Francisco de</t>
  </si>
  <si>
    <t>Ruiz de Cevallos, Francisco</t>
  </si>
  <si>
    <t>Tellería, Francisco</t>
  </si>
  <si>
    <t>Bocangel, Gabriel</t>
  </si>
  <si>
    <t>Chavarría, Gabriel</t>
  </si>
  <si>
    <t>Fernández Montejo, Gaspar</t>
  </si>
  <si>
    <t>Sánchez, Gregorio Benito</t>
  </si>
  <si>
    <t>Espinosa, Gregorio de</t>
  </si>
  <si>
    <t>Canal, Joseph</t>
  </si>
  <si>
    <t>Cepeda, Joseph de</t>
  </si>
  <si>
    <t>Irujo, Joseph de</t>
  </si>
  <si>
    <t>Layzaga, Joseph de</t>
  </si>
  <si>
    <t>Orellana, Joseph de</t>
  </si>
  <si>
    <t>Soto, Joseph de</t>
  </si>
  <si>
    <t>Torres y Toledo, Joseph de</t>
  </si>
  <si>
    <t>Feria, Joseph</t>
  </si>
  <si>
    <t>Gutiérrez, Joseph</t>
  </si>
  <si>
    <t>Llamas, Joseph</t>
  </si>
  <si>
    <t>Muñoz, Joseph</t>
  </si>
  <si>
    <t>Puerto, Joseph</t>
  </si>
  <si>
    <t>Ruiz, Joseph</t>
  </si>
  <si>
    <t>Tagle Bracho, Joseph</t>
  </si>
  <si>
    <t>Urrutia, Juan Antonio de</t>
  </si>
  <si>
    <t>Baquijano, Juan Bautista</t>
  </si>
  <si>
    <t>Vernamendi, Juan Bernando de</t>
  </si>
  <si>
    <t>Calixto, Juan</t>
  </si>
  <si>
    <t>Rivas, Juan Carlos de</t>
  </si>
  <si>
    <t>Berrio, Juan de</t>
  </si>
  <si>
    <t>Hermosilla, Juan de</t>
  </si>
  <si>
    <t>Mujica, Juan de</t>
  </si>
  <si>
    <t>Cevallos, Juan de</t>
  </si>
  <si>
    <t>Vigo, Juan Esteban de</t>
  </si>
  <si>
    <t>Lazo de la Vega, Juan Joseph</t>
  </si>
  <si>
    <t>Morales, Juan Manuel de</t>
  </si>
  <si>
    <t>Ruiz de Valdivieso, Juan</t>
  </si>
  <si>
    <t>Iriarte, Julián de</t>
  </si>
  <si>
    <t>Eraustieta, Lucas de</t>
  </si>
  <si>
    <t>Comuna, Luis</t>
  </si>
  <si>
    <t>Guendica, Luis de</t>
  </si>
  <si>
    <t>Caicuegui, Manuel de</t>
  </si>
  <si>
    <t>Dulce, Manuel</t>
  </si>
  <si>
    <t>Feijoo de Sosa, Manuel</t>
  </si>
  <si>
    <t>Méndez, Manuel</t>
  </si>
  <si>
    <t>Echevarría y Zuloaga, Juan Bautista de</t>
  </si>
  <si>
    <t>Sanz, Marcos</t>
  </si>
  <si>
    <t>Zugasti, Martín de</t>
  </si>
  <si>
    <t>Quintana, Mateo de la</t>
  </si>
  <si>
    <t>Talledo, Matías de</t>
  </si>
  <si>
    <t>Bustamante, Melchor de</t>
  </si>
  <si>
    <t>San Martín, Miguel de</t>
  </si>
  <si>
    <t>Valdivieso, Miguel de</t>
  </si>
  <si>
    <t>Urrunaga, Pablo de la</t>
  </si>
  <si>
    <t>Piti, Pablo</t>
  </si>
  <si>
    <t>Furne, Pedro de</t>
  </si>
  <si>
    <t>Idiaquez, Pedro de</t>
  </si>
  <si>
    <t>Milera, Pedro de la</t>
  </si>
  <si>
    <t>Olazo, Pedro de</t>
  </si>
  <si>
    <t>Ruiz de Entrenas, Pedro</t>
  </si>
  <si>
    <t>Sánchez Villalba, Pedro</t>
  </si>
  <si>
    <t>Molino, Próspero del</t>
  </si>
  <si>
    <t>Rivero, Roque del</t>
  </si>
  <si>
    <t>Milla y Suazo, Salvador de</t>
  </si>
  <si>
    <t>Madariego, Santiago de</t>
  </si>
  <si>
    <t>Santisimo Tribunal de la Inquisición</t>
  </si>
  <si>
    <t>Villa Cereceda, Sebastián de la</t>
  </si>
  <si>
    <t>Ruidíaz, Simón de</t>
  </si>
  <si>
    <t>Cuadra, Tomás de la</t>
  </si>
  <si>
    <t>Soto Gallegos, Tomás de</t>
  </si>
  <si>
    <t>Irigoyen, Tomás de</t>
  </si>
  <si>
    <t>García, Tomás</t>
  </si>
  <si>
    <t>Ilson, Tomás</t>
  </si>
  <si>
    <t>Moreno, Tomás Lucas</t>
  </si>
  <si>
    <t>Pérez de los Ríos, Tomás</t>
  </si>
  <si>
    <t>Cabello, Ventura</t>
  </si>
  <si>
    <t>Lobatón, Ventura</t>
  </si>
  <si>
    <t>Pino, Vicente del</t>
  </si>
  <si>
    <t>Comisarios</t>
  </si>
  <si>
    <t>Limosna</t>
  </si>
  <si>
    <t>8000</t>
  </si>
  <si>
    <t>3000</t>
  </si>
  <si>
    <t>Si el precio de barra sigue siendo el mismo.</t>
  </si>
  <si>
    <t>4000</t>
  </si>
  <si>
    <t>2000</t>
  </si>
  <si>
    <t>31 de diciembre 
de 1730</t>
  </si>
  <si>
    <t>32 de diciembre 
de 1730</t>
  </si>
  <si>
    <t>33 de diciembre 
de 1730</t>
  </si>
  <si>
    <t>34 de diciembre 
de 1730</t>
  </si>
  <si>
    <t>35 de diciembre 
de 1730</t>
  </si>
  <si>
    <t>36 de diciembre 
de 1730</t>
  </si>
  <si>
    <t>37 de diciembre 
de 1730</t>
  </si>
  <si>
    <t>Juan de Villarreal</t>
  </si>
  <si>
    <t>Gregorio Carrillo</t>
  </si>
  <si>
    <t>Entrearmada</t>
  </si>
  <si>
    <t>Y atento a ser de este comercio y no deber contribuir se anota para que conste. Se ha supuesto que era 1001.</t>
  </si>
  <si>
    <t>Tres % (3 cajones de 1002 de a 250 marcos)</t>
  </si>
  <si>
    <t>Tres % (40 de 2200, 4 de 2000, 3 de 1002 de a 250 marcos)</t>
  </si>
  <si>
    <t>6 cajones de a 212 marcos  de 1002</t>
  </si>
  <si>
    <t>3 cajones de 1002 de a 240 marcos</t>
  </si>
  <si>
    <t xml:space="preserve">6 cajones de 1002 de a 208 marcos. </t>
  </si>
  <si>
    <t>7 cajones de a 250 marcos de 1002.</t>
  </si>
  <si>
    <t>7 cajones de a 250 marcos de 1002</t>
  </si>
  <si>
    <t>2 cajones de a 250 marcos de 1002</t>
  </si>
  <si>
    <t>3 cajones de a 240 marcos de 1002</t>
  </si>
  <si>
    <t>5 cajones de a 240 marcos de 1002</t>
  </si>
  <si>
    <t>5 cajones de a 250 marcos de 1002.</t>
  </si>
  <si>
    <t>6 cajones de a 240 marcos de 1002</t>
  </si>
  <si>
    <t>11 cajones de 1002. Cada uno con 200 marcos</t>
  </si>
  <si>
    <t xml:space="preserve">Tres % &lt;- Con 45 pesos que le están abonados en los navíos marchantes antes de haber elegido el navío
 donde se había de embarcar. Hacen los 60 pesos de que se le dio pase en este galeón de lo que lleva en
 sus petacas, que es 1456 pesos en plata sellada en todo y 68 marcos de 1002. 
En el libro solo dice que se cobró 15 pesos. </t>
  </si>
  <si>
    <t>Tres cajones de 300 marcos de 1002</t>
  </si>
  <si>
    <t xml:space="preserve">3 cajones de 1002 y una barra. No se especifica la cantidad de 1002. </t>
  </si>
  <si>
    <t>4 cajones de a 250 marcos de 1002</t>
  </si>
  <si>
    <t>4 cajones de a 245 marcos de 1002</t>
  </si>
  <si>
    <t>20 cajones de 1002</t>
  </si>
  <si>
    <t>3 cajones de 1002</t>
  </si>
  <si>
    <t>149.4 pesos</t>
  </si>
  <si>
    <t>22100 pesos</t>
  </si>
  <si>
    <t>¿?</t>
  </si>
  <si>
    <t>1735-1736</t>
  </si>
  <si>
    <t>Secretario del virrey</t>
  </si>
  <si>
    <t>Lana de vicuña</t>
  </si>
  <si>
    <t>Oro amonedado</t>
  </si>
  <si>
    <t>Plata amonedada</t>
  </si>
  <si>
    <t>Plata labrada</t>
  </si>
  <si>
    <t>Oro en libras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</si>
</sst>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quot;S/.&quot;\ * #,##0.00_ ;_ &quot;S/.&quot;\ * \-#,##0.00_ ;_ &quot;S/.&quot;\ * &quot;-&quot;??_ ;_ @_ "/>
  </numFmts>
  <fonts count="18" x14ac:knownFonts="1">
    <font>
      <sz val="11"/>
      <color rgb="FF000000"/>
      <name val="Calibri"/>
    </font>
    <font>
      <sz val="11"/>
      <name val="Calibri"/>
      <family val="2"/>
    </font>
    <font>
      <b/>
      <sz val="11"/>
      <color rgb="FF000000"/>
      <name val="Calibri"/>
      <family val="2"/>
    </font>
    <font>
      <sz val="9"/>
      <color indexed="81"/>
      <name val="Tahoma"/>
      <family val="2"/>
    </font>
    <font>
      <b/>
      <sz val="9"/>
      <color indexed="81"/>
      <name val="Tahoma"/>
      <family val="2"/>
    </font>
    <font>
      <sz val="11"/>
      <color rgb="FF000000"/>
      <name val="Calibri"/>
      <family val="2"/>
    </font>
    <font>
      <sz val="11"/>
      <name val="Calibri"/>
      <family val="2"/>
    </font>
    <font>
      <sz val="11"/>
      <color rgb="FF000000"/>
      <name val="Calibri"/>
      <family val="2"/>
    </font>
    <font>
      <sz val="11"/>
      <color rgb="FFFF0000"/>
      <name val="Calibri"/>
      <family val="2"/>
      <scheme val="minor"/>
    </font>
    <font>
      <sz val="11"/>
      <color rgb="FFFF0000"/>
      <name val="Calibri"/>
      <family val="2"/>
    </font>
    <font>
      <b/>
      <sz val="11"/>
      <color rgb="FF3F3F3F"/>
      <name val="Calibri"/>
      <family val="2"/>
      <scheme val="minor"/>
    </font>
    <font>
      <b/>
      <sz val="10"/>
      <color rgb="FF000000"/>
      <name val="Calibri"/>
      <family val="2"/>
    </font>
    <font>
      <sz val="10"/>
      <name val="Calibri"/>
      <family val="2"/>
    </font>
    <font>
      <sz val="10"/>
      <color rgb="FF000000"/>
      <name val="Calibri"/>
      <family val="2"/>
    </font>
    <font>
      <sz val="10"/>
      <color rgb="FFFF0000"/>
      <name val="Calibri"/>
      <family val="2"/>
    </font>
    <font>
      <sz val="10"/>
      <color theme="1"/>
      <name val="Calibri"/>
      <family val="2"/>
    </font>
    <font>
      <sz val="8"/>
      <name val="Calibri"/>
      <family val="2"/>
    </font>
    <font>
      <b/>
      <sz val="10"/>
      <color rgb="FF3F3F3F"/>
      <name val="Calibri"/>
      <family val="2"/>
      <scheme val="minor"/>
    </font>
  </fonts>
  <fills count="9">
    <fill>
      <patternFill patternType="none"/>
    </fill>
    <fill>
      <patternFill patternType="gray125"/>
    </fill>
    <fill>
      <patternFill patternType="solid">
        <fgColor rgb="FFE2EFD9"/>
        <bgColor rgb="FFE2EFD9"/>
      </patternFill>
    </fill>
    <fill>
      <patternFill patternType="solid">
        <fgColor rgb="FFFFFF00"/>
        <bgColor rgb="FFFFFF00"/>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0"/>
        <bgColor rgb="FFFFFF00"/>
      </patternFill>
    </fill>
    <fill>
      <patternFill patternType="solid">
        <fgColor rgb="FFF2F2F2"/>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3F3F3F"/>
      </left>
      <right style="thin">
        <color rgb="FF3F3F3F"/>
      </right>
      <top style="thin">
        <color rgb="FF3F3F3F"/>
      </top>
      <bottom style="thin">
        <color rgb="FF3F3F3F"/>
      </bottom>
      <diagonal/>
    </border>
    <border>
      <left style="thin">
        <color indexed="64"/>
      </left>
      <right/>
      <top/>
      <bottom style="thin">
        <color indexed="64"/>
      </bottom>
      <diagonal/>
    </border>
    <border>
      <left style="thin">
        <color indexed="64"/>
      </left>
      <right/>
      <top style="thin">
        <color indexed="64"/>
      </top>
      <bottom/>
      <diagonal/>
    </border>
    <border>
      <left style="thin">
        <color rgb="FF3F3F3F"/>
      </left>
      <right style="thin">
        <color rgb="FF3F3F3F"/>
      </right>
      <top/>
      <bottom/>
      <diagonal/>
    </border>
    <border>
      <left style="thin">
        <color rgb="FF3F3F3F"/>
      </left>
      <right style="thin">
        <color rgb="FF3F3F3F"/>
      </right>
      <top style="thin">
        <color rgb="FF3F3F3F"/>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s>
  <cellStyleXfs count="3">
    <xf numFmtId="0" fontId="0" fillId="0" borderId="0"/>
    <xf numFmtId="164" fontId="5" fillId="0" borderId="0" applyFont="0" applyFill="0" applyBorder="0" applyAlignment="0" applyProtection="0"/>
    <xf numFmtId="0" fontId="10" fillId="8" borderId="21" applyNumberFormat="0" applyAlignment="0" applyProtection="0"/>
  </cellStyleXfs>
  <cellXfs count="269">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2" borderId="1" xfId="0" applyFont="1" applyFill="1" applyBorder="1" applyAlignment="1">
      <alignment vertical="center"/>
    </xf>
    <xf numFmtId="0" fontId="2" fillId="2" borderId="1" xfId="0" applyFont="1" applyFill="1" applyBorder="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xf numFmtId="12" fontId="1" fillId="0" borderId="1" xfId="0" applyNumberFormat="1" applyFont="1" applyBorder="1" applyAlignment="1">
      <alignment horizontal="center" vertical="center"/>
    </xf>
    <xf numFmtId="16" fontId="1" fillId="0" borderId="1" xfId="0" applyNumberFormat="1" applyFont="1" applyBorder="1" applyAlignment="1">
      <alignment horizontal="center" vertical="center"/>
    </xf>
    <xf numFmtId="0" fontId="1" fillId="0" borderId="5" xfId="0" applyFont="1" applyBorder="1" applyAlignment="1">
      <alignment vertical="center"/>
    </xf>
    <xf numFmtId="0" fontId="0" fillId="0" borderId="5" xfId="0" applyBorder="1"/>
    <xf numFmtId="0" fontId="1" fillId="0" borderId="1" xfId="0" applyFont="1" applyBorder="1" applyAlignment="1">
      <alignment horizontal="left" vertical="center"/>
    </xf>
    <xf numFmtId="0" fontId="1" fillId="0" borderId="0" xfId="0" applyFont="1" applyAlignment="1">
      <alignment horizontal="left" vertical="center"/>
    </xf>
    <xf numFmtId="0" fontId="2" fillId="2" borderId="1" xfId="0" applyFont="1" applyFill="1" applyBorder="1" applyAlignment="1">
      <alignment horizontal="left" vertical="center"/>
    </xf>
    <xf numFmtId="0" fontId="0" fillId="3" borderId="1" xfId="0" applyFill="1" applyBorder="1" applyAlignment="1">
      <alignment horizontal="left" vertical="center"/>
    </xf>
    <xf numFmtId="0" fontId="0" fillId="0" borderId="0" xfId="0" applyAlignment="1">
      <alignment horizontal="left"/>
    </xf>
    <xf numFmtId="0" fontId="1" fillId="6" borderId="5" xfId="0" applyFont="1" applyFill="1" applyBorder="1" applyAlignment="1">
      <alignment horizontal="center" vertical="center"/>
    </xf>
    <xf numFmtId="0" fontId="6" fillId="0" borderId="5" xfId="0" applyFont="1" applyBorder="1" applyAlignment="1">
      <alignment vertical="center"/>
    </xf>
    <xf numFmtId="0" fontId="6" fillId="0" borderId="0" xfId="0" applyFont="1" applyAlignment="1">
      <alignment horizontal="center" vertical="center"/>
    </xf>
    <xf numFmtId="0" fontId="6" fillId="0" borderId="0" xfId="0" applyFont="1" applyAlignment="1">
      <alignment vertical="center"/>
    </xf>
    <xf numFmtId="49" fontId="6" fillId="0" borderId="5" xfId="1" applyNumberFormat="1" applyFont="1" applyBorder="1" applyAlignment="1">
      <alignment horizontal="center" vertical="center"/>
    </xf>
    <xf numFmtId="49" fontId="6" fillId="0" borderId="5" xfId="0" applyNumberFormat="1" applyFont="1" applyBorder="1" applyAlignment="1">
      <alignment horizontal="center" vertical="center"/>
    </xf>
    <xf numFmtId="0" fontId="6" fillId="6" borderId="5" xfId="0" applyFont="1" applyFill="1" applyBorder="1" applyAlignment="1">
      <alignment horizontal="center" vertical="center"/>
    </xf>
    <xf numFmtId="0" fontId="1" fillId="6" borderId="2" xfId="0" applyFont="1" applyFill="1" applyBorder="1" applyAlignment="1">
      <alignment horizontal="center" vertical="center"/>
    </xf>
    <xf numFmtId="0" fontId="0" fillId="7" borderId="1" xfId="0" applyFill="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6" borderId="6" xfId="0" applyFont="1" applyFill="1" applyBorder="1" applyAlignment="1">
      <alignment horizontal="center" vertical="center"/>
    </xf>
    <xf numFmtId="0" fontId="1" fillId="6" borderId="7" xfId="0" applyFont="1" applyFill="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5" borderId="10" xfId="0" applyFont="1" applyFill="1" applyBorder="1" applyAlignment="1">
      <alignment horizontal="center" vertical="center"/>
    </xf>
    <xf numFmtId="0" fontId="1" fillId="0" borderId="9" xfId="0" applyFont="1" applyBorder="1" applyAlignment="1">
      <alignment horizontal="left" vertical="center"/>
    </xf>
    <xf numFmtId="0" fontId="1" fillId="0" borderId="9" xfId="0" applyFont="1" applyBorder="1" applyAlignment="1">
      <alignment horizontal="center" vertical="center" wrapText="1"/>
    </xf>
    <xf numFmtId="0" fontId="1" fillId="0" borderId="9" xfId="0" applyFont="1" applyBorder="1" applyAlignment="1">
      <alignment horizontal="center" vertical="center"/>
    </xf>
    <xf numFmtId="0" fontId="1" fillId="0" borderId="9" xfId="0" applyFont="1" applyBorder="1" applyAlignment="1">
      <alignment horizont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6" fillId="6" borderId="7" xfId="0" applyFont="1" applyFill="1" applyBorder="1" applyAlignment="1">
      <alignment horizontal="center"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12" fontId="1" fillId="0" borderId="6" xfId="0" applyNumberFormat="1" applyFont="1" applyBorder="1" applyAlignment="1">
      <alignment horizontal="center" vertical="center"/>
    </xf>
    <xf numFmtId="12" fontId="1" fillId="0" borderId="7" xfId="0" applyNumberFormat="1" applyFont="1" applyBorder="1" applyAlignment="1">
      <alignment horizontal="center"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5" xfId="0" applyFont="1" applyBorder="1" applyAlignment="1">
      <alignment horizontal="left" vertical="center"/>
    </xf>
    <xf numFmtId="0" fontId="6" fillId="0" borderId="5" xfId="0" applyFont="1" applyBorder="1" applyAlignment="1">
      <alignment horizontal="center" vertical="center"/>
    </xf>
    <xf numFmtId="0" fontId="0" fillId="0" borderId="5" xfId="0" applyBorder="1" applyAlignment="1">
      <alignment horizontal="center"/>
    </xf>
    <xf numFmtId="0" fontId="1" fillId="0" borderId="5" xfId="0" applyFont="1" applyBorder="1" applyAlignment="1">
      <alignment horizontal="center" vertical="center"/>
    </xf>
    <xf numFmtId="0" fontId="6" fillId="0" borderId="5" xfId="0" applyFont="1" applyBorder="1" applyAlignment="1">
      <alignment horizontal="left" vertical="center"/>
    </xf>
    <xf numFmtId="0" fontId="6" fillId="0" borderId="5" xfId="0" applyFont="1" applyBorder="1" applyAlignment="1">
      <alignment horizontal="center" vertical="center" wrapText="1"/>
    </xf>
    <xf numFmtId="12" fontId="1" fillId="0" borderId="5" xfId="0" applyNumberFormat="1" applyFont="1" applyBorder="1" applyAlignment="1">
      <alignment horizontal="center" vertical="center"/>
    </xf>
    <xf numFmtId="0" fontId="6" fillId="0" borderId="11" xfId="0" applyFont="1" applyBorder="1" applyAlignment="1">
      <alignment horizontal="center" vertical="center"/>
    </xf>
    <xf numFmtId="49" fontId="1" fillId="0" borderId="5" xfId="0" applyNumberFormat="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5" xfId="0" applyFont="1" applyBorder="1" applyAlignment="1">
      <alignment horizontal="center"/>
    </xf>
    <xf numFmtId="12" fontId="1" fillId="0" borderId="2" xfId="0" applyNumberFormat="1" applyFont="1" applyBorder="1" applyAlignment="1">
      <alignment horizontal="center" vertical="center"/>
    </xf>
    <xf numFmtId="12" fontId="1" fillId="0" borderId="3" xfId="0" applyNumberFormat="1" applyFont="1" applyBorder="1" applyAlignment="1">
      <alignment horizontal="center" vertic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vertical="center"/>
    </xf>
    <xf numFmtId="0" fontId="1" fillId="0" borderId="4" xfId="0" applyFont="1" applyBorder="1" applyAlignment="1">
      <alignment horizontal="center"/>
    </xf>
    <xf numFmtId="0" fontId="1" fillId="0" borderId="4" xfId="0" applyFont="1" applyBorder="1" applyAlignment="1">
      <alignment horizontal="left" vertical="center"/>
    </xf>
    <xf numFmtId="0" fontId="1" fillId="0" borderId="4" xfId="0" applyFont="1" applyBorder="1"/>
    <xf numFmtId="0" fontId="1" fillId="0" borderId="3" xfId="0" applyFont="1" applyBorder="1"/>
    <xf numFmtId="0" fontId="1" fillId="0" borderId="2" xfId="0" applyFont="1" applyBorder="1" applyAlignment="1">
      <alignment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xf numFmtId="0" fontId="1" fillId="0" borderId="2" xfId="0" applyFont="1" applyBorder="1"/>
    <xf numFmtId="0" fontId="0" fillId="0" borderId="2" xfId="0" applyBorder="1" applyAlignment="1">
      <alignment horizontal="left" vertical="center"/>
    </xf>
    <xf numFmtId="0" fontId="1" fillId="0" borderId="4" xfId="0" applyFont="1" applyBorder="1" applyAlignment="1">
      <alignment horizontal="left"/>
    </xf>
    <xf numFmtId="0" fontId="1" fillId="0" borderId="3" xfId="0" applyFont="1" applyBorder="1" applyAlignment="1">
      <alignment horizontal="left"/>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5" xfId="0" applyFont="1" applyBorder="1" applyAlignment="1">
      <alignment horizontal="center" vertical="center" wrapText="1"/>
    </xf>
    <xf numFmtId="0" fontId="1" fillId="6" borderId="6" xfId="0" applyFont="1" applyFill="1" applyBorder="1" applyAlignment="1">
      <alignment horizontal="center" vertical="center" wrapText="1"/>
    </xf>
    <xf numFmtId="0" fontId="1" fillId="6" borderId="7" xfId="0" applyFont="1" applyFill="1" applyBorder="1" applyAlignment="1">
      <alignment horizontal="left" vertical="center"/>
    </xf>
    <xf numFmtId="0" fontId="1" fillId="5" borderId="11" xfId="0" applyFont="1" applyFill="1" applyBorder="1" applyAlignment="1">
      <alignment vertical="center"/>
    </xf>
    <xf numFmtId="0" fontId="6" fillId="0" borderId="1" xfId="0" applyFont="1" applyBorder="1" applyAlignment="1">
      <alignment horizontal="center" vertical="center"/>
    </xf>
    <xf numFmtId="16" fontId="0" fillId="0" borderId="0" xfId="0" applyNumberFormat="1"/>
    <xf numFmtId="3" fontId="1" fillId="0" borderId="0" xfId="0" applyNumberFormat="1" applyFont="1" applyAlignment="1">
      <alignment horizontal="center" vertical="center"/>
    </xf>
    <xf numFmtId="1" fontId="1" fillId="0" borderId="0" xfId="0" applyNumberFormat="1" applyFont="1" applyAlignment="1">
      <alignment horizontal="center" vertical="center"/>
    </xf>
    <xf numFmtId="1" fontId="2" fillId="2" borderId="1" xfId="0" applyNumberFormat="1" applyFont="1" applyFill="1" applyBorder="1" applyAlignment="1">
      <alignment horizontal="center" vertical="center"/>
    </xf>
    <xf numFmtId="1" fontId="0" fillId="0" borderId="1" xfId="0" applyNumberFormat="1" applyBorder="1" applyAlignment="1">
      <alignment horizontal="center" vertical="center"/>
    </xf>
    <xf numFmtId="1" fontId="8" fillId="0" borderId="0" xfId="0" applyNumberFormat="1" applyFont="1" applyAlignment="1">
      <alignment horizontal="center"/>
    </xf>
    <xf numFmtId="1" fontId="0" fillId="0" borderId="2" xfId="0" applyNumberFormat="1" applyBorder="1" applyAlignment="1">
      <alignment horizontal="center" vertical="center"/>
    </xf>
    <xf numFmtId="1" fontId="0" fillId="0" borderId="0" xfId="0" applyNumberFormat="1" applyAlignment="1">
      <alignment horizontal="center"/>
    </xf>
    <xf numFmtId="0" fontId="9" fillId="0" borderId="1" xfId="0" applyFont="1" applyBorder="1" applyAlignment="1">
      <alignment horizontal="center" vertical="center"/>
    </xf>
    <xf numFmtId="1" fontId="9" fillId="0" borderId="1" xfId="0" applyNumberFormat="1" applyFont="1" applyBorder="1" applyAlignment="1">
      <alignment horizontal="center" vertical="center"/>
    </xf>
    <xf numFmtId="1" fontId="9" fillId="0" borderId="0" xfId="0" applyNumberFormat="1" applyFont="1" applyAlignment="1">
      <alignment horizontal="center" vertical="center"/>
    </xf>
    <xf numFmtId="49" fontId="1" fillId="0" borderId="0" xfId="0" applyNumberFormat="1" applyFont="1" applyAlignment="1">
      <alignment horizontal="center" vertical="center"/>
    </xf>
    <xf numFmtId="49" fontId="2"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6" fillId="0" borderId="3" xfId="0" applyNumberFormat="1" applyFont="1" applyBorder="1" applyAlignment="1">
      <alignment horizontal="center"/>
    </xf>
    <xf numFmtId="49" fontId="7"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1" fillId="0" borderId="2" xfId="0" applyNumberFormat="1" applyFont="1" applyBorder="1" applyAlignment="1">
      <alignment horizontal="center" vertical="center"/>
    </xf>
    <xf numFmtId="49" fontId="6" fillId="0" borderId="0" xfId="0" applyNumberFormat="1" applyFont="1" applyAlignment="1">
      <alignment horizontal="center" vertical="center"/>
    </xf>
    <xf numFmtId="49" fontId="0" fillId="0" borderId="0" xfId="0" applyNumberFormat="1"/>
    <xf numFmtId="0" fontId="7" fillId="0" borderId="0" xfId="0" applyFont="1"/>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49" fontId="1" fillId="5" borderId="8" xfId="0" applyNumberFormat="1" applyFont="1" applyFill="1" applyBorder="1" applyAlignment="1">
      <alignment horizontal="left"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xf>
    <xf numFmtId="49" fontId="11" fillId="2" borderId="1" xfId="0" applyNumberFormat="1" applyFont="1" applyFill="1" applyBorder="1" applyAlignment="1">
      <alignment horizontal="center" vertical="center"/>
    </xf>
    <xf numFmtId="1" fontId="11" fillId="2" borderId="1"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0" fontId="12" fillId="0" borderId="5" xfId="0" applyFont="1" applyBorder="1" applyAlignment="1">
      <alignment horizontal="left" vertical="center"/>
    </xf>
    <xf numFmtId="0" fontId="12" fillId="0" borderId="5" xfId="0" applyFont="1" applyBorder="1" applyAlignment="1">
      <alignment vertical="center"/>
    </xf>
    <xf numFmtId="0" fontId="12" fillId="0" borderId="5" xfId="0" applyFont="1" applyBorder="1" applyAlignment="1">
      <alignment horizontal="center" vertical="center"/>
    </xf>
    <xf numFmtId="0" fontId="13" fillId="0" borderId="5" xfId="0" applyFont="1" applyBorder="1"/>
    <xf numFmtId="49" fontId="12" fillId="0" borderId="5" xfId="0" applyNumberFormat="1" applyFont="1" applyBorder="1" applyAlignment="1">
      <alignment horizontal="center" vertical="center"/>
    </xf>
    <xf numFmtId="1" fontId="14" fillId="0" borderId="0" xfId="0" applyNumberFormat="1" applyFont="1" applyAlignment="1">
      <alignment horizontal="center" vertical="center"/>
    </xf>
    <xf numFmtId="0" fontId="12" fillId="0" borderId="6" xfId="0" applyFont="1" applyBorder="1" applyAlignment="1">
      <alignment horizontal="left" vertical="center"/>
    </xf>
    <xf numFmtId="0" fontId="12" fillId="0" borderId="6" xfId="0" applyFont="1" applyBorder="1" applyAlignment="1">
      <alignment horizontal="center" vertical="center"/>
    </xf>
    <xf numFmtId="0" fontId="13" fillId="0" borderId="6" xfId="0" applyFont="1" applyBorder="1" applyAlignment="1">
      <alignment horizontal="center"/>
    </xf>
    <xf numFmtId="12" fontId="12" fillId="0" borderId="5" xfId="0" applyNumberFormat="1" applyFont="1" applyBorder="1" applyAlignment="1">
      <alignment horizontal="center" vertical="center"/>
    </xf>
    <xf numFmtId="0" fontId="12" fillId="0" borderId="7" xfId="0" applyFont="1" applyBorder="1" applyAlignment="1">
      <alignment horizontal="left" vertical="center"/>
    </xf>
    <xf numFmtId="0" fontId="12" fillId="0" borderId="7" xfId="0" applyFont="1" applyBorder="1" applyAlignment="1">
      <alignment horizontal="center" vertical="center"/>
    </xf>
    <xf numFmtId="0" fontId="13" fillId="0" borderId="7" xfId="0" applyFont="1" applyBorder="1" applyAlignment="1">
      <alignment horizontal="center"/>
    </xf>
    <xf numFmtId="12" fontId="12" fillId="0" borderId="6" xfId="0" applyNumberFormat="1" applyFont="1" applyBorder="1" applyAlignment="1">
      <alignment horizontal="center" vertical="center"/>
    </xf>
    <xf numFmtId="0" fontId="12" fillId="0" borderId="9" xfId="0" applyFont="1" applyBorder="1" applyAlignment="1">
      <alignment horizontal="left" vertical="center"/>
    </xf>
    <xf numFmtId="0" fontId="12" fillId="0" borderId="9" xfId="0" applyFont="1" applyBorder="1" applyAlignment="1">
      <alignment horizontal="center" vertical="center"/>
    </xf>
    <xf numFmtId="0" fontId="13" fillId="0" borderId="9" xfId="0" applyFont="1" applyBorder="1" applyAlignment="1">
      <alignment horizontal="center"/>
    </xf>
    <xf numFmtId="0" fontId="12" fillId="6" borderId="6" xfId="0" applyFont="1" applyFill="1" applyBorder="1" applyAlignment="1">
      <alignment horizontal="center" vertical="center"/>
    </xf>
    <xf numFmtId="0" fontId="12" fillId="6" borderId="5" xfId="0" applyFont="1" applyFill="1" applyBorder="1" applyAlignment="1">
      <alignment horizontal="center" vertical="center"/>
    </xf>
    <xf numFmtId="0" fontId="12" fillId="6" borderId="7" xfId="0" applyFont="1" applyFill="1" applyBorder="1" applyAlignment="1">
      <alignment horizontal="center" vertical="center"/>
    </xf>
    <xf numFmtId="0" fontId="15" fillId="6" borderId="6" xfId="0" applyFont="1" applyFill="1" applyBorder="1" applyAlignment="1">
      <alignment horizontal="left" vertical="center"/>
    </xf>
    <xf numFmtId="0" fontId="15" fillId="6" borderId="7" xfId="0" applyFont="1" applyFill="1" applyBorder="1" applyAlignment="1">
      <alignment horizontal="left" vertical="center"/>
    </xf>
    <xf numFmtId="0" fontId="12" fillId="6" borderId="6" xfId="0" applyFont="1" applyFill="1" applyBorder="1" applyAlignment="1">
      <alignment horizontal="left" vertical="center"/>
    </xf>
    <xf numFmtId="0" fontId="12" fillId="6" borderId="7" xfId="0" applyFont="1" applyFill="1" applyBorder="1" applyAlignment="1">
      <alignment horizontal="left" vertical="center"/>
    </xf>
    <xf numFmtId="0" fontId="12" fillId="6" borderId="9" xfId="0" applyFont="1" applyFill="1" applyBorder="1" applyAlignment="1">
      <alignment horizontal="left" vertical="center"/>
    </xf>
    <xf numFmtId="0" fontId="12" fillId="6" borderId="9" xfId="0" applyFont="1" applyFill="1" applyBorder="1" applyAlignment="1">
      <alignment horizontal="center" vertical="center"/>
    </xf>
    <xf numFmtId="49" fontId="12" fillId="6" borderId="5" xfId="0" applyNumberFormat="1" applyFont="1" applyFill="1" applyBorder="1" applyAlignment="1">
      <alignment horizontal="center" vertical="center"/>
    </xf>
    <xf numFmtId="0" fontId="12" fillId="6" borderId="5" xfId="0" applyFont="1" applyFill="1" applyBorder="1" applyAlignment="1">
      <alignment horizontal="left" vertical="center"/>
    </xf>
    <xf numFmtId="0" fontId="13" fillId="6" borderId="7" xfId="0" applyFont="1" applyFill="1" applyBorder="1" applyAlignment="1">
      <alignment horizontal="center"/>
    </xf>
    <xf numFmtId="0" fontId="13" fillId="6" borderId="6" xfId="0" applyFont="1" applyFill="1" applyBorder="1" applyAlignment="1">
      <alignment horizontal="center"/>
    </xf>
    <xf numFmtId="0" fontId="13" fillId="6" borderId="9" xfId="0" applyFont="1" applyFill="1" applyBorder="1" applyAlignment="1">
      <alignment horizontal="center"/>
    </xf>
    <xf numFmtId="12" fontId="12" fillId="6" borderId="5" xfId="0" applyNumberFormat="1" applyFont="1" applyFill="1" applyBorder="1" applyAlignment="1">
      <alignment horizontal="center" vertical="center"/>
    </xf>
    <xf numFmtId="0" fontId="12" fillId="6" borderId="6" xfId="0" applyFont="1" applyFill="1" applyBorder="1" applyAlignment="1">
      <alignment horizontal="left" vertical="center" wrapText="1"/>
    </xf>
    <xf numFmtId="0" fontId="12" fillId="6" borderId="7" xfId="0" applyFont="1" applyFill="1" applyBorder="1" applyAlignment="1">
      <alignment horizontal="left" vertical="center" wrapText="1"/>
    </xf>
    <xf numFmtId="0" fontId="12" fillId="6" borderId="6" xfId="0" applyFont="1" applyFill="1" applyBorder="1" applyAlignment="1">
      <alignment vertical="center"/>
    </xf>
    <xf numFmtId="0" fontId="12" fillId="6" borderId="7" xfId="0" applyFont="1" applyFill="1" applyBorder="1" applyAlignment="1">
      <alignment vertical="center"/>
    </xf>
    <xf numFmtId="0" fontId="12" fillId="0" borderId="6" xfId="0" applyFont="1" applyBorder="1" applyAlignment="1">
      <alignment vertical="center"/>
    </xf>
    <xf numFmtId="0" fontId="13" fillId="0" borderId="6" xfId="0" applyFont="1" applyBorder="1"/>
    <xf numFmtId="49" fontId="12" fillId="0" borderId="6" xfId="0" applyNumberFormat="1" applyFont="1" applyBorder="1" applyAlignment="1">
      <alignment horizontal="center" vertical="center"/>
    </xf>
    <xf numFmtId="12" fontId="12" fillId="0" borderId="9" xfId="0" applyNumberFormat="1" applyFont="1" applyBorder="1" applyAlignment="1">
      <alignment horizontal="center" vertical="center"/>
    </xf>
    <xf numFmtId="0" fontId="12" fillId="0" borderId="7" xfId="0" applyFont="1" applyBorder="1" applyAlignment="1">
      <alignment vertical="center"/>
    </xf>
    <xf numFmtId="0" fontId="12" fillId="0" borderId="2" xfId="0" applyFont="1" applyBorder="1" applyAlignment="1">
      <alignment horizontal="center" vertical="center"/>
    </xf>
    <xf numFmtId="0" fontId="12" fillId="0" borderId="9" xfId="0" applyFont="1" applyBorder="1" applyAlignment="1">
      <alignment vertical="center"/>
    </xf>
    <xf numFmtId="0" fontId="5" fillId="0" borderId="0" xfId="0" applyFont="1"/>
    <xf numFmtId="0" fontId="5" fillId="0" borderId="0" xfId="0" applyFont="1" applyAlignment="1">
      <alignment horizontal="center"/>
    </xf>
    <xf numFmtId="0" fontId="5" fillId="0" borderId="0" xfId="0" applyFont="1" applyAlignment="1">
      <alignment horizontal="left"/>
    </xf>
    <xf numFmtId="0" fontId="12" fillId="0" borderId="0" xfId="0" applyFont="1" applyAlignment="1">
      <alignment horizontal="center" vertical="center"/>
    </xf>
    <xf numFmtId="0" fontId="13" fillId="0" borderId="22" xfId="0" applyFont="1" applyBorder="1" applyAlignment="1">
      <alignment horizontal="left" wrapText="1"/>
    </xf>
    <xf numFmtId="0" fontId="10" fillId="8" borderId="24" xfId="2" applyBorder="1" applyAlignment="1"/>
    <xf numFmtId="0" fontId="10" fillId="8" borderId="25" xfId="2" applyBorder="1" applyAlignment="1"/>
    <xf numFmtId="0" fontId="13" fillId="0" borderId="14" xfId="0" applyFont="1" applyBorder="1" applyAlignment="1">
      <alignment horizontal="left" vertical="center" wrapText="1"/>
    </xf>
    <xf numFmtId="0" fontId="13" fillId="0" borderId="14" xfId="0" applyFont="1" applyBorder="1" applyAlignment="1">
      <alignment horizontal="left" vertical="center"/>
    </xf>
    <xf numFmtId="0" fontId="11" fillId="2" borderId="2" xfId="0" applyFont="1" applyFill="1" applyBorder="1" applyAlignment="1">
      <alignment horizontal="center" vertical="center"/>
    </xf>
    <xf numFmtId="0" fontId="12" fillId="4" borderId="5" xfId="0" applyFont="1" applyFill="1" applyBorder="1" applyAlignment="1">
      <alignment horizontal="center" vertical="center"/>
    </xf>
    <xf numFmtId="0" fontId="13" fillId="0" borderId="6" xfId="0" applyFont="1" applyBorder="1" applyAlignment="1">
      <alignment horizontal="center" vertical="center"/>
    </xf>
    <xf numFmtId="0" fontId="12" fillId="6" borderId="2" xfId="0" applyFont="1" applyFill="1" applyBorder="1" applyAlignment="1">
      <alignment horizontal="center" vertical="center"/>
    </xf>
    <xf numFmtId="0" fontId="13" fillId="0" borderId="7" xfId="0" applyFont="1" applyBorder="1" applyAlignment="1">
      <alignment horizontal="center" vertical="center"/>
    </xf>
    <xf numFmtId="0" fontId="12" fillId="6" borderId="1" xfId="0" applyFont="1" applyFill="1" applyBorder="1" applyAlignment="1">
      <alignment horizontal="center" vertical="center"/>
    </xf>
    <xf numFmtId="0" fontId="12" fillId="6" borderId="0" xfId="0" applyFont="1" applyFill="1" applyAlignment="1">
      <alignment horizontal="center" vertical="center"/>
    </xf>
    <xf numFmtId="0" fontId="13" fillId="6" borderId="5" xfId="0" applyFont="1" applyFill="1" applyBorder="1" applyAlignment="1">
      <alignment horizontal="center"/>
    </xf>
    <xf numFmtId="0" fontId="13" fillId="0" borderId="7" xfId="0" applyFont="1" applyBorder="1"/>
    <xf numFmtId="0" fontId="13" fillId="0" borderId="5" xfId="0" applyFont="1" applyBorder="1" applyAlignment="1">
      <alignment horizontal="center"/>
    </xf>
    <xf numFmtId="0" fontId="13" fillId="0" borderId="9" xfId="0" applyFont="1" applyBorder="1"/>
    <xf numFmtId="1" fontId="14" fillId="0" borderId="5" xfId="0" applyNumberFormat="1" applyFont="1" applyBorder="1" applyAlignment="1">
      <alignment horizontal="center" vertical="center"/>
    </xf>
    <xf numFmtId="0" fontId="12" fillId="6" borderId="0" xfId="0" applyFont="1" applyFill="1" applyAlignment="1">
      <alignment horizontal="left" vertical="center"/>
    </xf>
    <xf numFmtId="0" fontId="14" fillId="6" borderId="5" xfId="0" applyFont="1" applyFill="1" applyBorder="1" applyAlignment="1">
      <alignment horizontal="center" vertical="center"/>
    </xf>
    <xf numFmtId="0" fontId="14" fillId="0" borderId="6" xfId="0" applyFont="1" applyBorder="1" applyAlignment="1">
      <alignment horizontal="center" vertical="center"/>
    </xf>
    <xf numFmtId="0" fontId="12" fillId="4" borderId="5" xfId="0" applyFont="1" applyFill="1" applyBorder="1" applyAlignment="1">
      <alignment horizontal="left" vertical="center"/>
    </xf>
    <xf numFmtId="0" fontId="13" fillId="0" borderId="6" xfId="0" applyFont="1" applyBorder="1" applyAlignment="1">
      <alignment horizontal="left" vertical="center"/>
    </xf>
    <xf numFmtId="0" fontId="13" fillId="0" borderId="0" xfId="0" applyFont="1" applyAlignment="1">
      <alignment horizontal="left"/>
    </xf>
    <xf numFmtId="0" fontId="12" fillId="0" borderId="0" xfId="0" applyFont="1" applyAlignment="1">
      <alignment horizontal="left" vertical="center"/>
    </xf>
    <xf numFmtId="0" fontId="12" fillId="0" borderId="1" xfId="0" applyFont="1" applyBorder="1" applyAlignment="1">
      <alignment horizontal="left" vertical="center"/>
    </xf>
    <xf numFmtId="0" fontId="12" fillId="6" borderId="1" xfId="0" applyFont="1" applyFill="1" applyBorder="1" applyAlignment="1">
      <alignment horizontal="left" vertical="center"/>
    </xf>
    <xf numFmtId="0" fontId="13" fillId="0" borderId="1" xfId="0" applyFont="1" applyBorder="1" applyAlignment="1">
      <alignment horizontal="left" vertical="center"/>
    </xf>
    <xf numFmtId="0" fontId="13" fillId="0" borderId="7" xfId="0" applyFont="1" applyBorder="1" applyAlignment="1">
      <alignment horizontal="left" vertical="center"/>
    </xf>
    <xf numFmtId="0" fontId="14" fillId="0" borderId="6" xfId="0" applyFont="1" applyBorder="1" applyAlignment="1">
      <alignment horizontal="left" vertical="center"/>
    </xf>
    <xf numFmtId="0" fontId="13" fillId="0" borderId="2" xfId="0" applyFont="1" applyBorder="1" applyAlignment="1">
      <alignment horizontal="center" vertical="center"/>
    </xf>
    <xf numFmtId="0" fontId="13" fillId="0" borderId="1" xfId="0" applyFont="1" applyBorder="1" applyAlignment="1">
      <alignment horizontal="center" vertical="center"/>
    </xf>
    <xf numFmtId="0" fontId="13" fillId="0" borderId="1" xfId="0" applyFont="1" applyBorder="1" applyAlignment="1">
      <alignment horizontal="center"/>
    </xf>
    <xf numFmtId="49" fontId="13" fillId="0" borderId="1" xfId="0" applyNumberFormat="1" applyFont="1" applyBorder="1" applyAlignment="1">
      <alignment horizontal="center" vertical="center"/>
    </xf>
    <xf numFmtId="1" fontId="13"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5" fillId="0" borderId="5" xfId="0" applyFont="1" applyBorder="1" applyAlignment="1">
      <alignment horizontal="center"/>
    </xf>
    <xf numFmtId="0" fontId="11" fillId="2" borderId="1" xfId="0" applyFont="1" applyFill="1" applyBorder="1" applyAlignment="1">
      <alignment horizontal="left" vertical="center"/>
    </xf>
    <xf numFmtId="0" fontId="13" fillId="0" borderId="1" xfId="0" applyFont="1" applyBorder="1" applyAlignment="1">
      <alignment horizontal="left" vertical="center" wrapText="1"/>
    </xf>
    <xf numFmtId="0" fontId="14" fillId="0" borderId="7" xfId="0" applyFont="1" applyBorder="1" applyAlignment="1">
      <alignment horizontal="center"/>
    </xf>
    <xf numFmtId="49" fontId="14" fillId="0" borderId="5" xfId="0" applyNumberFormat="1" applyFont="1" applyBorder="1" applyAlignment="1">
      <alignment horizontal="center" vertical="center"/>
    </xf>
    <xf numFmtId="0" fontId="13" fillId="0" borderId="0" xfId="0" applyFont="1" applyAlignment="1">
      <alignment horizontal="left" vertical="center"/>
    </xf>
    <xf numFmtId="0" fontId="13" fillId="0" borderId="5" xfId="0" applyFont="1" applyBorder="1" applyAlignment="1">
      <alignment horizontal="center" vertical="center"/>
    </xf>
    <xf numFmtId="0" fontId="12" fillId="0" borderId="1" xfId="0" applyFont="1" applyBorder="1" applyAlignment="1">
      <alignment horizontal="center" vertical="center"/>
    </xf>
    <xf numFmtId="0" fontId="14" fillId="0" borderId="5" xfId="0" applyFont="1" applyBorder="1" applyAlignment="1">
      <alignment horizontal="center" vertical="center"/>
    </xf>
    <xf numFmtId="0" fontId="13" fillId="0" borderId="9" xfId="0" applyFont="1" applyBorder="1" applyAlignment="1">
      <alignment horizontal="center" vertical="center"/>
    </xf>
    <xf numFmtId="0" fontId="0" fillId="0" borderId="9" xfId="0" applyBorder="1" applyAlignment="1">
      <alignment horizontal="center"/>
    </xf>
    <xf numFmtId="0" fontId="12" fillId="0" borderId="5" xfId="0" applyFont="1" applyBorder="1" applyAlignment="1">
      <alignment horizontal="left" vertical="center" wrapText="1"/>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1" fillId="0" borderId="20" xfId="0" applyFont="1" applyBorder="1" applyAlignment="1">
      <alignment horizontal="center" vertical="center"/>
    </xf>
    <xf numFmtId="0" fontId="5" fillId="0" borderId="1" xfId="0" applyFont="1" applyBorder="1" applyAlignment="1">
      <alignment horizontal="center" vertical="center"/>
    </xf>
    <xf numFmtId="0" fontId="7" fillId="0" borderId="16" xfId="0" applyFont="1" applyBorder="1"/>
    <xf numFmtId="0" fontId="7" fillId="0" borderId="17" xfId="0" applyFont="1" applyBorder="1"/>
    <xf numFmtId="0" fontId="5" fillId="0" borderId="17" xfId="0" applyFont="1" applyBorder="1"/>
    <xf numFmtId="1" fontId="6" fillId="0" borderId="19" xfId="0" applyNumberFormat="1" applyFont="1" applyBorder="1" applyAlignment="1">
      <alignment horizontal="center" vertical="center"/>
    </xf>
    <xf numFmtId="1" fontId="1" fillId="0" borderId="20" xfId="0" applyNumberFormat="1" applyFont="1" applyBorder="1" applyAlignment="1">
      <alignment horizontal="center" vertical="center"/>
    </xf>
    <xf numFmtId="1" fontId="6" fillId="0" borderId="18" xfId="0" applyNumberFormat="1" applyFont="1" applyBorder="1" applyAlignment="1">
      <alignment horizontal="center" vertical="center"/>
    </xf>
    <xf numFmtId="1" fontId="9" fillId="4" borderId="0" xfId="0" applyNumberFormat="1" applyFont="1"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3" fontId="1" fillId="0" borderId="26" xfId="0" applyNumberFormat="1" applyFont="1" applyBorder="1" applyAlignment="1">
      <alignment horizontal="center" vertical="center"/>
    </xf>
    <xf numFmtId="3" fontId="1" fillId="0" borderId="28" xfId="0" applyNumberFormat="1" applyFont="1" applyBorder="1" applyAlignment="1">
      <alignment horizontal="center" vertical="center"/>
    </xf>
    <xf numFmtId="3" fontId="1" fillId="0" borderId="27" xfId="0" applyNumberFormat="1" applyFont="1" applyBorder="1" applyAlignment="1">
      <alignment horizontal="center" vertical="center"/>
    </xf>
    <xf numFmtId="1" fontId="6" fillId="0" borderId="19" xfId="0" applyNumberFormat="1" applyFont="1" applyBorder="1" applyAlignment="1">
      <alignment horizontal="center" vertical="center"/>
    </xf>
    <xf numFmtId="1" fontId="6" fillId="0" borderId="20" xfId="0" applyNumberFormat="1"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1" fontId="6" fillId="0" borderId="18" xfId="0" applyNumberFormat="1" applyFont="1" applyBorder="1" applyAlignment="1">
      <alignment horizontal="center" vertical="center"/>
    </xf>
    <xf numFmtId="3" fontId="1" fillId="4" borderId="26" xfId="0" applyNumberFormat="1" applyFont="1" applyFill="1" applyBorder="1" applyAlignment="1">
      <alignment horizontal="center" vertical="center"/>
    </xf>
    <xf numFmtId="3" fontId="1" fillId="4" borderId="27" xfId="0" applyNumberFormat="1" applyFont="1" applyFill="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1" fillId="0" borderId="18" xfId="0" applyFont="1" applyBorder="1" applyAlignment="1">
      <alignment horizontal="center" vertical="center"/>
    </xf>
    <xf numFmtId="3" fontId="1" fillId="4" borderId="28" xfId="0" applyNumberFormat="1" applyFont="1" applyFill="1" applyBorder="1" applyAlignment="1">
      <alignment horizontal="center" vertical="center"/>
    </xf>
    <xf numFmtId="0" fontId="6" fillId="0" borderId="20" xfId="0" applyFont="1" applyBorder="1" applyAlignment="1">
      <alignment horizontal="center" vertical="center"/>
    </xf>
    <xf numFmtId="3" fontId="6" fillId="0" borderId="26" xfId="0" applyNumberFormat="1" applyFont="1" applyBorder="1" applyAlignment="1">
      <alignment horizontal="center" vertical="center"/>
    </xf>
    <xf numFmtId="3" fontId="6" fillId="0" borderId="28" xfId="0" applyNumberFormat="1" applyFont="1" applyBorder="1" applyAlignment="1">
      <alignment horizontal="center" vertical="center"/>
    </xf>
    <xf numFmtId="3" fontId="6" fillId="0" borderId="27" xfId="0" applyNumberFormat="1" applyFont="1" applyBorder="1" applyAlignment="1">
      <alignment horizontal="center" vertical="center"/>
    </xf>
    <xf numFmtId="1" fontId="1" fillId="0" borderId="19" xfId="0" applyNumberFormat="1" applyFont="1" applyBorder="1" applyAlignment="1">
      <alignment horizontal="center" vertical="center"/>
    </xf>
    <xf numFmtId="0" fontId="11" fillId="0" borderId="8"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7" fillId="0" borderId="10" xfId="2" applyFont="1" applyFill="1" applyBorder="1" applyAlignment="1">
      <alignment horizontal="center"/>
    </xf>
    <xf numFmtId="0" fontId="17" fillId="0" borderId="11" xfId="2" applyFont="1" applyFill="1" applyBorder="1" applyAlignment="1">
      <alignment horizontal="center"/>
    </xf>
    <xf numFmtId="0" fontId="13" fillId="0" borderId="2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5" xfId="0" applyFont="1" applyBorder="1" applyAlignment="1">
      <alignment horizontal="left" wrapText="1"/>
    </xf>
    <xf numFmtId="0" fontId="13" fillId="0" borderId="12" xfId="0" applyFont="1" applyBorder="1" applyAlignment="1">
      <alignment horizontal="left" vertical="center" wrapText="1"/>
    </xf>
    <xf numFmtId="0" fontId="13" fillId="0" borderId="13" xfId="0" applyFont="1" applyBorder="1" applyAlignment="1">
      <alignment horizontal="left" vertical="center" wrapText="1"/>
    </xf>
    <xf numFmtId="0" fontId="13" fillId="0" borderId="6" xfId="0" applyFont="1" applyBorder="1" applyAlignment="1">
      <alignment horizontal="left" vertical="center"/>
    </xf>
    <xf numFmtId="0" fontId="13" fillId="0" borderId="9" xfId="0" applyFont="1" applyBorder="1" applyAlignment="1">
      <alignment horizontal="left" vertical="center"/>
    </xf>
    <xf numFmtId="0" fontId="5" fillId="0" borderId="0" xfId="0" applyFont="1" applyAlignment="1">
      <alignment horizontal="center" vertical="center"/>
    </xf>
    <xf numFmtId="0" fontId="0" fillId="0" borderId="0" xfId="0" applyAlignment="1">
      <alignment horizontal="center" vertical="center"/>
    </xf>
  </cellXfs>
  <cellStyles count="3">
    <cellStyle name="Moneda" xfId="1" builtinId="4"/>
    <cellStyle name="Normal" xfId="0" builtinId="0"/>
    <cellStyle name="Sali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oems\Desktop\Diplomado\Base%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
      <sheetName val="Productos"/>
      <sheetName val="1661"/>
      <sheetName val="1662"/>
      <sheetName val="1670"/>
      <sheetName val="1672"/>
      <sheetName val="1675"/>
      <sheetName val="1678"/>
      <sheetName val="1681"/>
      <sheetName val="1686"/>
      <sheetName val="1691"/>
      <sheetName val="1696"/>
      <sheetName val="1708"/>
      <sheetName val="1726"/>
      <sheetName val="1730"/>
      <sheetName val="1739"/>
      <sheetName val="Totales, s.XVII-XVIII"/>
      <sheetName val="Siglo XVII"/>
      <sheetName val="Siglo XVIII"/>
      <sheetName val="Totales"/>
      <sheetName val="Bas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47"/>
  <sheetViews>
    <sheetView topLeftCell="E451" zoomScale="70" zoomScaleNormal="70" workbookViewId="0">
      <selection activeCell="F480" sqref="F479:I480"/>
    </sheetView>
  </sheetViews>
  <sheetFormatPr baseColWidth="10" defaultColWidth="14.44140625" defaultRowHeight="15" customHeight="1" x14ac:dyDescent="0.3"/>
  <cols>
    <col min="1" max="1" width="15" style="22" customWidth="1"/>
    <col min="2" max="2" width="19.33203125" customWidth="1"/>
    <col min="3" max="3" width="37.33203125" bestFit="1" customWidth="1"/>
    <col min="4" max="4" width="32.33203125" customWidth="1"/>
    <col min="5" max="5" width="24.44140625" customWidth="1"/>
    <col min="6" max="6" width="82.109375" customWidth="1"/>
    <col min="7" max="7" width="17" style="116" bestFit="1" customWidth="1"/>
    <col min="8" max="8" width="27.88671875" customWidth="1"/>
    <col min="9" max="9" width="26.5546875" style="103" customWidth="1"/>
    <col min="10" max="10" width="18.109375" customWidth="1"/>
    <col min="11" max="11" width="32.5546875" customWidth="1"/>
    <col min="12" max="12" width="6.88671875" customWidth="1"/>
    <col min="13" max="13" width="92.109375" customWidth="1"/>
    <col min="14" max="23" width="10.6640625" customWidth="1"/>
  </cols>
  <sheetData>
    <row r="1" spans="1:13" ht="28.8" x14ac:dyDescent="0.3">
      <c r="A1" s="20" t="s">
        <v>0</v>
      </c>
      <c r="B1" s="3" t="s">
        <v>1</v>
      </c>
      <c r="C1" s="5" t="s">
        <v>2</v>
      </c>
      <c r="D1" s="5" t="s">
        <v>3</v>
      </c>
      <c r="E1" s="4" t="s">
        <v>4</v>
      </c>
      <c r="F1" s="5" t="s">
        <v>5</v>
      </c>
      <c r="G1" s="108" t="s">
        <v>6</v>
      </c>
      <c r="H1" s="5" t="s">
        <v>7</v>
      </c>
      <c r="I1" s="99" t="s">
        <v>8</v>
      </c>
      <c r="J1" s="5" t="s">
        <v>9</v>
      </c>
      <c r="K1" s="6" t="s">
        <v>10</v>
      </c>
      <c r="L1" s="5" t="s">
        <v>11</v>
      </c>
      <c r="M1" s="3" t="s">
        <v>12</v>
      </c>
    </row>
    <row r="2" spans="1:13" ht="15" customHeight="1" x14ac:dyDescent="0.3">
      <c r="A2" s="10" t="s">
        <v>13</v>
      </c>
      <c r="B2" s="7"/>
      <c r="C2" s="11" t="s">
        <v>339</v>
      </c>
      <c r="D2" s="9" t="s">
        <v>14</v>
      </c>
      <c r="E2" s="8"/>
      <c r="F2" s="9" t="s">
        <v>15</v>
      </c>
      <c r="G2" s="109" t="s">
        <v>1870</v>
      </c>
      <c r="H2" s="9" t="s">
        <v>16</v>
      </c>
      <c r="I2" s="100">
        <v>738884</v>
      </c>
      <c r="J2" s="9">
        <v>73884</v>
      </c>
      <c r="K2" s="9">
        <v>379</v>
      </c>
      <c r="L2" s="9">
        <v>3</v>
      </c>
      <c r="M2" s="7" t="s">
        <v>17</v>
      </c>
    </row>
    <row r="3" spans="1:13" ht="15" customHeight="1" x14ac:dyDescent="0.3">
      <c r="A3" s="10" t="s">
        <v>13</v>
      </c>
      <c r="B3" s="7"/>
      <c r="C3" s="9" t="s">
        <v>18</v>
      </c>
      <c r="D3" s="9" t="s">
        <v>19</v>
      </c>
      <c r="E3" s="8"/>
      <c r="F3" s="9" t="s">
        <v>15</v>
      </c>
      <c r="G3" s="109" t="s">
        <v>1870</v>
      </c>
      <c r="H3" s="9" t="s">
        <v>20</v>
      </c>
      <c r="I3" s="100">
        <v>5760</v>
      </c>
      <c r="J3" s="9">
        <v>5760</v>
      </c>
      <c r="K3" s="9">
        <v>28</v>
      </c>
      <c r="L3" s="9">
        <v>6</v>
      </c>
      <c r="M3" s="7" t="s">
        <v>21</v>
      </c>
    </row>
    <row r="4" spans="1:13" ht="15" customHeight="1" x14ac:dyDescent="0.3">
      <c r="A4" s="10" t="s">
        <v>13</v>
      </c>
      <c r="B4" s="7"/>
      <c r="C4" s="9" t="s">
        <v>22</v>
      </c>
      <c r="D4" s="9" t="s">
        <v>19</v>
      </c>
      <c r="E4" s="8"/>
      <c r="F4" s="9" t="s">
        <v>15</v>
      </c>
      <c r="G4" s="109" t="s">
        <v>1870</v>
      </c>
      <c r="H4" s="9" t="s">
        <v>23</v>
      </c>
      <c r="I4" s="100">
        <v>5546</v>
      </c>
      <c r="J4" s="9">
        <v>5546</v>
      </c>
      <c r="K4" s="9">
        <v>27</v>
      </c>
      <c r="L4" s="9">
        <v>6</v>
      </c>
      <c r="M4" s="7" t="s">
        <v>24</v>
      </c>
    </row>
    <row r="5" spans="1:13" ht="15" customHeight="1" x14ac:dyDescent="0.3">
      <c r="A5" s="86" t="s">
        <v>13</v>
      </c>
      <c r="B5" s="83"/>
      <c r="C5" s="9" t="s">
        <v>255</v>
      </c>
      <c r="D5" s="82" t="s">
        <v>19</v>
      </c>
      <c r="E5" s="84"/>
      <c r="F5" s="82" t="s">
        <v>15</v>
      </c>
      <c r="G5" s="109" t="s">
        <v>1870</v>
      </c>
      <c r="H5" s="9" t="s">
        <v>25</v>
      </c>
      <c r="I5" s="100">
        <v>16000</v>
      </c>
      <c r="J5" s="9">
        <v>16000</v>
      </c>
      <c r="K5" s="9">
        <v>80</v>
      </c>
      <c r="L5" s="9"/>
      <c r="M5" s="7" t="s">
        <v>26</v>
      </c>
    </row>
    <row r="6" spans="1:13" ht="14.4" x14ac:dyDescent="0.3">
      <c r="A6" s="88"/>
      <c r="B6" s="80"/>
      <c r="C6" s="9" t="s">
        <v>255</v>
      </c>
      <c r="D6" s="9" t="s">
        <v>19</v>
      </c>
      <c r="E6" s="80"/>
      <c r="F6" s="80"/>
      <c r="G6" s="109" t="s">
        <v>1871</v>
      </c>
      <c r="H6" s="9" t="s">
        <v>27</v>
      </c>
      <c r="I6" s="100">
        <v>800</v>
      </c>
      <c r="J6" s="9"/>
      <c r="K6" s="9">
        <v>16</v>
      </c>
      <c r="L6" s="9">
        <v>2</v>
      </c>
      <c r="M6" s="7"/>
    </row>
    <row r="7" spans="1:13" ht="15" customHeight="1" x14ac:dyDescent="0.3">
      <c r="A7" s="86" t="s">
        <v>13</v>
      </c>
      <c r="B7" s="83"/>
      <c r="C7" s="82" t="s">
        <v>28</v>
      </c>
      <c r="D7" s="82" t="s">
        <v>19</v>
      </c>
      <c r="E7" s="84"/>
      <c r="F7" s="82" t="s">
        <v>15</v>
      </c>
      <c r="G7" s="109" t="s">
        <v>1870</v>
      </c>
      <c r="H7" s="9" t="s">
        <v>29</v>
      </c>
      <c r="I7" s="100">
        <v>14650</v>
      </c>
      <c r="J7" s="9">
        <v>14650</v>
      </c>
      <c r="K7" s="9">
        <v>73</v>
      </c>
      <c r="L7" s="9">
        <v>2</v>
      </c>
      <c r="M7" s="7" t="s">
        <v>30</v>
      </c>
    </row>
    <row r="8" spans="1:13" ht="14.4" x14ac:dyDescent="0.3">
      <c r="A8" s="88"/>
      <c r="B8" s="80"/>
      <c r="C8" s="82" t="s">
        <v>28</v>
      </c>
      <c r="D8" s="9" t="s">
        <v>19</v>
      </c>
      <c r="E8" s="80"/>
      <c r="F8" s="80"/>
      <c r="G8" s="109" t="s">
        <v>1871</v>
      </c>
      <c r="H8" s="9" t="s">
        <v>31</v>
      </c>
      <c r="I8" s="100">
        <f>212*8</f>
        <v>1696</v>
      </c>
      <c r="J8" s="9"/>
      <c r="K8" s="9">
        <v>33</v>
      </c>
      <c r="L8" s="9">
        <v>7</v>
      </c>
      <c r="M8" s="7"/>
    </row>
    <row r="9" spans="1:13" ht="15" customHeight="1" x14ac:dyDescent="0.3">
      <c r="A9" s="10" t="s">
        <v>32</v>
      </c>
      <c r="B9" s="7"/>
      <c r="C9" s="9" t="s">
        <v>33</v>
      </c>
      <c r="D9" s="9" t="s">
        <v>34</v>
      </c>
      <c r="E9" s="8"/>
      <c r="F9" s="9" t="s">
        <v>15</v>
      </c>
      <c r="G9" s="109" t="s">
        <v>1870</v>
      </c>
      <c r="H9" s="9" t="s">
        <v>35</v>
      </c>
      <c r="I9" s="100">
        <v>17500</v>
      </c>
      <c r="J9" s="9">
        <v>17500</v>
      </c>
      <c r="K9" s="9">
        <v>87</v>
      </c>
      <c r="L9" s="9">
        <v>4</v>
      </c>
      <c r="M9" s="7" t="s">
        <v>36</v>
      </c>
    </row>
    <row r="10" spans="1:13" ht="15" customHeight="1" x14ac:dyDescent="0.3">
      <c r="A10" s="86" t="s">
        <v>32</v>
      </c>
      <c r="B10" s="83"/>
      <c r="C10" s="82" t="s">
        <v>1473</v>
      </c>
      <c r="D10" s="82" t="s">
        <v>34</v>
      </c>
      <c r="E10" s="84"/>
      <c r="F10" s="82" t="s">
        <v>15</v>
      </c>
      <c r="G10" s="109" t="s">
        <v>1870</v>
      </c>
      <c r="H10" s="9" t="s">
        <v>37</v>
      </c>
      <c r="I10" s="100">
        <v>34550</v>
      </c>
      <c r="J10" s="9">
        <v>34550</v>
      </c>
      <c r="K10" s="9">
        <v>172</v>
      </c>
      <c r="L10" s="9">
        <v>6</v>
      </c>
      <c r="M10" s="7" t="s">
        <v>38</v>
      </c>
    </row>
    <row r="11" spans="1:13" ht="14.4" x14ac:dyDescent="0.3">
      <c r="A11" s="88"/>
      <c r="B11" s="80"/>
      <c r="C11" s="82" t="s">
        <v>1473</v>
      </c>
      <c r="D11" s="82" t="s">
        <v>34</v>
      </c>
      <c r="E11" s="80"/>
      <c r="F11" s="80"/>
      <c r="G11" s="109" t="s">
        <v>1871</v>
      </c>
      <c r="H11" s="9" t="s">
        <v>39</v>
      </c>
      <c r="I11" s="101">
        <v>1696</v>
      </c>
      <c r="J11" s="9"/>
      <c r="K11" s="9">
        <v>40</v>
      </c>
      <c r="L11" s="9"/>
      <c r="M11" s="7" t="s">
        <v>40</v>
      </c>
    </row>
    <row r="12" spans="1:13" ht="15" customHeight="1" x14ac:dyDescent="0.3">
      <c r="A12" s="10" t="s">
        <v>32</v>
      </c>
      <c r="B12" s="7"/>
      <c r="C12" s="32" t="s">
        <v>306</v>
      </c>
      <c r="D12" s="9" t="s">
        <v>34</v>
      </c>
      <c r="E12" s="8"/>
      <c r="F12" s="9" t="s">
        <v>15</v>
      </c>
      <c r="G12" s="109" t="s">
        <v>1870</v>
      </c>
      <c r="H12" s="9" t="s">
        <v>41</v>
      </c>
      <c r="I12" s="100">
        <v>14104</v>
      </c>
      <c r="J12" s="9">
        <v>14104</v>
      </c>
      <c r="K12" s="9">
        <v>70</v>
      </c>
      <c r="L12" s="9">
        <v>4</v>
      </c>
      <c r="M12" s="7" t="s">
        <v>30</v>
      </c>
    </row>
    <row r="13" spans="1:13" ht="15" customHeight="1" x14ac:dyDescent="0.3">
      <c r="A13" s="10" t="s">
        <v>32</v>
      </c>
      <c r="B13" s="7"/>
      <c r="C13" s="9" t="s">
        <v>42</v>
      </c>
      <c r="D13" s="9" t="s">
        <v>34</v>
      </c>
      <c r="E13" s="8"/>
      <c r="F13" s="9" t="s">
        <v>15</v>
      </c>
      <c r="G13" s="109" t="s">
        <v>1870</v>
      </c>
      <c r="H13" s="9" t="s">
        <v>43</v>
      </c>
      <c r="I13" s="100">
        <v>43500</v>
      </c>
      <c r="J13" s="9">
        <v>43500</v>
      </c>
      <c r="K13" s="9">
        <v>217</v>
      </c>
      <c r="L13" s="9">
        <v>4</v>
      </c>
      <c r="M13" s="7" t="s">
        <v>44</v>
      </c>
    </row>
    <row r="14" spans="1:13" ht="15" customHeight="1" x14ac:dyDescent="0.3">
      <c r="A14" s="10" t="s">
        <v>32</v>
      </c>
      <c r="B14" s="7" t="s">
        <v>45</v>
      </c>
      <c r="C14" s="9" t="s">
        <v>46</v>
      </c>
      <c r="D14" s="9" t="s">
        <v>47</v>
      </c>
      <c r="E14" s="8"/>
      <c r="F14" s="9" t="s">
        <v>48</v>
      </c>
      <c r="G14" s="109" t="s">
        <v>1870</v>
      </c>
      <c r="H14" s="9" t="s">
        <v>49</v>
      </c>
      <c r="I14" s="100">
        <v>1000</v>
      </c>
      <c r="J14" s="9">
        <v>1000</v>
      </c>
      <c r="K14" s="9">
        <v>5</v>
      </c>
      <c r="L14" s="9"/>
      <c r="M14" s="7" t="s">
        <v>50</v>
      </c>
    </row>
    <row r="15" spans="1:13" ht="15" customHeight="1" x14ac:dyDescent="0.3">
      <c r="A15" s="10" t="s">
        <v>32</v>
      </c>
      <c r="B15" s="7"/>
      <c r="C15" s="9" t="s">
        <v>51</v>
      </c>
      <c r="D15" s="9" t="s">
        <v>47</v>
      </c>
      <c r="E15" s="8"/>
      <c r="F15" s="9" t="s">
        <v>48</v>
      </c>
      <c r="G15" s="109" t="s">
        <v>1870</v>
      </c>
      <c r="H15" s="9" t="s">
        <v>52</v>
      </c>
      <c r="I15" s="100">
        <v>2000</v>
      </c>
      <c r="J15" s="9">
        <v>2000</v>
      </c>
      <c r="K15" s="9">
        <v>100</v>
      </c>
      <c r="L15" s="9"/>
      <c r="M15" s="7" t="s">
        <v>53</v>
      </c>
    </row>
    <row r="16" spans="1:13" ht="15" customHeight="1" x14ac:dyDescent="0.3">
      <c r="A16" s="10" t="s">
        <v>54</v>
      </c>
      <c r="B16" s="7"/>
      <c r="C16" s="9" t="s">
        <v>55</v>
      </c>
      <c r="D16" s="9" t="s">
        <v>56</v>
      </c>
      <c r="E16" s="8"/>
      <c r="F16" s="9" t="s">
        <v>48</v>
      </c>
      <c r="G16" s="109" t="s">
        <v>1870</v>
      </c>
      <c r="H16" s="9" t="s">
        <v>57</v>
      </c>
      <c r="I16" s="100">
        <v>31000</v>
      </c>
      <c r="J16" s="9">
        <v>31000</v>
      </c>
      <c r="K16" s="9">
        <v>155</v>
      </c>
      <c r="L16" s="9"/>
      <c r="M16" s="7" t="s">
        <v>38</v>
      </c>
    </row>
    <row r="17" spans="1:13" ht="15" customHeight="1" x14ac:dyDescent="0.3">
      <c r="A17" s="10" t="s">
        <v>54</v>
      </c>
      <c r="B17" s="7"/>
      <c r="C17" s="9" t="s">
        <v>58</v>
      </c>
      <c r="D17" s="9" t="s">
        <v>59</v>
      </c>
      <c r="E17" s="8"/>
      <c r="F17" s="9" t="s">
        <v>48</v>
      </c>
      <c r="G17" s="109" t="s">
        <v>1870</v>
      </c>
      <c r="H17" s="9" t="s">
        <v>60</v>
      </c>
      <c r="I17" s="100">
        <v>5000</v>
      </c>
      <c r="J17" s="9">
        <v>5000</v>
      </c>
      <c r="K17" s="9">
        <v>25</v>
      </c>
      <c r="L17" s="9"/>
      <c r="M17" s="7" t="s">
        <v>38</v>
      </c>
    </row>
    <row r="18" spans="1:13" ht="15" customHeight="1" x14ac:dyDescent="0.3">
      <c r="A18" s="86" t="s">
        <v>54</v>
      </c>
      <c r="B18" s="83"/>
      <c r="C18" s="82" t="s">
        <v>61</v>
      </c>
      <c r="D18" s="82" t="s">
        <v>59</v>
      </c>
      <c r="E18" s="84"/>
      <c r="F18" s="82" t="s">
        <v>48</v>
      </c>
      <c r="G18" s="109" t="s">
        <v>1870</v>
      </c>
      <c r="H18" s="9" t="s">
        <v>62</v>
      </c>
      <c r="I18" s="100">
        <v>4000</v>
      </c>
      <c r="J18" s="9">
        <v>4000</v>
      </c>
      <c r="K18" s="9">
        <v>200</v>
      </c>
      <c r="L18" s="9"/>
      <c r="M18" s="7" t="s">
        <v>38</v>
      </c>
    </row>
    <row r="19" spans="1:13" ht="27" customHeight="1" x14ac:dyDescent="0.3">
      <c r="A19" s="88"/>
      <c r="B19" s="80"/>
      <c r="C19" s="82" t="s">
        <v>61</v>
      </c>
      <c r="D19" s="82" t="s">
        <v>59</v>
      </c>
      <c r="E19" s="80"/>
      <c r="F19" s="80"/>
      <c r="G19" s="109" t="s">
        <v>1871</v>
      </c>
      <c r="H19" s="9" t="s">
        <v>63</v>
      </c>
      <c r="I19" s="101">
        <v>480</v>
      </c>
      <c r="J19" s="9"/>
      <c r="K19" s="9">
        <v>9</v>
      </c>
      <c r="L19" s="9">
        <v>5</v>
      </c>
      <c r="M19" s="7"/>
    </row>
    <row r="20" spans="1:13" ht="15.75" customHeight="1" x14ac:dyDescent="0.3">
      <c r="A20" s="10" t="s">
        <v>54</v>
      </c>
      <c r="B20" s="7"/>
      <c r="C20" s="9" t="s">
        <v>64</v>
      </c>
      <c r="D20" s="9" t="s">
        <v>59</v>
      </c>
      <c r="E20" s="8"/>
      <c r="F20" s="9" t="s">
        <v>48</v>
      </c>
      <c r="G20" s="109" t="s">
        <v>1870</v>
      </c>
      <c r="H20" s="9" t="s">
        <v>65</v>
      </c>
      <c r="I20" s="100">
        <v>300</v>
      </c>
      <c r="J20" s="9">
        <v>300</v>
      </c>
      <c r="K20" s="9">
        <v>1</v>
      </c>
      <c r="L20" s="9">
        <v>4</v>
      </c>
      <c r="M20" s="7" t="s">
        <v>66</v>
      </c>
    </row>
    <row r="21" spans="1:13" ht="15.75" customHeight="1" x14ac:dyDescent="0.3">
      <c r="A21" s="86" t="s">
        <v>54</v>
      </c>
      <c r="B21" s="83"/>
      <c r="C21" s="82" t="s">
        <v>67</v>
      </c>
      <c r="D21" s="82" t="s">
        <v>68</v>
      </c>
      <c r="E21" s="84"/>
      <c r="F21" s="82" t="s">
        <v>48</v>
      </c>
      <c r="G21" s="110" t="s">
        <v>1870</v>
      </c>
      <c r="H21" s="9" t="s">
        <v>69</v>
      </c>
      <c r="I21" s="100">
        <v>7000</v>
      </c>
      <c r="J21" s="9">
        <v>7000</v>
      </c>
      <c r="K21" s="9">
        <v>43</v>
      </c>
      <c r="L21" s="9"/>
      <c r="M21" s="7" t="s">
        <v>70</v>
      </c>
    </row>
    <row r="22" spans="1:13" ht="25.5" customHeight="1" x14ac:dyDescent="0.3">
      <c r="A22" s="88"/>
      <c r="B22" s="80"/>
      <c r="C22" s="82" t="s">
        <v>67</v>
      </c>
      <c r="D22" s="82" t="s">
        <v>68</v>
      </c>
      <c r="E22" s="80"/>
      <c r="F22" s="80"/>
      <c r="G22" s="111" t="s">
        <v>1871</v>
      </c>
      <c r="H22" s="9" t="s">
        <v>71</v>
      </c>
      <c r="I22" s="100">
        <f>400</f>
        <v>400</v>
      </c>
      <c r="J22" s="9"/>
      <c r="K22" s="9"/>
      <c r="L22" s="9"/>
      <c r="M22" s="7" t="s">
        <v>72</v>
      </c>
    </row>
    <row r="23" spans="1:13" ht="15.75" customHeight="1" x14ac:dyDescent="0.3">
      <c r="A23" s="86" t="s">
        <v>54</v>
      </c>
      <c r="B23" s="83"/>
      <c r="C23" s="82" t="s">
        <v>73</v>
      </c>
      <c r="D23" s="82" t="s">
        <v>68</v>
      </c>
      <c r="E23" s="84"/>
      <c r="F23" s="82" t="s">
        <v>48</v>
      </c>
      <c r="G23" s="109" t="s">
        <v>1870</v>
      </c>
      <c r="H23" s="9" t="s">
        <v>74</v>
      </c>
      <c r="I23" s="100">
        <v>13000</v>
      </c>
      <c r="J23" s="9">
        <v>13000</v>
      </c>
      <c r="K23" s="9">
        <v>65</v>
      </c>
      <c r="L23" s="9"/>
      <c r="M23" s="7" t="s">
        <v>30</v>
      </c>
    </row>
    <row r="24" spans="1:13" ht="26.25" customHeight="1" x14ac:dyDescent="0.3">
      <c r="A24" s="88"/>
      <c r="B24" s="80"/>
      <c r="C24" s="82" t="s">
        <v>73</v>
      </c>
      <c r="D24" s="82" t="s">
        <v>68</v>
      </c>
      <c r="E24" s="80"/>
      <c r="F24" s="80"/>
      <c r="G24" s="109" t="s">
        <v>1871</v>
      </c>
      <c r="H24" s="9" t="s">
        <v>75</v>
      </c>
      <c r="I24" s="101">
        <v>544</v>
      </c>
      <c r="J24" s="9"/>
      <c r="K24" s="9">
        <v>10</v>
      </c>
      <c r="L24" s="9">
        <v>6</v>
      </c>
      <c r="M24" s="7" t="s">
        <v>40</v>
      </c>
    </row>
    <row r="25" spans="1:13" ht="15.75" customHeight="1" x14ac:dyDescent="0.3">
      <c r="A25" s="10" t="s">
        <v>54</v>
      </c>
      <c r="B25" s="7"/>
      <c r="C25" s="9" t="s">
        <v>76</v>
      </c>
      <c r="D25" s="9" t="s">
        <v>68</v>
      </c>
      <c r="E25" s="8"/>
      <c r="F25" s="9" t="s">
        <v>48</v>
      </c>
      <c r="G25" s="109" t="s">
        <v>1870</v>
      </c>
      <c r="H25" s="9" t="s">
        <v>77</v>
      </c>
      <c r="I25" s="100">
        <v>11300</v>
      </c>
      <c r="J25" s="9">
        <v>11300</v>
      </c>
      <c r="K25" s="9">
        <v>56</v>
      </c>
      <c r="L25" s="9">
        <v>4</v>
      </c>
      <c r="M25" s="7" t="s">
        <v>38</v>
      </c>
    </row>
    <row r="26" spans="1:13" ht="15.75" customHeight="1" x14ac:dyDescent="0.3">
      <c r="A26" s="10" t="s">
        <v>78</v>
      </c>
      <c r="B26" s="7"/>
      <c r="C26" s="120" t="s">
        <v>1481</v>
      </c>
      <c r="D26" s="9" t="s">
        <v>79</v>
      </c>
      <c r="E26" s="8"/>
      <c r="F26" s="9" t="s">
        <v>48</v>
      </c>
      <c r="G26" s="109" t="s">
        <v>1870</v>
      </c>
      <c r="H26" s="9" t="s">
        <v>80</v>
      </c>
      <c r="I26" s="100">
        <v>8000</v>
      </c>
      <c r="J26" s="9">
        <v>8000</v>
      </c>
      <c r="K26" s="9">
        <v>40</v>
      </c>
      <c r="L26" s="9"/>
      <c r="M26" s="7" t="s">
        <v>38</v>
      </c>
    </row>
    <row r="27" spans="1:13" ht="15.75" customHeight="1" x14ac:dyDescent="0.3">
      <c r="A27" s="10" t="s">
        <v>78</v>
      </c>
      <c r="B27" s="7"/>
      <c r="C27" s="9" t="s">
        <v>81</v>
      </c>
      <c r="D27" s="9" t="s">
        <v>82</v>
      </c>
      <c r="E27" s="8"/>
      <c r="F27" s="9" t="s">
        <v>83</v>
      </c>
      <c r="G27" s="109" t="s">
        <v>1870</v>
      </c>
      <c r="H27" s="9" t="s">
        <v>84</v>
      </c>
      <c r="I27" s="100">
        <v>2564</v>
      </c>
      <c r="J27" s="9">
        <v>2564</v>
      </c>
      <c r="K27" s="9">
        <v>12</v>
      </c>
      <c r="L27" s="9">
        <v>6</v>
      </c>
      <c r="M27" s="7"/>
    </row>
    <row r="28" spans="1:13" ht="15.75" customHeight="1" x14ac:dyDescent="0.3">
      <c r="A28" s="10" t="s">
        <v>78</v>
      </c>
      <c r="B28" s="7"/>
      <c r="C28" s="9" t="s">
        <v>85</v>
      </c>
      <c r="D28" s="9" t="s">
        <v>86</v>
      </c>
      <c r="E28" s="8"/>
      <c r="F28" s="9" t="s">
        <v>87</v>
      </c>
      <c r="G28" s="109" t="s">
        <v>1870</v>
      </c>
      <c r="H28" s="9" t="s">
        <v>88</v>
      </c>
      <c r="I28" s="100">
        <v>22687</v>
      </c>
      <c r="J28" s="9">
        <v>22687</v>
      </c>
      <c r="K28" s="9">
        <v>453</v>
      </c>
      <c r="L28" s="9">
        <v>6</v>
      </c>
      <c r="M28" s="7" t="s">
        <v>89</v>
      </c>
    </row>
    <row r="29" spans="1:13" ht="15.75" customHeight="1" x14ac:dyDescent="0.3">
      <c r="A29" s="86" t="s">
        <v>78</v>
      </c>
      <c r="B29" s="83"/>
      <c r="C29" s="82" t="s">
        <v>90</v>
      </c>
      <c r="D29" s="82" t="s">
        <v>86</v>
      </c>
      <c r="E29" s="84"/>
      <c r="F29" s="82" t="s">
        <v>87</v>
      </c>
      <c r="G29" s="109" t="s">
        <v>1870</v>
      </c>
      <c r="H29" s="9" t="s">
        <v>25</v>
      </c>
      <c r="I29" s="102">
        <v>16000</v>
      </c>
      <c r="J29" s="82">
        <v>16000</v>
      </c>
      <c r="K29" s="82">
        <v>88</v>
      </c>
      <c r="L29" s="82"/>
      <c r="M29" s="83" t="s">
        <v>30</v>
      </c>
    </row>
    <row r="30" spans="1:13" ht="15.75" customHeight="1" x14ac:dyDescent="0.3">
      <c r="A30" s="88"/>
      <c r="B30" s="80"/>
      <c r="C30" s="82" t="s">
        <v>90</v>
      </c>
      <c r="D30" s="82" t="s">
        <v>86</v>
      </c>
      <c r="E30" s="80"/>
      <c r="F30" s="80"/>
      <c r="G30" s="109" t="s">
        <v>1871</v>
      </c>
      <c r="H30" s="9" t="s">
        <v>91</v>
      </c>
      <c r="I30" s="101">
        <v>400</v>
      </c>
      <c r="J30" s="80"/>
      <c r="K30" s="80"/>
      <c r="L30" s="80"/>
      <c r="M30" s="80"/>
    </row>
    <row r="31" spans="1:13" ht="15.75" customHeight="1" x14ac:dyDescent="0.3">
      <c r="A31" s="86" t="s">
        <v>78</v>
      </c>
      <c r="B31" s="83"/>
      <c r="C31" s="82" t="s">
        <v>92</v>
      </c>
      <c r="D31" s="82" t="s">
        <v>93</v>
      </c>
      <c r="E31" s="84"/>
      <c r="F31" s="82" t="s">
        <v>87</v>
      </c>
      <c r="G31" s="109" t="s">
        <v>1870</v>
      </c>
      <c r="H31" s="9" t="s">
        <v>52</v>
      </c>
      <c r="I31" s="102">
        <v>2000</v>
      </c>
      <c r="J31" s="82">
        <v>2000</v>
      </c>
      <c r="K31" s="82">
        <v>108</v>
      </c>
      <c r="L31" s="82"/>
      <c r="M31" s="83" t="s">
        <v>30</v>
      </c>
    </row>
    <row r="32" spans="1:13" ht="15.75" customHeight="1" x14ac:dyDescent="0.3">
      <c r="A32" s="87"/>
      <c r="B32" s="79"/>
      <c r="C32" s="82" t="s">
        <v>92</v>
      </c>
      <c r="D32" s="82" t="s">
        <v>93</v>
      </c>
      <c r="E32" s="79"/>
      <c r="F32" s="79"/>
      <c r="G32" s="109" t="s">
        <v>1871</v>
      </c>
      <c r="H32" s="9" t="s">
        <v>91</v>
      </c>
      <c r="I32" s="101">
        <v>400</v>
      </c>
      <c r="J32" s="80"/>
      <c r="K32" s="80"/>
      <c r="L32" s="80"/>
      <c r="M32" s="80"/>
    </row>
    <row r="33" spans="1:13" ht="15.75" customHeight="1" x14ac:dyDescent="0.3">
      <c r="A33" s="88"/>
      <c r="B33" s="80"/>
      <c r="C33" s="82" t="s">
        <v>92</v>
      </c>
      <c r="D33" s="82" t="s">
        <v>93</v>
      </c>
      <c r="E33" s="80"/>
      <c r="F33" s="80"/>
      <c r="G33" s="109" t="s">
        <v>1870</v>
      </c>
      <c r="H33" s="9" t="s">
        <v>94</v>
      </c>
      <c r="I33" s="100">
        <v>2735</v>
      </c>
      <c r="J33" s="9">
        <v>2735</v>
      </c>
      <c r="K33" s="9">
        <v>54</v>
      </c>
      <c r="L33" s="9">
        <v>6</v>
      </c>
      <c r="M33" s="7" t="s">
        <v>40</v>
      </c>
    </row>
    <row r="34" spans="1:13" ht="15.75" customHeight="1" x14ac:dyDescent="0.3">
      <c r="A34" s="10" t="s">
        <v>95</v>
      </c>
      <c r="B34" s="7"/>
      <c r="C34" s="9" t="s">
        <v>96</v>
      </c>
      <c r="D34" s="9" t="s">
        <v>93</v>
      </c>
      <c r="E34" s="8"/>
      <c r="F34" s="9" t="s">
        <v>87</v>
      </c>
      <c r="G34" s="109" t="s">
        <v>1870</v>
      </c>
      <c r="H34" s="9" t="s">
        <v>80</v>
      </c>
      <c r="I34" s="100">
        <v>8000</v>
      </c>
      <c r="J34" s="9">
        <v>8000</v>
      </c>
      <c r="K34" s="9">
        <v>40</v>
      </c>
      <c r="L34" s="9"/>
      <c r="M34" s="7" t="s">
        <v>30</v>
      </c>
    </row>
    <row r="35" spans="1:13" ht="15.75" customHeight="1" x14ac:dyDescent="0.3">
      <c r="A35" s="10" t="s">
        <v>95</v>
      </c>
      <c r="B35" s="7"/>
      <c r="C35" s="9" t="s">
        <v>97</v>
      </c>
      <c r="D35" s="9" t="s">
        <v>98</v>
      </c>
      <c r="E35" s="8"/>
      <c r="F35" s="9" t="s">
        <v>87</v>
      </c>
      <c r="G35" s="109" t="s">
        <v>1870</v>
      </c>
      <c r="H35" s="9" t="s">
        <v>99</v>
      </c>
      <c r="I35" s="100">
        <v>29080</v>
      </c>
      <c r="J35" s="9">
        <v>29080</v>
      </c>
      <c r="K35" s="9">
        <v>145</v>
      </c>
      <c r="L35" s="9">
        <v>3</v>
      </c>
      <c r="M35" s="7" t="s">
        <v>30</v>
      </c>
    </row>
    <row r="36" spans="1:13" ht="15.75" customHeight="1" x14ac:dyDescent="0.3">
      <c r="A36" s="10" t="s">
        <v>95</v>
      </c>
      <c r="B36" s="7"/>
      <c r="C36" s="9" t="s">
        <v>100</v>
      </c>
      <c r="D36" s="9" t="s">
        <v>98</v>
      </c>
      <c r="E36" s="8"/>
      <c r="F36" s="9" t="s">
        <v>87</v>
      </c>
      <c r="G36" s="109" t="s">
        <v>1870</v>
      </c>
      <c r="H36" s="9" t="s">
        <v>101</v>
      </c>
      <c r="I36" s="100">
        <v>9075</v>
      </c>
      <c r="J36" s="9">
        <v>9075</v>
      </c>
      <c r="K36" s="9">
        <v>45</v>
      </c>
      <c r="L36" s="9">
        <v>3</v>
      </c>
      <c r="M36" s="7"/>
    </row>
    <row r="37" spans="1:13" ht="15.75" customHeight="1" x14ac:dyDescent="0.3">
      <c r="A37" s="10" t="s">
        <v>95</v>
      </c>
      <c r="B37" s="7"/>
      <c r="C37" s="9" t="s">
        <v>102</v>
      </c>
      <c r="D37" s="9" t="s">
        <v>98</v>
      </c>
      <c r="E37" s="8"/>
      <c r="F37" s="9" t="s">
        <v>87</v>
      </c>
      <c r="G37" s="109" t="s">
        <v>1870</v>
      </c>
      <c r="H37" s="9" t="s">
        <v>103</v>
      </c>
      <c r="I37" s="100">
        <v>9000</v>
      </c>
      <c r="J37" s="9">
        <v>9000</v>
      </c>
      <c r="K37" s="9">
        <v>180</v>
      </c>
      <c r="L37" s="9"/>
      <c r="M37" s="7" t="s">
        <v>40</v>
      </c>
    </row>
    <row r="38" spans="1:13" ht="15.75" customHeight="1" x14ac:dyDescent="0.3">
      <c r="A38" s="86" t="s">
        <v>95</v>
      </c>
      <c r="B38" s="83"/>
      <c r="C38" s="82" t="s">
        <v>104</v>
      </c>
      <c r="D38" s="82" t="s">
        <v>98</v>
      </c>
      <c r="E38" s="84"/>
      <c r="F38" s="82" t="s">
        <v>87</v>
      </c>
      <c r="G38" s="109" t="s">
        <v>1870</v>
      </c>
      <c r="H38" s="9" t="s">
        <v>105</v>
      </c>
      <c r="I38" s="100">
        <v>6000</v>
      </c>
      <c r="J38" s="9">
        <v>6000</v>
      </c>
      <c r="K38" s="82">
        <v>127</v>
      </c>
      <c r="L38" s="82">
        <v>4</v>
      </c>
      <c r="M38" s="83" t="s">
        <v>106</v>
      </c>
    </row>
    <row r="39" spans="1:13" ht="15.75" customHeight="1" x14ac:dyDescent="0.3">
      <c r="A39" s="88"/>
      <c r="B39" s="80"/>
      <c r="C39" s="82" t="s">
        <v>104</v>
      </c>
      <c r="D39" s="82" t="s">
        <v>98</v>
      </c>
      <c r="E39" s="80"/>
      <c r="F39" s="80"/>
      <c r="G39" s="109" t="s">
        <v>1870</v>
      </c>
      <c r="H39" s="9" t="s">
        <v>107</v>
      </c>
      <c r="I39" s="100">
        <v>1500</v>
      </c>
      <c r="J39" s="9">
        <v>1500</v>
      </c>
      <c r="K39" s="80"/>
      <c r="L39" s="80"/>
      <c r="M39" s="80"/>
    </row>
    <row r="40" spans="1:13" ht="15.75" customHeight="1" x14ac:dyDescent="0.3">
      <c r="A40" s="86" t="s">
        <v>95</v>
      </c>
      <c r="B40" s="83"/>
      <c r="C40" s="82" t="s">
        <v>108</v>
      </c>
      <c r="D40" s="82" t="s">
        <v>98</v>
      </c>
      <c r="E40" s="84"/>
      <c r="F40" s="82" t="s">
        <v>87</v>
      </c>
      <c r="G40" s="109" t="s">
        <v>1871</v>
      </c>
      <c r="H40" s="9" t="s">
        <v>109</v>
      </c>
      <c r="I40" s="101">
        <v>640</v>
      </c>
      <c r="J40" s="9"/>
      <c r="K40" s="9">
        <v>12</v>
      </c>
      <c r="L40" s="9">
        <v>6</v>
      </c>
      <c r="M40" s="7"/>
    </row>
    <row r="41" spans="1:13" ht="15.75" customHeight="1" x14ac:dyDescent="0.3">
      <c r="A41" s="88"/>
      <c r="B41" s="80"/>
      <c r="C41" s="82" t="s">
        <v>108</v>
      </c>
      <c r="D41" s="82" t="s">
        <v>98</v>
      </c>
      <c r="E41" s="80"/>
      <c r="F41" s="80"/>
      <c r="G41" s="109" t="s">
        <v>1870</v>
      </c>
      <c r="H41" s="9" t="s">
        <v>80</v>
      </c>
      <c r="I41" s="100">
        <v>8000</v>
      </c>
      <c r="J41" s="9">
        <v>8000</v>
      </c>
      <c r="K41" s="9">
        <v>40</v>
      </c>
      <c r="L41" s="9"/>
      <c r="M41" s="7"/>
    </row>
    <row r="42" spans="1:13" ht="15.75" customHeight="1" x14ac:dyDescent="0.3">
      <c r="A42" s="10" t="s">
        <v>95</v>
      </c>
      <c r="B42" s="7"/>
      <c r="C42" s="9" t="s">
        <v>318</v>
      </c>
      <c r="D42" s="9" t="s">
        <v>110</v>
      </c>
      <c r="E42" s="8"/>
      <c r="F42" s="9" t="s">
        <v>87</v>
      </c>
      <c r="G42" s="109" t="s">
        <v>1870</v>
      </c>
      <c r="H42" s="9" t="s">
        <v>111</v>
      </c>
      <c r="I42" s="100">
        <v>15000</v>
      </c>
      <c r="J42" s="9">
        <v>15000</v>
      </c>
      <c r="K42" s="9">
        <v>300</v>
      </c>
      <c r="L42" s="9"/>
      <c r="M42" s="7" t="s">
        <v>40</v>
      </c>
    </row>
    <row r="43" spans="1:13" ht="15.75" customHeight="1" x14ac:dyDescent="0.3">
      <c r="A43" s="10" t="s">
        <v>95</v>
      </c>
      <c r="B43" s="7"/>
      <c r="C43" s="9" t="s">
        <v>112</v>
      </c>
      <c r="D43" s="9" t="s">
        <v>98</v>
      </c>
      <c r="E43" s="8"/>
      <c r="F43" s="9" t="s">
        <v>87</v>
      </c>
      <c r="G43" s="109" t="s">
        <v>1870</v>
      </c>
      <c r="H43" s="9" t="s">
        <v>113</v>
      </c>
      <c r="I43" s="100">
        <v>600</v>
      </c>
      <c r="J43" s="9">
        <v>600</v>
      </c>
      <c r="K43" s="9">
        <v>12</v>
      </c>
      <c r="L43" s="9"/>
      <c r="M43" s="7" t="s">
        <v>40</v>
      </c>
    </row>
    <row r="44" spans="1:13" ht="15.75" customHeight="1" x14ac:dyDescent="0.3">
      <c r="A44" s="10" t="s">
        <v>114</v>
      </c>
      <c r="B44" s="7"/>
      <c r="C44" s="9" t="s">
        <v>115</v>
      </c>
      <c r="D44" s="9" t="s">
        <v>116</v>
      </c>
      <c r="E44" s="8"/>
      <c r="F44" s="9" t="s">
        <v>117</v>
      </c>
      <c r="G44" s="109" t="s">
        <v>1870</v>
      </c>
      <c r="H44" s="9" t="s">
        <v>52</v>
      </c>
      <c r="I44" s="100">
        <v>2000</v>
      </c>
      <c r="J44" s="9">
        <v>2000</v>
      </c>
      <c r="K44" s="9">
        <v>10</v>
      </c>
      <c r="L44" s="9"/>
      <c r="M44" s="7"/>
    </row>
    <row r="45" spans="1:13" ht="15.75" customHeight="1" x14ac:dyDescent="0.3">
      <c r="A45" s="10" t="s">
        <v>114</v>
      </c>
      <c r="B45" s="7"/>
      <c r="C45" s="9" t="s">
        <v>118</v>
      </c>
      <c r="D45" s="9" t="s">
        <v>119</v>
      </c>
      <c r="E45" s="8" t="s">
        <v>120</v>
      </c>
      <c r="F45" s="9" t="s">
        <v>121</v>
      </c>
      <c r="G45" s="109" t="s">
        <v>1870</v>
      </c>
      <c r="H45" s="9" t="s">
        <v>122</v>
      </c>
      <c r="I45" s="100">
        <v>2139</v>
      </c>
      <c r="J45" s="9">
        <v>2139</v>
      </c>
      <c r="K45" s="9">
        <v>42</v>
      </c>
      <c r="L45" s="9">
        <v>4</v>
      </c>
      <c r="M45" s="7" t="s">
        <v>123</v>
      </c>
    </row>
    <row r="46" spans="1:13" ht="15.75" customHeight="1" x14ac:dyDescent="0.3">
      <c r="A46" s="10" t="s">
        <v>114</v>
      </c>
      <c r="B46" s="7"/>
      <c r="C46" s="9" t="s">
        <v>124</v>
      </c>
      <c r="D46" s="9" t="s">
        <v>119</v>
      </c>
      <c r="E46" s="8"/>
      <c r="F46" s="9" t="s">
        <v>121</v>
      </c>
      <c r="G46" s="109" t="s">
        <v>1870</v>
      </c>
      <c r="H46" s="9" t="s">
        <v>125</v>
      </c>
      <c r="I46" s="100">
        <v>12000</v>
      </c>
      <c r="J46" s="9">
        <v>12000</v>
      </c>
      <c r="K46" s="9">
        <v>60</v>
      </c>
      <c r="L46" s="9"/>
      <c r="M46" s="7" t="s">
        <v>30</v>
      </c>
    </row>
    <row r="47" spans="1:13" ht="15.75" customHeight="1" x14ac:dyDescent="0.3">
      <c r="A47" s="86" t="s">
        <v>114</v>
      </c>
      <c r="B47" s="83"/>
      <c r="C47" s="82" t="s">
        <v>318</v>
      </c>
      <c r="D47" s="82" t="s">
        <v>126</v>
      </c>
      <c r="E47" s="84" t="s">
        <v>127</v>
      </c>
      <c r="F47" s="82" t="s">
        <v>128</v>
      </c>
      <c r="G47" s="109" t="s">
        <v>1870</v>
      </c>
      <c r="H47" s="9" t="s">
        <v>129</v>
      </c>
      <c r="I47" s="100" t="s">
        <v>1868</v>
      </c>
      <c r="J47" s="9" t="s">
        <v>1868</v>
      </c>
      <c r="K47" s="9">
        <v>15</v>
      </c>
      <c r="L47" s="9"/>
      <c r="M47" s="7" t="s">
        <v>30</v>
      </c>
    </row>
    <row r="48" spans="1:13" ht="15.75" customHeight="1" x14ac:dyDescent="0.3">
      <c r="A48" s="88"/>
      <c r="B48" s="80"/>
      <c r="C48" s="82" t="s">
        <v>318</v>
      </c>
      <c r="D48" s="82" t="s">
        <v>126</v>
      </c>
      <c r="E48" s="80"/>
      <c r="F48" s="80"/>
      <c r="G48" s="109" t="s">
        <v>1870</v>
      </c>
      <c r="H48" s="9" t="s">
        <v>130</v>
      </c>
      <c r="I48" s="100">
        <v>4857</v>
      </c>
      <c r="J48" s="9">
        <v>4857</v>
      </c>
      <c r="K48" s="9">
        <v>97</v>
      </c>
      <c r="L48" s="9">
        <v>1</v>
      </c>
      <c r="M48" s="7" t="s">
        <v>40</v>
      </c>
    </row>
    <row r="49" spans="1:13" ht="15.75" customHeight="1" x14ac:dyDescent="0.3">
      <c r="A49" s="10" t="s">
        <v>114</v>
      </c>
      <c r="B49" s="7"/>
      <c r="C49" s="9" t="s">
        <v>131</v>
      </c>
      <c r="D49" s="9" t="s">
        <v>132</v>
      </c>
      <c r="E49" s="8"/>
      <c r="F49" s="9" t="s">
        <v>121</v>
      </c>
      <c r="G49" s="109" t="s">
        <v>1870</v>
      </c>
      <c r="H49" s="9" t="s">
        <v>133</v>
      </c>
      <c r="I49" s="100">
        <v>9650</v>
      </c>
      <c r="J49" s="9">
        <v>9650</v>
      </c>
      <c r="K49" s="9">
        <v>193</v>
      </c>
      <c r="L49" s="9"/>
      <c r="M49" s="7" t="s">
        <v>40</v>
      </c>
    </row>
    <row r="50" spans="1:13" ht="15.75" customHeight="1" x14ac:dyDescent="0.3">
      <c r="A50" s="10" t="s">
        <v>114</v>
      </c>
      <c r="B50" s="7"/>
      <c r="C50" s="9" t="s">
        <v>134</v>
      </c>
      <c r="D50" s="9" t="s">
        <v>132</v>
      </c>
      <c r="E50" s="8"/>
      <c r="F50" s="9" t="s">
        <v>121</v>
      </c>
      <c r="G50" s="109" t="s">
        <v>1870</v>
      </c>
      <c r="H50" s="9" t="s">
        <v>52</v>
      </c>
      <c r="I50" s="100">
        <v>2000</v>
      </c>
      <c r="J50" s="9">
        <v>2000</v>
      </c>
      <c r="K50" s="9">
        <v>40</v>
      </c>
      <c r="L50" s="9"/>
      <c r="M50" s="7" t="s">
        <v>40</v>
      </c>
    </row>
    <row r="51" spans="1:13" ht="15.75" customHeight="1" x14ac:dyDescent="0.3">
      <c r="A51" s="10" t="s">
        <v>135</v>
      </c>
      <c r="B51" s="7"/>
      <c r="C51" s="9" t="s">
        <v>1478</v>
      </c>
      <c r="D51" s="9" t="s">
        <v>136</v>
      </c>
      <c r="E51" s="8"/>
      <c r="F51" s="9" t="s">
        <v>137</v>
      </c>
      <c r="G51" s="109" t="s">
        <v>1870</v>
      </c>
      <c r="H51" s="9" t="s">
        <v>138</v>
      </c>
      <c r="I51" s="100">
        <v>8946</v>
      </c>
      <c r="J51" s="9">
        <v>8946</v>
      </c>
      <c r="K51" s="9">
        <v>44</v>
      </c>
      <c r="L51" s="9">
        <v>6</v>
      </c>
      <c r="M51" s="7"/>
    </row>
    <row r="52" spans="1:13" ht="15.75" customHeight="1" x14ac:dyDescent="0.3">
      <c r="A52" s="10" t="s">
        <v>135</v>
      </c>
      <c r="B52" s="7"/>
      <c r="C52" s="9" t="s">
        <v>139</v>
      </c>
      <c r="D52" s="9" t="s">
        <v>140</v>
      </c>
      <c r="E52" s="8"/>
      <c r="F52" s="9" t="s">
        <v>48</v>
      </c>
      <c r="G52" s="112" t="s">
        <v>1870</v>
      </c>
      <c r="H52" s="104">
        <f>1286*100/2</f>
        <v>64300</v>
      </c>
      <c r="I52" s="105">
        <v>64300</v>
      </c>
      <c r="J52" s="105"/>
      <c r="K52" s="9">
        <v>1286</v>
      </c>
      <c r="L52" s="9">
        <v>5</v>
      </c>
      <c r="M52" s="7" t="s">
        <v>141</v>
      </c>
    </row>
    <row r="53" spans="1:13" ht="15.75" customHeight="1" x14ac:dyDescent="0.3">
      <c r="A53" s="10" t="s">
        <v>135</v>
      </c>
      <c r="B53" s="7"/>
      <c r="C53" s="9" t="s">
        <v>142</v>
      </c>
      <c r="D53" s="9" t="s">
        <v>132</v>
      </c>
      <c r="E53" s="8"/>
      <c r="F53" s="9" t="s">
        <v>143</v>
      </c>
      <c r="G53" s="109" t="s">
        <v>1870</v>
      </c>
      <c r="H53" s="9" t="s">
        <v>62</v>
      </c>
      <c r="I53" s="100">
        <v>4000</v>
      </c>
      <c r="J53" s="9">
        <v>4000</v>
      </c>
      <c r="K53" s="9">
        <v>80</v>
      </c>
      <c r="L53" s="9"/>
      <c r="M53" s="7" t="s">
        <v>40</v>
      </c>
    </row>
    <row r="54" spans="1:13" ht="15.75" customHeight="1" x14ac:dyDescent="0.3">
      <c r="A54" s="10" t="s">
        <v>135</v>
      </c>
      <c r="B54" s="7"/>
      <c r="C54" s="9" t="s">
        <v>144</v>
      </c>
      <c r="D54" s="9" t="s">
        <v>145</v>
      </c>
      <c r="E54" s="8"/>
      <c r="F54" s="9" t="s">
        <v>146</v>
      </c>
      <c r="G54" s="109" t="s">
        <v>1870</v>
      </c>
      <c r="H54" s="9" t="s">
        <v>25</v>
      </c>
      <c r="I54" s="100">
        <v>16000</v>
      </c>
      <c r="J54" s="9">
        <v>16000</v>
      </c>
      <c r="K54" s="9">
        <v>80</v>
      </c>
      <c r="L54" s="9"/>
      <c r="M54" s="7" t="s">
        <v>30</v>
      </c>
    </row>
    <row r="55" spans="1:13" ht="15.75" customHeight="1" x14ac:dyDescent="0.3">
      <c r="A55" s="10" t="s">
        <v>135</v>
      </c>
      <c r="B55" s="7"/>
      <c r="C55" s="9" t="s">
        <v>144</v>
      </c>
      <c r="D55" s="9" t="s">
        <v>147</v>
      </c>
      <c r="E55" s="8"/>
      <c r="F55" s="9" t="s">
        <v>148</v>
      </c>
      <c r="G55" s="109" t="s">
        <v>1870</v>
      </c>
      <c r="H55" s="9" t="s">
        <v>149</v>
      </c>
      <c r="I55" s="100">
        <v>2500</v>
      </c>
      <c r="J55" s="9">
        <v>2500</v>
      </c>
      <c r="K55" s="9">
        <v>50</v>
      </c>
      <c r="L55" s="9"/>
      <c r="M55" s="7" t="s">
        <v>40</v>
      </c>
    </row>
    <row r="56" spans="1:13" ht="15.75" customHeight="1" x14ac:dyDescent="0.3">
      <c r="A56" s="86" t="s">
        <v>135</v>
      </c>
      <c r="B56" s="83"/>
      <c r="C56" s="82" t="s">
        <v>118</v>
      </c>
      <c r="D56" s="82" t="s">
        <v>150</v>
      </c>
      <c r="E56" s="84"/>
      <c r="F56" s="82" t="s">
        <v>151</v>
      </c>
      <c r="G56" s="109" t="s">
        <v>1870</v>
      </c>
      <c r="H56" s="9" t="s">
        <v>25</v>
      </c>
      <c r="I56" s="100">
        <v>16000</v>
      </c>
      <c r="J56" s="9">
        <v>16000</v>
      </c>
      <c r="K56" s="9">
        <v>320</v>
      </c>
      <c r="L56" s="9"/>
      <c r="M56" s="7" t="s">
        <v>40</v>
      </c>
    </row>
    <row r="57" spans="1:13" ht="15.75" customHeight="1" x14ac:dyDescent="0.3">
      <c r="A57" s="88"/>
      <c r="B57" s="80"/>
      <c r="C57" s="82" t="s">
        <v>118</v>
      </c>
      <c r="D57" s="82" t="s">
        <v>150</v>
      </c>
      <c r="E57" s="80"/>
      <c r="F57" s="80"/>
      <c r="G57" s="109" t="s">
        <v>1870</v>
      </c>
      <c r="H57" s="9" t="s">
        <v>80</v>
      </c>
      <c r="I57" s="100">
        <v>8000</v>
      </c>
      <c r="J57" s="9">
        <v>8000</v>
      </c>
      <c r="K57" s="9">
        <v>40</v>
      </c>
      <c r="L57" s="9"/>
      <c r="M57" s="7" t="s">
        <v>30</v>
      </c>
    </row>
    <row r="58" spans="1:13" ht="15.75" customHeight="1" x14ac:dyDescent="0.3">
      <c r="A58" s="21" t="s">
        <v>152</v>
      </c>
      <c r="B58" s="7"/>
      <c r="C58" s="9" t="s">
        <v>153</v>
      </c>
      <c r="D58" s="226" t="s">
        <v>1865</v>
      </c>
      <c r="E58" s="8"/>
      <c r="F58" s="9"/>
      <c r="G58" s="112" t="s">
        <v>1870</v>
      </c>
      <c r="H58" s="104">
        <f>695*100/2</f>
        <v>34750</v>
      </c>
      <c r="I58" s="105">
        <v>34750</v>
      </c>
      <c r="J58" s="9"/>
      <c r="K58" s="9">
        <v>695</v>
      </c>
      <c r="L58" s="9" t="s">
        <v>154</v>
      </c>
      <c r="M58" s="7"/>
    </row>
    <row r="59" spans="1:13" ht="15" customHeight="1" x14ac:dyDescent="0.3">
      <c r="A59" s="41" t="s">
        <v>866</v>
      </c>
      <c r="B59" s="39"/>
      <c r="C59" s="37" t="s">
        <v>1477</v>
      </c>
      <c r="D59" s="33" t="s">
        <v>867</v>
      </c>
      <c r="E59" s="35"/>
      <c r="F59" s="33" t="s">
        <v>868</v>
      </c>
      <c r="G59" s="66" t="s">
        <v>1870</v>
      </c>
      <c r="H59" s="61">
        <v>2085</v>
      </c>
      <c r="I59" s="106">
        <v>2085</v>
      </c>
      <c r="J59" s="61">
        <v>2085</v>
      </c>
      <c r="K59" s="33">
        <v>62</v>
      </c>
      <c r="L59" s="33">
        <v>4</v>
      </c>
      <c r="M59" s="41" t="s">
        <v>166</v>
      </c>
    </row>
    <row r="60" spans="1:13" ht="15" customHeight="1" x14ac:dyDescent="0.3">
      <c r="A60" s="41" t="s">
        <v>866</v>
      </c>
      <c r="B60" s="39"/>
      <c r="C60" s="37" t="s">
        <v>870</v>
      </c>
      <c r="D60" s="33" t="s">
        <v>869</v>
      </c>
      <c r="E60" s="35"/>
      <c r="F60" s="33" t="s">
        <v>871</v>
      </c>
      <c r="G60" s="66" t="s">
        <v>1870</v>
      </c>
      <c r="H60" s="61" t="s">
        <v>204</v>
      </c>
      <c r="I60" s="106">
        <v>6000</v>
      </c>
      <c r="J60" s="61">
        <v>6000</v>
      </c>
      <c r="K60" s="33">
        <v>180</v>
      </c>
      <c r="L60" s="33"/>
      <c r="M60" s="41" t="s">
        <v>166</v>
      </c>
    </row>
    <row r="61" spans="1:13" ht="15" customHeight="1" x14ac:dyDescent="0.3">
      <c r="A61" s="41" t="s">
        <v>866</v>
      </c>
      <c r="B61" s="39"/>
      <c r="C61" s="37" t="s">
        <v>872</v>
      </c>
      <c r="D61" s="33" t="s">
        <v>869</v>
      </c>
      <c r="E61" s="35"/>
      <c r="F61" s="33" t="s">
        <v>871</v>
      </c>
      <c r="G61" s="66" t="s">
        <v>1870</v>
      </c>
      <c r="H61" s="61" t="s">
        <v>105</v>
      </c>
      <c r="I61" s="106">
        <v>6000</v>
      </c>
      <c r="J61" s="61">
        <v>6000</v>
      </c>
      <c r="K61" s="33">
        <v>180</v>
      </c>
      <c r="L61" s="33"/>
      <c r="M61" s="41" t="s">
        <v>166</v>
      </c>
    </row>
    <row r="62" spans="1:13" ht="28.8" x14ac:dyDescent="0.3">
      <c r="A62" s="41" t="s">
        <v>866</v>
      </c>
      <c r="B62" s="39" t="s">
        <v>874</v>
      </c>
      <c r="C62" s="37"/>
      <c r="D62" s="33" t="s">
        <v>873</v>
      </c>
      <c r="E62" s="35"/>
      <c r="F62" s="33" t="s">
        <v>877</v>
      </c>
      <c r="G62" s="66" t="s">
        <v>1871</v>
      </c>
      <c r="H62" s="61" t="s">
        <v>875</v>
      </c>
      <c r="I62" s="106">
        <v>352</v>
      </c>
      <c r="J62" s="106"/>
      <c r="K62" s="33">
        <v>10</v>
      </c>
      <c r="L62" s="33"/>
      <c r="M62" s="41" t="s">
        <v>876</v>
      </c>
    </row>
    <row r="63" spans="1:13" ht="15" customHeight="1" x14ac:dyDescent="0.3">
      <c r="A63" s="41" t="s">
        <v>866</v>
      </c>
      <c r="B63" s="39"/>
      <c r="C63" s="37" t="s">
        <v>878</v>
      </c>
      <c r="D63" s="33" t="s">
        <v>873</v>
      </c>
      <c r="E63" s="35"/>
      <c r="F63" s="33" t="s">
        <v>877</v>
      </c>
      <c r="G63" s="66" t="s">
        <v>1870</v>
      </c>
      <c r="H63" s="61" t="s">
        <v>823</v>
      </c>
      <c r="I63" s="106">
        <v>4400</v>
      </c>
      <c r="J63" s="61">
        <v>4400</v>
      </c>
      <c r="K63" s="33">
        <v>132</v>
      </c>
      <c r="L63" s="33"/>
      <c r="M63" s="41" t="s">
        <v>166</v>
      </c>
    </row>
    <row r="64" spans="1:13" ht="15" customHeight="1" x14ac:dyDescent="0.3">
      <c r="A64" s="41" t="s">
        <v>866</v>
      </c>
      <c r="B64" s="39"/>
      <c r="C64" s="37" t="s">
        <v>535</v>
      </c>
      <c r="D64" s="33" t="s">
        <v>879</v>
      </c>
      <c r="E64" s="35"/>
      <c r="F64" s="33" t="s">
        <v>877</v>
      </c>
      <c r="G64" s="66" t="s">
        <v>1870</v>
      </c>
      <c r="H64" s="61" t="s">
        <v>366</v>
      </c>
      <c r="I64" s="106">
        <v>11100</v>
      </c>
      <c r="J64" s="61">
        <v>11100</v>
      </c>
      <c r="K64" s="33">
        <v>333</v>
      </c>
      <c r="L64" s="33"/>
      <c r="M64" s="41" t="s">
        <v>166</v>
      </c>
    </row>
    <row r="65" spans="1:16" ht="15" customHeight="1" x14ac:dyDescent="0.3">
      <c r="A65" s="41" t="s">
        <v>866</v>
      </c>
      <c r="B65" s="39"/>
      <c r="C65" s="37" t="s">
        <v>880</v>
      </c>
      <c r="D65" s="33" t="s">
        <v>879</v>
      </c>
      <c r="E65" s="35"/>
      <c r="F65" s="33" t="s">
        <v>877</v>
      </c>
      <c r="G65" s="66" t="s">
        <v>1870</v>
      </c>
      <c r="H65" s="61" t="s">
        <v>52</v>
      </c>
      <c r="I65" s="106">
        <v>2000</v>
      </c>
      <c r="J65" s="61">
        <v>2000</v>
      </c>
      <c r="K65" s="33">
        <v>60</v>
      </c>
      <c r="L65" s="33"/>
      <c r="M65" s="41" t="s">
        <v>166</v>
      </c>
    </row>
    <row r="66" spans="1:16" ht="15" customHeight="1" x14ac:dyDescent="0.3">
      <c r="A66" s="41" t="s">
        <v>881</v>
      </c>
      <c r="B66" s="39"/>
      <c r="C66" s="37" t="s">
        <v>883</v>
      </c>
      <c r="D66" s="33" t="s">
        <v>882</v>
      </c>
      <c r="E66" s="35"/>
      <c r="F66" s="33" t="s">
        <v>877</v>
      </c>
      <c r="G66" s="66" t="s">
        <v>1870</v>
      </c>
      <c r="H66" s="61" t="s">
        <v>322</v>
      </c>
      <c r="I66" s="106">
        <v>2200</v>
      </c>
      <c r="J66" s="61">
        <v>2200</v>
      </c>
      <c r="K66" s="33">
        <v>66</v>
      </c>
      <c r="L66" s="33"/>
      <c r="M66" s="41" t="s">
        <v>166</v>
      </c>
    </row>
    <row r="67" spans="1:16" ht="14.4" x14ac:dyDescent="0.3">
      <c r="A67" s="40" t="s">
        <v>881</v>
      </c>
      <c r="B67" s="38"/>
      <c r="C67" s="36" t="s">
        <v>884</v>
      </c>
      <c r="D67" s="32" t="s">
        <v>882</v>
      </c>
      <c r="E67" s="34"/>
      <c r="F67" s="32" t="s">
        <v>877</v>
      </c>
      <c r="G67" s="66" t="s">
        <v>1869</v>
      </c>
      <c r="H67" s="61" t="s">
        <v>324</v>
      </c>
      <c r="I67" s="106">
        <v>200</v>
      </c>
      <c r="J67" s="61"/>
      <c r="K67" s="33">
        <v>1</v>
      </c>
      <c r="L67" s="33">
        <v>4</v>
      </c>
      <c r="M67" s="41" t="s">
        <v>298</v>
      </c>
    </row>
    <row r="68" spans="1:16" ht="15" customHeight="1" x14ac:dyDescent="0.3">
      <c r="A68" s="41"/>
      <c r="B68" s="39"/>
      <c r="C68" s="36" t="s">
        <v>884</v>
      </c>
      <c r="D68" s="33" t="s">
        <v>882</v>
      </c>
      <c r="E68" s="35"/>
      <c r="F68" s="33"/>
      <c r="G68" s="66" t="s">
        <v>1870</v>
      </c>
      <c r="H68" s="61" t="s">
        <v>324</v>
      </c>
      <c r="I68" s="106">
        <v>200</v>
      </c>
      <c r="J68" s="61">
        <v>200</v>
      </c>
      <c r="K68" s="33">
        <v>6</v>
      </c>
      <c r="L68" s="33"/>
      <c r="M68" s="41" t="s">
        <v>166</v>
      </c>
    </row>
    <row r="69" spans="1:16" ht="15" customHeight="1" x14ac:dyDescent="0.3">
      <c r="A69" s="41" t="s">
        <v>881</v>
      </c>
      <c r="B69" s="39"/>
      <c r="C69" s="37" t="s">
        <v>886</v>
      </c>
      <c r="D69" s="33" t="s">
        <v>885</v>
      </c>
      <c r="E69" s="35"/>
      <c r="F69" s="33" t="s">
        <v>877</v>
      </c>
      <c r="G69" s="66" t="s">
        <v>1870</v>
      </c>
      <c r="H69" s="61" t="s">
        <v>49</v>
      </c>
      <c r="I69" s="106">
        <v>1000</v>
      </c>
      <c r="J69" s="61">
        <v>1000</v>
      </c>
      <c r="K69" s="33">
        <v>30</v>
      </c>
      <c r="L69" s="33"/>
      <c r="M69" s="41" t="s">
        <v>166</v>
      </c>
    </row>
    <row r="70" spans="1:16" ht="15" customHeight="1" x14ac:dyDescent="0.3">
      <c r="A70" s="41" t="s">
        <v>881</v>
      </c>
      <c r="B70" s="39"/>
      <c r="C70" s="37" t="s">
        <v>22</v>
      </c>
      <c r="D70" s="33" t="s">
        <v>885</v>
      </c>
      <c r="E70" s="35"/>
      <c r="F70" s="33" t="s">
        <v>877</v>
      </c>
      <c r="G70" s="66" t="s">
        <v>1870</v>
      </c>
      <c r="H70" s="61" t="s">
        <v>214</v>
      </c>
      <c r="I70" s="106">
        <v>8600</v>
      </c>
      <c r="J70" s="61">
        <v>8600</v>
      </c>
      <c r="K70" s="33">
        <v>258</v>
      </c>
      <c r="L70" s="33"/>
      <c r="M70" s="41" t="s">
        <v>166</v>
      </c>
    </row>
    <row r="71" spans="1:16" ht="15" customHeight="1" x14ac:dyDescent="0.3">
      <c r="A71" s="41" t="s">
        <v>881</v>
      </c>
      <c r="B71" s="39"/>
      <c r="C71" s="37" t="s">
        <v>887</v>
      </c>
      <c r="D71" s="33" t="s">
        <v>885</v>
      </c>
      <c r="E71" s="35"/>
      <c r="F71" s="33" t="s">
        <v>877</v>
      </c>
      <c r="G71" s="66" t="s">
        <v>1870</v>
      </c>
      <c r="H71" s="61" t="s">
        <v>107</v>
      </c>
      <c r="I71" s="106">
        <v>1500</v>
      </c>
      <c r="J71" s="61">
        <v>1500</v>
      </c>
      <c r="K71" s="33">
        <v>45</v>
      </c>
      <c r="L71" s="33"/>
      <c r="M71" s="41" t="s">
        <v>166</v>
      </c>
    </row>
    <row r="72" spans="1:16" ht="15" customHeight="1" x14ac:dyDescent="0.3">
      <c r="A72" s="41" t="s">
        <v>881</v>
      </c>
      <c r="B72" s="39"/>
      <c r="C72" s="37" t="s">
        <v>888</v>
      </c>
      <c r="D72" s="33" t="s">
        <v>885</v>
      </c>
      <c r="E72" s="35"/>
      <c r="F72" s="33" t="s">
        <v>877</v>
      </c>
      <c r="G72" s="66" t="s">
        <v>1870</v>
      </c>
      <c r="H72" s="61" t="s">
        <v>889</v>
      </c>
      <c r="I72" s="106">
        <v>4600</v>
      </c>
      <c r="J72" s="61">
        <v>4600</v>
      </c>
      <c r="K72" s="33">
        <v>138</v>
      </c>
      <c r="L72" s="33"/>
      <c r="M72" s="41" t="s">
        <v>166</v>
      </c>
    </row>
    <row r="73" spans="1:16" ht="15" customHeight="1" x14ac:dyDescent="0.3">
      <c r="A73" s="41" t="s">
        <v>881</v>
      </c>
      <c r="B73" s="39"/>
      <c r="C73" s="36" t="s">
        <v>835</v>
      </c>
      <c r="D73" s="33" t="s">
        <v>885</v>
      </c>
      <c r="E73" s="35"/>
      <c r="F73" s="33" t="s">
        <v>877</v>
      </c>
      <c r="G73" s="66" t="s">
        <v>1870</v>
      </c>
      <c r="H73" s="61" t="s">
        <v>890</v>
      </c>
      <c r="I73" s="106">
        <v>4200</v>
      </c>
      <c r="J73" s="61">
        <v>4200</v>
      </c>
      <c r="K73" s="33">
        <v>126</v>
      </c>
      <c r="L73" s="33"/>
      <c r="M73" s="41" t="s">
        <v>166</v>
      </c>
    </row>
    <row r="74" spans="1:16" ht="15" customHeight="1" x14ac:dyDescent="0.3">
      <c r="A74" s="41" t="s">
        <v>891</v>
      </c>
      <c r="B74" s="39"/>
      <c r="C74" s="37" t="s">
        <v>893</v>
      </c>
      <c r="D74" s="33" t="s">
        <v>892</v>
      </c>
      <c r="E74" s="35"/>
      <c r="F74" s="33" t="s">
        <v>894</v>
      </c>
      <c r="G74" s="66" t="s">
        <v>1870</v>
      </c>
      <c r="H74" s="61" t="s">
        <v>259</v>
      </c>
      <c r="I74" s="106">
        <v>500</v>
      </c>
      <c r="J74" s="61">
        <v>500</v>
      </c>
      <c r="K74" s="33">
        <v>15</v>
      </c>
      <c r="L74" s="33"/>
      <c r="M74" s="41" t="s">
        <v>166</v>
      </c>
    </row>
    <row r="75" spans="1:16" ht="15" customHeight="1" x14ac:dyDescent="0.3">
      <c r="A75" s="41" t="s">
        <v>891</v>
      </c>
      <c r="B75" s="39"/>
      <c r="C75" s="37" t="s">
        <v>895</v>
      </c>
      <c r="D75" s="33" t="s">
        <v>896</v>
      </c>
      <c r="E75" s="35"/>
      <c r="F75" s="33" t="s">
        <v>894</v>
      </c>
      <c r="G75" s="66" t="s">
        <v>1870</v>
      </c>
      <c r="H75" s="61" t="s">
        <v>204</v>
      </c>
      <c r="I75" s="106">
        <v>7500</v>
      </c>
      <c r="J75" s="61">
        <v>7500</v>
      </c>
      <c r="K75" s="33">
        <v>225</v>
      </c>
      <c r="L75" s="33">
        <v>5</v>
      </c>
      <c r="M75" s="41" t="s">
        <v>166</v>
      </c>
    </row>
    <row r="76" spans="1:16" ht="15" customHeight="1" x14ac:dyDescent="0.3">
      <c r="A76" s="41" t="s">
        <v>891</v>
      </c>
      <c r="B76" s="39"/>
      <c r="C76" s="37" t="s">
        <v>1484</v>
      </c>
      <c r="D76" s="33" t="s">
        <v>897</v>
      </c>
      <c r="E76" s="35"/>
      <c r="F76" s="33" t="s">
        <v>894</v>
      </c>
      <c r="G76" s="66" t="s">
        <v>1870</v>
      </c>
      <c r="H76" s="61" t="s">
        <v>200</v>
      </c>
      <c r="I76" s="106">
        <v>8800</v>
      </c>
      <c r="J76" s="61">
        <v>8800</v>
      </c>
      <c r="K76" s="33">
        <v>64</v>
      </c>
      <c r="L76" s="33"/>
      <c r="M76" s="41" t="s">
        <v>166</v>
      </c>
    </row>
    <row r="77" spans="1:16" ht="14.25" customHeight="1" x14ac:dyDescent="0.3">
      <c r="A77" s="41" t="s">
        <v>891</v>
      </c>
      <c r="B77" s="39"/>
      <c r="C77" s="37" t="s">
        <v>899</v>
      </c>
      <c r="D77" s="33" t="s">
        <v>898</v>
      </c>
      <c r="E77" s="35"/>
      <c r="F77" s="33" t="s">
        <v>894</v>
      </c>
      <c r="G77" s="66" t="s">
        <v>1870</v>
      </c>
      <c r="H77" s="61" t="s">
        <v>204</v>
      </c>
      <c r="I77" s="106">
        <v>6885</v>
      </c>
      <c r="J77" s="61">
        <v>6885</v>
      </c>
      <c r="K77" s="33">
        <v>206</v>
      </c>
      <c r="L77" s="33">
        <v>4</v>
      </c>
      <c r="M77" s="41" t="s">
        <v>166</v>
      </c>
      <c r="P77" s="96"/>
    </row>
    <row r="78" spans="1:16" ht="14.25" customHeight="1" x14ac:dyDescent="0.3">
      <c r="A78" s="40" t="s">
        <v>891</v>
      </c>
      <c r="B78" s="38"/>
      <c r="C78" s="36" t="s">
        <v>210</v>
      </c>
      <c r="D78" s="32" t="s">
        <v>898</v>
      </c>
      <c r="E78" s="34"/>
      <c r="F78" s="32" t="s">
        <v>894</v>
      </c>
      <c r="G78" s="66" t="s">
        <v>1870</v>
      </c>
      <c r="H78" s="61" t="s">
        <v>424</v>
      </c>
      <c r="I78" s="106">
        <v>800</v>
      </c>
      <c r="J78" s="61">
        <v>800</v>
      </c>
      <c r="K78" s="33">
        <v>30</v>
      </c>
      <c r="L78" s="33"/>
      <c r="M78" s="40" t="s">
        <v>526</v>
      </c>
    </row>
    <row r="79" spans="1:16" ht="14.25" customHeight="1" x14ac:dyDescent="0.3">
      <c r="A79" s="41"/>
      <c r="B79" s="39"/>
      <c r="C79" s="36" t="s">
        <v>210</v>
      </c>
      <c r="D79" s="32" t="s">
        <v>898</v>
      </c>
      <c r="E79" s="35"/>
      <c r="F79" s="33"/>
      <c r="G79" s="66" t="s">
        <v>1871</v>
      </c>
      <c r="H79" s="61" t="s">
        <v>580</v>
      </c>
      <c r="I79" s="106">
        <v>200</v>
      </c>
      <c r="J79" s="61">
        <v>200</v>
      </c>
      <c r="K79" s="33"/>
      <c r="L79" s="33"/>
      <c r="M79" s="41"/>
    </row>
    <row r="80" spans="1:16" ht="14.25" customHeight="1" x14ac:dyDescent="0.3">
      <c r="A80" s="41" t="s">
        <v>891</v>
      </c>
      <c r="B80" s="39"/>
      <c r="C80" s="37" t="s">
        <v>969</v>
      </c>
      <c r="D80" s="33" t="s">
        <v>898</v>
      </c>
      <c r="E80" s="35"/>
      <c r="F80" s="33" t="s">
        <v>894</v>
      </c>
      <c r="G80" s="66" t="s">
        <v>1870</v>
      </c>
      <c r="H80" s="61" t="s">
        <v>214</v>
      </c>
      <c r="I80" s="106">
        <v>8000</v>
      </c>
      <c r="J80" s="61">
        <v>8000</v>
      </c>
      <c r="K80" s="33">
        <v>240</v>
      </c>
      <c r="L80" s="33"/>
      <c r="M80" s="41" t="s">
        <v>166</v>
      </c>
    </row>
    <row r="81" spans="1:13" ht="14.25" customHeight="1" x14ac:dyDescent="0.3">
      <c r="A81" s="40" t="s">
        <v>891</v>
      </c>
      <c r="B81" s="38"/>
      <c r="C81" s="36" t="s">
        <v>970</v>
      </c>
      <c r="D81" s="32" t="s">
        <v>971</v>
      </c>
      <c r="E81" s="34"/>
      <c r="F81" s="32" t="s">
        <v>894</v>
      </c>
      <c r="G81" s="66" t="s">
        <v>1870</v>
      </c>
      <c r="H81" s="61" t="s">
        <v>972</v>
      </c>
      <c r="I81" s="106">
        <v>5950</v>
      </c>
      <c r="J81" s="61">
        <v>5950</v>
      </c>
      <c r="K81" s="33">
        <v>193</v>
      </c>
      <c r="L81" s="33">
        <v>5</v>
      </c>
      <c r="M81" s="40" t="s">
        <v>166</v>
      </c>
    </row>
    <row r="82" spans="1:13" ht="14.25" customHeight="1" x14ac:dyDescent="0.3">
      <c r="A82" s="43"/>
      <c r="B82" s="44"/>
      <c r="C82" s="36" t="s">
        <v>970</v>
      </c>
      <c r="D82" s="32" t="s">
        <v>971</v>
      </c>
      <c r="E82" s="46"/>
      <c r="F82" s="45"/>
      <c r="G82" s="66" t="s">
        <v>1871</v>
      </c>
      <c r="H82" s="61" t="s">
        <v>973</v>
      </c>
      <c r="I82" s="106">
        <v>504</v>
      </c>
      <c r="J82" s="61"/>
      <c r="K82" s="33"/>
      <c r="L82" s="33"/>
      <c r="M82" s="41"/>
    </row>
    <row r="83" spans="1:13" ht="14.25" customHeight="1" x14ac:dyDescent="0.3">
      <c r="A83" s="41"/>
      <c r="B83" s="39"/>
      <c r="C83" s="36" t="s">
        <v>970</v>
      </c>
      <c r="D83" s="32" t="s">
        <v>971</v>
      </c>
      <c r="E83" s="35"/>
      <c r="F83" s="33"/>
      <c r="G83" s="66" t="s">
        <v>1869</v>
      </c>
      <c r="H83" s="61" t="s">
        <v>69</v>
      </c>
      <c r="I83" s="106">
        <v>7000</v>
      </c>
      <c r="J83" s="61"/>
      <c r="K83" s="33">
        <v>52</v>
      </c>
      <c r="L83" s="33">
        <v>4</v>
      </c>
      <c r="M83" s="41" t="s">
        <v>298</v>
      </c>
    </row>
    <row r="84" spans="1:13" ht="14.25" customHeight="1" x14ac:dyDescent="0.3">
      <c r="A84" s="41" t="s">
        <v>891</v>
      </c>
      <c r="B84" s="39"/>
      <c r="C84" s="37" t="s">
        <v>1454</v>
      </c>
      <c r="D84" s="33" t="s">
        <v>974</v>
      </c>
      <c r="E84" s="35"/>
      <c r="F84" s="33" t="s">
        <v>894</v>
      </c>
      <c r="G84" s="66" t="s">
        <v>1870</v>
      </c>
      <c r="H84" s="61" t="s">
        <v>219</v>
      </c>
      <c r="I84" s="106">
        <v>5000</v>
      </c>
      <c r="J84" s="61">
        <v>5000</v>
      </c>
      <c r="K84" s="33">
        <v>162</v>
      </c>
      <c r="L84" s="33"/>
      <c r="M84" s="41" t="s">
        <v>166</v>
      </c>
    </row>
    <row r="85" spans="1:13" ht="14.25" customHeight="1" x14ac:dyDescent="0.3">
      <c r="A85" s="40" t="s">
        <v>891</v>
      </c>
      <c r="B85" s="38"/>
      <c r="C85" s="36" t="s">
        <v>975</v>
      </c>
      <c r="D85" s="32" t="s">
        <v>979</v>
      </c>
      <c r="E85" s="34"/>
      <c r="F85" s="32" t="s">
        <v>894</v>
      </c>
      <c r="G85" s="66" t="s">
        <v>1870</v>
      </c>
      <c r="H85" s="61" t="s">
        <v>419</v>
      </c>
      <c r="I85" s="106">
        <v>1800</v>
      </c>
      <c r="J85" s="61">
        <v>1800</v>
      </c>
      <c r="K85" s="33">
        <v>54</v>
      </c>
      <c r="L85" s="33"/>
      <c r="M85" s="41" t="s">
        <v>166</v>
      </c>
    </row>
    <row r="86" spans="1:13" ht="14.25" customHeight="1" x14ac:dyDescent="0.3">
      <c r="A86" s="41"/>
      <c r="B86" s="39"/>
      <c r="C86" s="36" t="s">
        <v>975</v>
      </c>
      <c r="D86" s="32" t="s">
        <v>979</v>
      </c>
      <c r="E86" s="35"/>
      <c r="F86" s="33"/>
      <c r="G86" s="66" t="s">
        <v>1869</v>
      </c>
      <c r="H86" s="61" t="s">
        <v>60</v>
      </c>
      <c r="I86" s="106">
        <v>5000</v>
      </c>
      <c r="J86" s="61"/>
      <c r="K86" s="33">
        <v>37</v>
      </c>
      <c r="L86" s="33">
        <v>4</v>
      </c>
      <c r="M86" s="41" t="s">
        <v>298</v>
      </c>
    </row>
    <row r="87" spans="1:13" ht="14.25" customHeight="1" x14ac:dyDescent="0.3">
      <c r="A87" s="41" t="s">
        <v>891</v>
      </c>
      <c r="B87" s="39"/>
      <c r="C87" s="37" t="s">
        <v>813</v>
      </c>
      <c r="D87" s="33" t="s">
        <v>979</v>
      </c>
      <c r="E87" s="35"/>
      <c r="F87" s="33" t="s">
        <v>894</v>
      </c>
      <c r="G87" s="66" t="s">
        <v>1870</v>
      </c>
      <c r="H87" s="61" t="s">
        <v>35</v>
      </c>
      <c r="I87" s="106">
        <v>17500</v>
      </c>
      <c r="J87" s="61">
        <v>17500</v>
      </c>
      <c r="K87" s="33">
        <v>525</v>
      </c>
      <c r="L87" s="33"/>
      <c r="M87" s="41" t="s">
        <v>166</v>
      </c>
    </row>
    <row r="88" spans="1:13" ht="14.25" customHeight="1" x14ac:dyDescent="0.3">
      <c r="A88" s="40" t="s">
        <v>977</v>
      </c>
      <c r="B88" s="38"/>
      <c r="C88" s="36" t="s">
        <v>353</v>
      </c>
      <c r="D88" s="32" t="s">
        <v>978</v>
      </c>
      <c r="E88" s="34"/>
      <c r="F88" s="32" t="s">
        <v>894</v>
      </c>
      <c r="G88" s="66" t="s">
        <v>1870</v>
      </c>
      <c r="H88" s="61" t="s">
        <v>441</v>
      </c>
      <c r="I88" s="106">
        <v>22000</v>
      </c>
      <c r="J88" s="61">
        <v>22000</v>
      </c>
      <c r="K88" s="33">
        <v>660</v>
      </c>
      <c r="L88" s="33"/>
      <c r="M88" s="41" t="s">
        <v>166</v>
      </c>
    </row>
    <row r="89" spans="1:13" ht="14.25" customHeight="1" x14ac:dyDescent="0.3">
      <c r="A89" s="41"/>
      <c r="B89" s="39"/>
      <c r="C89" s="36" t="s">
        <v>353</v>
      </c>
      <c r="D89" s="32" t="s">
        <v>979</v>
      </c>
      <c r="E89" s="35"/>
      <c r="F89" s="33"/>
      <c r="G89" s="66" t="s">
        <v>1869</v>
      </c>
      <c r="H89" s="61" t="s">
        <v>259</v>
      </c>
      <c r="I89" s="106">
        <v>500</v>
      </c>
      <c r="J89" s="61"/>
      <c r="K89" s="33">
        <v>3</v>
      </c>
      <c r="L89" s="33">
        <v>6</v>
      </c>
      <c r="M89" s="41" t="s">
        <v>298</v>
      </c>
    </row>
    <row r="90" spans="1:13" ht="14.25" customHeight="1" x14ac:dyDescent="0.3">
      <c r="A90" s="41" t="s">
        <v>977</v>
      </c>
      <c r="B90" s="39"/>
      <c r="C90" s="37" t="s">
        <v>318</v>
      </c>
      <c r="D90" s="33" t="s">
        <v>976</v>
      </c>
      <c r="E90" s="35"/>
      <c r="F90" s="33" t="s">
        <v>894</v>
      </c>
      <c r="G90" s="66" t="s">
        <v>1870</v>
      </c>
      <c r="H90" s="61" t="s">
        <v>980</v>
      </c>
      <c r="I90" s="106">
        <v>3500</v>
      </c>
      <c r="J90" s="61">
        <v>3500</v>
      </c>
      <c r="K90" s="33">
        <v>105</v>
      </c>
      <c r="L90" s="33"/>
      <c r="M90" s="41" t="s">
        <v>166</v>
      </c>
    </row>
    <row r="91" spans="1:13" ht="14.25" customHeight="1" x14ac:dyDescent="0.3">
      <c r="A91" s="41" t="s">
        <v>977</v>
      </c>
      <c r="B91" s="39"/>
      <c r="C91" s="37" t="s">
        <v>981</v>
      </c>
      <c r="D91" s="33" t="s">
        <v>976</v>
      </c>
      <c r="E91" s="35"/>
      <c r="F91" s="33" t="s">
        <v>894</v>
      </c>
      <c r="G91" s="66" t="s">
        <v>1870</v>
      </c>
      <c r="H91" s="61" t="s">
        <v>592</v>
      </c>
      <c r="I91" s="106">
        <v>25800</v>
      </c>
      <c r="J91" s="61">
        <v>25800</v>
      </c>
      <c r="K91" s="33">
        <v>774</v>
      </c>
      <c r="L91" s="33"/>
      <c r="M91" s="41" t="s">
        <v>166</v>
      </c>
    </row>
    <row r="92" spans="1:13" ht="14.25" customHeight="1" x14ac:dyDescent="0.3">
      <c r="A92" s="40" t="s">
        <v>977</v>
      </c>
      <c r="B92" s="38"/>
      <c r="C92" s="36" t="s">
        <v>982</v>
      </c>
      <c r="D92" s="32" t="s">
        <v>983</v>
      </c>
      <c r="E92" s="34"/>
      <c r="F92" s="32" t="s">
        <v>894</v>
      </c>
      <c r="G92" s="66" t="s">
        <v>1869</v>
      </c>
      <c r="H92" s="61" t="s">
        <v>984</v>
      </c>
      <c r="I92" s="106">
        <v>17000</v>
      </c>
      <c r="J92" s="61"/>
      <c r="K92" s="33">
        <v>127</v>
      </c>
      <c r="L92" s="33">
        <v>4</v>
      </c>
      <c r="M92" s="41" t="s">
        <v>298</v>
      </c>
    </row>
    <row r="93" spans="1:13" ht="14.25" customHeight="1" x14ac:dyDescent="0.3">
      <c r="A93" s="41"/>
      <c r="B93" s="39"/>
      <c r="C93" s="36" t="s">
        <v>982</v>
      </c>
      <c r="D93" s="32" t="s">
        <v>983</v>
      </c>
      <c r="E93" s="35"/>
      <c r="F93" s="33"/>
      <c r="G93" s="66" t="s">
        <v>1871</v>
      </c>
      <c r="H93" s="61" t="s">
        <v>27</v>
      </c>
      <c r="I93" s="106">
        <v>800</v>
      </c>
      <c r="J93" s="61"/>
      <c r="K93" s="33">
        <v>24</v>
      </c>
      <c r="L93" s="33"/>
      <c r="M93" s="41" t="s">
        <v>166</v>
      </c>
    </row>
    <row r="94" spans="1:13" ht="14.25" customHeight="1" x14ac:dyDescent="0.3">
      <c r="A94" s="40" t="s">
        <v>977</v>
      </c>
      <c r="B94" s="38"/>
      <c r="C94" s="36" t="s">
        <v>985</v>
      </c>
      <c r="D94" s="32" t="s">
        <v>983</v>
      </c>
      <c r="E94" s="34"/>
      <c r="F94" s="32" t="s">
        <v>894</v>
      </c>
      <c r="G94" s="66" t="s">
        <v>1870</v>
      </c>
      <c r="H94" s="61" t="s">
        <v>259</v>
      </c>
      <c r="I94" s="106">
        <v>500</v>
      </c>
      <c r="J94" s="61">
        <v>500</v>
      </c>
      <c r="K94" s="32">
        <v>21</v>
      </c>
      <c r="L94" s="32"/>
      <c r="M94" s="40" t="s">
        <v>166</v>
      </c>
    </row>
    <row r="95" spans="1:13" ht="14.25" customHeight="1" x14ac:dyDescent="0.3">
      <c r="A95" s="41"/>
      <c r="B95" s="39"/>
      <c r="C95" s="36" t="s">
        <v>985</v>
      </c>
      <c r="D95" s="32" t="s">
        <v>983</v>
      </c>
      <c r="E95" s="35"/>
      <c r="F95" s="33"/>
      <c r="G95" s="66" t="s">
        <v>1871</v>
      </c>
      <c r="H95" s="61" t="s">
        <v>580</v>
      </c>
      <c r="I95" s="106">
        <v>200</v>
      </c>
      <c r="J95" s="61">
        <v>200</v>
      </c>
      <c r="K95" s="33"/>
      <c r="L95" s="33"/>
      <c r="M95" s="41"/>
    </row>
    <row r="96" spans="1:13" ht="14.25" customHeight="1" x14ac:dyDescent="0.3">
      <c r="A96" s="41" t="s">
        <v>977</v>
      </c>
      <c r="B96" s="39"/>
      <c r="C96" s="37" t="s">
        <v>986</v>
      </c>
      <c r="D96" s="33" t="s">
        <v>983</v>
      </c>
      <c r="E96" s="35"/>
      <c r="F96" s="33" t="s">
        <v>894</v>
      </c>
      <c r="G96" s="66" t="s">
        <v>1870</v>
      </c>
      <c r="H96" s="61" t="s">
        <v>149</v>
      </c>
      <c r="I96" s="106">
        <v>2500</v>
      </c>
      <c r="J96" s="61">
        <v>2500</v>
      </c>
      <c r="K96" s="33">
        <v>75</v>
      </c>
      <c r="L96" s="33"/>
      <c r="M96" s="41" t="s">
        <v>166</v>
      </c>
    </row>
    <row r="97" spans="1:18" ht="14.25" customHeight="1" x14ac:dyDescent="0.3">
      <c r="A97" s="40" t="s">
        <v>977</v>
      </c>
      <c r="B97" s="38"/>
      <c r="C97" s="36" t="s">
        <v>987</v>
      </c>
      <c r="D97" s="32" t="s">
        <v>983</v>
      </c>
      <c r="E97" s="34"/>
      <c r="F97" s="32" t="s">
        <v>894</v>
      </c>
      <c r="G97" s="66" t="s">
        <v>1870</v>
      </c>
      <c r="H97" s="61" t="s">
        <v>49</v>
      </c>
      <c r="I97" s="106">
        <v>1000</v>
      </c>
      <c r="J97" s="61">
        <v>1000</v>
      </c>
      <c r="K97" s="33">
        <v>42</v>
      </c>
      <c r="L97" s="33"/>
      <c r="M97" s="40" t="s">
        <v>166</v>
      </c>
    </row>
    <row r="98" spans="1:18" ht="14.25" customHeight="1" x14ac:dyDescent="0.3">
      <c r="A98" s="41"/>
      <c r="B98" s="39"/>
      <c r="C98" s="36" t="s">
        <v>987</v>
      </c>
      <c r="D98" s="32" t="s">
        <v>983</v>
      </c>
      <c r="E98" s="35"/>
      <c r="F98" s="33"/>
      <c r="G98" s="66" t="s">
        <v>1871</v>
      </c>
      <c r="H98" s="61" t="s">
        <v>580</v>
      </c>
      <c r="I98" s="106">
        <v>200</v>
      </c>
      <c r="J98" s="61">
        <v>400</v>
      </c>
      <c r="K98" s="33"/>
      <c r="L98" s="33"/>
      <c r="M98" s="41"/>
    </row>
    <row r="99" spans="1:18" ht="14.25" customHeight="1" x14ac:dyDescent="0.3">
      <c r="A99" s="40" t="s">
        <v>977</v>
      </c>
      <c r="B99" s="38"/>
      <c r="C99" s="36" t="s">
        <v>988</v>
      </c>
      <c r="D99" s="32" t="s">
        <v>983</v>
      </c>
      <c r="E99" s="34"/>
      <c r="F99" s="32" t="s">
        <v>894</v>
      </c>
      <c r="G99" s="66" t="s">
        <v>1870</v>
      </c>
      <c r="H99" s="61" t="s">
        <v>213</v>
      </c>
      <c r="I99" s="106">
        <v>20000</v>
      </c>
      <c r="J99" s="61">
        <v>20000</v>
      </c>
      <c r="K99" s="33">
        <v>600</v>
      </c>
      <c r="L99" s="33"/>
      <c r="M99" s="41" t="s">
        <v>166</v>
      </c>
    </row>
    <row r="100" spans="1:18" ht="14.25" customHeight="1" x14ac:dyDescent="0.3">
      <c r="A100" s="41"/>
      <c r="B100" s="39"/>
      <c r="C100" s="36" t="s">
        <v>988</v>
      </c>
      <c r="D100" s="32" t="s">
        <v>983</v>
      </c>
      <c r="E100" s="35"/>
      <c r="F100" s="33"/>
      <c r="G100" s="66" t="s">
        <v>1869</v>
      </c>
      <c r="H100" s="61" t="s">
        <v>989</v>
      </c>
      <c r="I100" s="106">
        <v>30482</v>
      </c>
      <c r="J100" s="61"/>
      <c r="K100" s="33">
        <v>228</v>
      </c>
      <c r="L100" s="33">
        <v>5</v>
      </c>
      <c r="M100" s="41" t="s">
        <v>298</v>
      </c>
    </row>
    <row r="101" spans="1:18" ht="14.25" customHeight="1" x14ac:dyDescent="0.3">
      <c r="A101" s="41" t="s">
        <v>977</v>
      </c>
      <c r="B101" s="39"/>
      <c r="C101" s="37" t="s">
        <v>990</v>
      </c>
      <c r="D101" s="33" t="s">
        <v>983</v>
      </c>
      <c r="E101" s="35"/>
      <c r="F101" s="33" t="s">
        <v>991</v>
      </c>
      <c r="G101" s="66" t="s">
        <v>1870</v>
      </c>
      <c r="H101" s="61" t="s">
        <v>204</v>
      </c>
      <c r="I101" s="106">
        <v>6700</v>
      </c>
      <c r="J101" s="61">
        <v>6700</v>
      </c>
      <c r="K101" s="33">
        <v>201</v>
      </c>
      <c r="L101" s="33"/>
      <c r="M101" s="41" t="s">
        <v>166</v>
      </c>
    </row>
    <row r="102" spans="1:18" ht="14.25" customHeight="1" x14ac:dyDescent="0.3">
      <c r="A102" s="41" t="s">
        <v>977</v>
      </c>
      <c r="B102" s="39"/>
      <c r="C102" s="37" t="s">
        <v>993</v>
      </c>
      <c r="D102" s="33" t="s">
        <v>992</v>
      </c>
      <c r="E102" s="35"/>
      <c r="F102" s="33" t="s">
        <v>871</v>
      </c>
      <c r="G102" s="66" t="s">
        <v>1870</v>
      </c>
      <c r="H102" s="61" t="s">
        <v>322</v>
      </c>
      <c r="I102" s="106">
        <v>2200</v>
      </c>
      <c r="J102" s="61">
        <v>2200</v>
      </c>
      <c r="K102" s="33">
        <v>66</v>
      </c>
      <c r="L102" s="33"/>
      <c r="M102" s="40" t="s">
        <v>166</v>
      </c>
    </row>
    <row r="103" spans="1:18" ht="14.25" customHeight="1" x14ac:dyDescent="0.3">
      <c r="A103" s="41" t="s">
        <v>994</v>
      </c>
      <c r="B103" s="39"/>
      <c r="C103" s="37" t="s">
        <v>376</v>
      </c>
      <c r="D103" s="33" t="s">
        <v>995</v>
      </c>
      <c r="E103" s="35"/>
      <c r="F103" s="33" t="s">
        <v>996</v>
      </c>
      <c r="G103" s="66" t="s">
        <v>1870</v>
      </c>
      <c r="H103" s="61" t="s">
        <v>214</v>
      </c>
      <c r="I103" s="106">
        <v>2500</v>
      </c>
      <c r="J103" s="61">
        <v>2500</v>
      </c>
      <c r="K103" s="33">
        <v>300</v>
      </c>
      <c r="L103" s="33"/>
      <c r="M103" s="41"/>
    </row>
    <row r="104" spans="1:18" ht="14.25" customHeight="1" x14ac:dyDescent="0.3">
      <c r="A104" s="40" t="s">
        <v>994</v>
      </c>
      <c r="B104" s="38"/>
      <c r="C104" s="32" t="s">
        <v>1473</v>
      </c>
      <c r="D104" s="32" t="s">
        <v>995</v>
      </c>
      <c r="E104" s="34"/>
      <c r="F104" s="32" t="s">
        <v>996</v>
      </c>
      <c r="G104" s="66" t="s">
        <v>1870</v>
      </c>
      <c r="H104" s="61" t="s">
        <v>204</v>
      </c>
      <c r="I104" s="106">
        <v>6600</v>
      </c>
      <c r="J104" s="61">
        <v>6600</v>
      </c>
      <c r="K104" s="33">
        <v>201</v>
      </c>
      <c r="L104" s="33">
        <v>6</v>
      </c>
      <c r="M104" s="41" t="s">
        <v>166</v>
      </c>
    </row>
    <row r="105" spans="1:18" ht="14.25" customHeight="1" x14ac:dyDescent="0.3">
      <c r="A105" s="41"/>
      <c r="B105" s="39"/>
      <c r="C105" s="32" t="s">
        <v>1473</v>
      </c>
      <c r="D105" s="32" t="s">
        <v>995</v>
      </c>
      <c r="E105" s="35"/>
      <c r="F105" s="33"/>
      <c r="G105" s="66" t="s">
        <v>1869</v>
      </c>
      <c r="H105" s="61" t="s">
        <v>259</v>
      </c>
      <c r="I105" s="106">
        <v>500</v>
      </c>
      <c r="J105" s="61"/>
      <c r="K105" s="33"/>
      <c r="L105" s="33"/>
      <c r="M105" s="41" t="s">
        <v>298</v>
      </c>
    </row>
    <row r="106" spans="1:18" ht="14.25" customHeight="1" x14ac:dyDescent="0.3">
      <c r="A106" s="41" t="s">
        <v>994</v>
      </c>
      <c r="B106" s="39"/>
      <c r="C106" s="82" t="s">
        <v>306</v>
      </c>
      <c r="D106" s="33" t="s">
        <v>995</v>
      </c>
      <c r="E106" s="35"/>
      <c r="F106" s="33" t="s">
        <v>996</v>
      </c>
      <c r="G106" s="66" t="s">
        <v>1870</v>
      </c>
      <c r="H106" s="61" t="s">
        <v>222</v>
      </c>
      <c r="I106" s="106">
        <v>2100</v>
      </c>
      <c r="J106" s="61">
        <v>2100</v>
      </c>
      <c r="K106" s="33">
        <v>63</v>
      </c>
      <c r="L106" s="33"/>
      <c r="M106" s="41" t="s">
        <v>166</v>
      </c>
    </row>
    <row r="107" spans="1:18" ht="14.25" customHeight="1" x14ac:dyDescent="0.3">
      <c r="A107" s="41" t="s">
        <v>994</v>
      </c>
      <c r="B107" s="39"/>
      <c r="C107" s="37" t="s">
        <v>134</v>
      </c>
      <c r="D107" s="33" t="s">
        <v>997</v>
      </c>
      <c r="E107" s="35"/>
      <c r="F107" s="33" t="s">
        <v>996</v>
      </c>
      <c r="G107" s="66" t="s">
        <v>1870</v>
      </c>
      <c r="H107" s="61" t="s">
        <v>241</v>
      </c>
      <c r="I107" s="106">
        <v>14000</v>
      </c>
      <c r="J107" s="61">
        <v>14000</v>
      </c>
      <c r="K107" s="33">
        <v>420</v>
      </c>
      <c r="L107" s="33"/>
      <c r="M107" s="41" t="s">
        <v>166</v>
      </c>
    </row>
    <row r="108" spans="1:18" ht="14.25" customHeight="1" x14ac:dyDescent="0.3">
      <c r="A108" s="41" t="s">
        <v>994</v>
      </c>
      <c r="B108" s="39"/>
      <c r="C108" s="37" t="s">
        <v>344</v>
      </c>
      <c r="D108" s="33" t="s">
        <v>997</v>
      </c>
      <c r="E108" s="35"/>
      <c r="F108" s="33" t="s">
        <v>996</v>
      </c>
      <c r="G108" s="66" t="s">
        <v>1870</v>
      </c>
      <c r="H108" s="61" t="s">
        <v>52</v>
      </c>
      <c r="I108" s="106">
        <v>2000</v>
      </c>
      <c r="J108" s="61">
        <v>2000</v>
      </c>
      <c r="K108" s="33">
        <v>60</v>
      </c>
      <c r="L108" s="33"/>
      <c r="M108" s="41" t="s">
        <v>166</v>
      </c>
    </row>
    <row r="109" spans="1:18" ht="14.25" customHeight="1" x14ac:dyDescent="0.3">
      <c r="A109" s="41" t="s">
        <v>994</v>
      </c>
      <c r="B109" s="39"/>
      <c r="C109" s="37" t="s">
        <v>516</v>
      </c>
      <c r="D109" s="33" t="s">
        <v>999</v>
      </c>
      <c r="E109" s="35"/>
      <c r="F109" s="33" t="s">
        <v>998</v>
      </c>
      <c r="G109" s="66" t="s">
        <v>1870</v>
      </c>
      <c r="H109" s="61" t="s">
        <v>52</v>
      </c>
      <c r="I109" s="106">
        <v>2000</v>
      </c>
      <c r="J109" s="61">
        <v>2000</v>
      </c>
      <c r="K109" s="33">
        <v>60</v>
      </c>
      <c r="L109" s="33"/>
      <c r="M109" s="41" t="s">
        <v>166</v>
      </c>
    </row>
    <row r="110" spans="1:18" ht="15" customHeight="1" x14ac:dyDescent="0.3">
      <c r="A110" s="41" t="s">
        <v>994</v>
      </c>
      <c r="B110" s="39"/>
      <c r="C110" s="37" t="s">
        <v>1001</v>
      </c>
      <c r="D110" s="33" t="s">
        <v>1000</v>
      </c>
      <c r="E110" s="35"/>
      <c r="F110" s="33" t="s">
        <v>998</v>
      </c>
      <c r="G110" s="66" t="s">
        <v>1870</v>
      </c>
      <c r="H110" s="61" t="s">
        <v>62</v>
      </c>
      <c r="I110" s="106">
        <v>4000</v>
      </c>
      <c r="J110" s="61">
        <v>4000</v>
      </c>
      <c r="K110" s="33">
        <v>120</v>
      </c>
      <c r="L110" s="33"/>
      <c r="M110" s="41" t="s">
        <v>166</v>
      </c>
      <c r="R110" s="96"/>
    </row>
    <row r="111" spans="1:18" ht="15" customHeight="1" x14ac:dyDescent="0.3">
      <c r="A111" s="41" t="s">
        <v>994</v>
      </c>
      <c r="B111" s="39"/>
      <c r="C111" s="82" t="s">
        <v>240</v>
      </c>
      <c r="D111" s="33" t="s">
        <v>1002</v>
      </c>
      <c r="E111" s="35"/>
      <c r="F111" s="33" t="s">
        <v>998</v>
      </c>
      <c r="G111" s="66" t="s">
        <v>1870</v>
      </c>
      <c r="H111" s="61" t="s">
        <v>271</v>
      </c>
      <c r="I111" s="106">
        <v>27495</v>
      </c>
      <c r="J111" s="61">
        <v>27495</v>
      </c>
      <c r="K111" s="33">
        <v>824</v>
      </c>
      <c r="L111" s="33">
        <v>7</v>
      </c>
      <c r="M111" s="41" t="s">
        <v>166</v>
      </c>
    </row>
    <row r="112" spans="1:18" ht="15" customHeight="1" x14ac:dyDescent="0.3">
      <c r="A112" s="41" t="s">
        <v>994</v>
      </c>
      <c r="B112" s="39"/>
      <c r="C112" s="37" t="s">
        <v>315</v>
      </c>
      <c r="D112" s="33" t="s">
        <v>1003</v>
      </c>
      <c r="E112" s="35"/>
      <c r="F112" s="33" t="s">
        <v>998</v>
      </c>
      <c r="G112" s="66" t="s">
        <v>1870</v>
      </c>
      <c r="H112" s="61" t="s">
        <v>219</v>
      </c>
      <c r="I112" s="106">
        <v>4153</v>
      </c>
      <c r="J112" s="61">
        <v>4153</v>
      </c>
      <c r="K112" s="33">
        <v>124</v>
      </c>
      <c r="L112" s="33">
        <v>4</v>
      </c>
      <c r="M112" s="41" t="s">
        <v>166</v>
      </c>
    </row>
    <row r="113" spans="1:13" ht="15" customHeight="1" x14ac:dyDescent="0.3">
      <c r="A113" s="40" t="s">
        <v>994</v>
      </c>
      <c r="B113" s="38"/>
      <c r="C113" s="36" t="s">
        <v>1004</v>
      </c>
      <c r="D113" s="32" t="s">
        <v>1003</v>
      </c>
      <c r="E113" s="34"/>
      <c r="F113" s="32" t="s">
        <v>998</v>
      </c>
      <c r="G113" s="66" t="s">
        <v>1870</v>
      </c>
      <c r="H113" s="61" t="s">
        <v>1006</v>
      </c>
      <c r="I113" s="106">
        <v>29900</v>
      </c>
      <c r="J113" s="61">
        <v>29900</v>
      </c>
      <c r="K113" s="33">
        <v>897</v>
      </c>
      <c r="L113" s="33"/>
      <c r="M113" s="41" t="s">
        <v>166</v>
      </c>
    </row>
    <row r="114" spans="1:13" ht="14.4" x14ac:dyDescent="0.3">
      <c r="A114" s="41"/>
      <c r="B114" s="39"/>
      <c r="C114" s="37"/>
      <c r="D114" s="32" t="s">
        <v>1003</v>
      </c>
      <c r="E114" s="35"/>
      <c r="F114" s="33"/>
      <c r="G114" s="66" t="s">
        <v>1869</v>
      </c>
      <c r="H114" s="61" t="s">
        <v>1005</v>
      </c>
      <c r="I114" s="106">
        <v>22186</v>
      </c>
      <c r="J114" s="61"/>
      <c r="K114" s="33">
        <v>166</v>
      </c>
      <c r="L114" s="33">
        <v>3</v>
      </c>
      <c r="M114" s="41" t="s">
        <v>298</v>
      </c>
    </row>
    <row r="115" spans="1:13" ht="15" customHeight="1" x14ac:dyDescent="0.3">
      <c r="A115" s="41" t="s">
        <v>1007</v>
      </c>
      <c r="B115" s="39"/>
      <c r="C115" s="37" t="s">
        <v>235</v>
      </c>
      <c r="D115" s="33" t="s">
        <v>1003</v>
      </c>
      <c r="E115" s="35"/>
      <c r="F115" s="33" t="s">
        <v>998</v>
      </c>
      <c r="G115" s="66" t="s">
        <v>1870</v>
      </c>
      <c r="H115" s="61" t="s">
        <v>162</v>
      </c>
      <c r="I115" s="106">
        <v>24000</v>
      </c>
      <c r="J115" s="61">
        <v>24000</v>
      </c>
      <c r="K115" s="33">
        <v>720</v>
      </c>
      <c r="L115" s="33"/>
      <c r="M115" s="41" t="s">
        <v>166</v>
      </c>
    </row>
    <row r="116" spans="1:13" ht="15" customHeight="1" x14ac:dyDescent="0.3">
      <c r="A116" s="40" t="s">
        <v>1007</v>
      </c>
      <c r="B116" s="38"/>
      <c r="C116" s="36" t="s">
        <v>1484</v>
      </c>
      <c r="D116" s="32" t="s">
        <v>1008</v>
      </c>
      <c r="E116" s="34"/>
      <c r="F116" s="32" t="s">
        <v>998</v>
      </c>
      <c r="G116" s="66" t="s">
        <v>1870</v>
      </c>
      <c r="H116" s="61" t="s">
        <v>1009</v>
      </c>
      <c r="I116" s="106">
        <v>12337</v>
      </c>
      <c r="J116" s="61">
        <v>12337</v>
      </c>
      <c r="K116" s="33">
        <v>370</v>
      </c>
      <c r="L116" s="33"/>
      <c r="M116" s="41" t="s">
        <v>166</v>
      </c>
    </row>
    <row r="117" spans="1:13" ht="14.4" x14ac:dyDescent="0.3">
      <c r="A117" s="41"/>
      <c r="B117" s="39"/>
      <c r="C117" s="37"/>
      <c r="D117" s="32" t="s">
        <v>1008</v>
      </c>
      <c r="E117" s="35"/>
      <c r="F117" s="33"/>
      <c r="G117" s="66" t="s">
        <v>1869</v>
      </c>
      <c r="H117" s="61" t="s">
        <v>1010</v>
      </c>
      <c r="I117" s="106">
        <v>5440</v>
      </c>
      <c r="J117" s="61"/>
      <c r="K117" s="33"/>
      <c r="L117" s="33"/>
      <c r="M117" s="41" t="s">
        <v>298</v>
      </c>
    </row>
    <row r="118" spans="1:13" ht="15" customHeight="1" x14ac:dyDescent="0.3">
      <c r="A118" s="41" t="s">
        <v>1007</v>
      </c>
      <c r="B118" s="39"/>
      <c r="C118" s="37" t="s">
        <v>189</v>
      </c>
      <c r="D118" s="33" t="s">
        <v>1008</v>
      </c>
      <c r="E118" s="35"/>
      <c r="F118" s="33" t="s">
        <v>998</v>
      </c>
      <c r="G118" s="66" t="s">
        <v>1870</v>
      </c>
      <c r="H118" s="61" t="s">
        <v>241</v>
      </c>
      <c r="I118" s="106">
        <v>20500</v>
      </c>
      <c r="J118" s="61">
        <v>20500</v>
      </c>
      <c r="K118" s="33">
        <v>615</v>
      </c>
      <c r="L118" s="33"/>
      <c r="M118" s="41" t="s">
        <v>166</v>
      </c>
    </row>
    <row r="119" spans="1:13" ht="15" customHeight="1" x14ac:dyDescent="0.3">
      <c r="A119" s="41" t="s">
        <v>1007</v>
      </c>
      <c r="B119" s="39"/>
      <c r="C119" s="37" t="s">
        <v>376</v>
      </c>
      <c r="D119" s="33" t="s">
        <v>1008</v>
      </c>
      <c r="E119" s="35"/>
      <c r="F119" s="33" t="s">
        <v>998</v>
      </c>
      <c r="G119" s="66" t="s">
        <v>1870</v>
      </c>
      <c r="H119" s="61" t="s">
        <v>214</v>
      </c>
      <c r="I119" s="106">
        <v>12000</v>
      </c>
      <c r="J119" s="61">
        <v>12000</v>
      </c>
      <c r="K119" s="33">
        <v>360</v>
      </c>
      <c r="L119" s="33"/>
      <c r="M119" s="41" t="s">
        <v>166</v>
      </c>
    </row>
    <row r="120" spans="1:13" ht="14.4" x14ac:dyDescent="0.3">
      <c r="A120" s="41" t="s">
        <v>1007</v>
      </c>
      <c r="B120" s="39"/>
      <c r="C120" s="37" t="s">
        <v>315</v>
      </c>
      <c r="D120" s="33" t="s">
        <v>1008</v>
      </c>
      <c r="E120" s="35"/>
      <c r="F120" s="33" t="s">
        <v>998</v>
      </c>
      <c r="G120" s="66" t="s">
        <v>1869</v>
      </c>
      <c r="H120" s="61" t="s">
        <v>1011</v>
      </c>
      <c r="I120" s="106">
        <v>3904</v>
      </c>
      <c r="J120" s="61"/>
      <c r="K120" s="33">
        <v>29</v>
      </c>
      <c r="L120" s="33"/>
      <c r="M120" s="41" t="s">
        <v>298</v>
      </c>
    </row>
    <row r="121" spans="1:13" ht="15" customHeight="1" x14ac:dyDescent="0.3">
      <c r="A121" s="41" t="s">
        <v>1007</v>
      </c>
      <c r="B121" s="39"/>
      <c r="C121" s="32" t="s">
        <v>1347</v>
      </c>
      <c r="D121" s="33" t="s">
        <v>1012</v>
      </c>
      <c r="E121" s="35"/>
      <c r="F121" s="33" t="s">
        <v>998</v>
      </c>
      <c r="G121" s="66" t="s">
        <v>1870</v>
      </c>
      <c r="H121" s="61" t="s">
        <v>107</v>
      </c>
      <c r="I121" s="106">
        <v>1500</v>
      </c>
      <c r="J121" s="61">
        <v>1500</v>
      </c>
      <c r="K121" s="33">
        <v>45</v>
      </c>
      <c r="L121" s="33"/>
      <c r="M121" s="41" t="s">
        <v>819</v>
      </c>
    </row>
    <row r="122" spans="1:13" ht="15" customHeight="1" x14ac:dyDescent="0.3">
      <c r="A122" s="40" t="s">
        <v>1007</v>
      </c>
      <c r="B122" s="38"/>
      <c r="C122" s="36" t="s">
        <v>597</v>
      </c>
      <c r="D122" s="32" t="s">
        <v>1012</v>
      </c>
      <c r="E122" s="34"/>
      <c r="F122" s="32" t="s">
        <v>998</v>
      </c>
      <c r="G122" s="66" t="s">
        <v>1870</v>
      </c>
      <c r="H122" s="61" t="s">
        <v>1013</v>
      </c>
      <c r="I122" s="106">
        <v>123200</v>
      </c>
      <c r="J122" s="61">
        <v>123200</v>
      </c>
      <c r="K122" s="32">
        <v>3723</v>
      </c>
      <c r="L122" s="32">
        <v>4</v>
      </c>
      <c r="M122" s="41" t="s">
        <v>166</v>
      </c>
    </row>
    <row r="123" spans="1:13" ht="14.4" x14ac:dyDescent="0.3">
      <c r="A123" s="41"/>
      <c r="B123" s="39"/>
      <c r="C123" s="36" t="s">
        <v>597</v>
      </c>
      <c r="D123" s="33" t="s">
        <v>1012</v>
      </c>
      <c r="E123" s="35"/>
      <c r="F123" s="33"/>
      <c r="G123" s="66" t="s">
        <v>1869</v>
      </c>
      <c r="H123" s="61" t="s">
        <v>1014</v>
      </c>
      <c r="I123" s="106">
        <v>3636</v>
      </c>
      <c r="J123" s="61"/>
      <c r="K123" s="33"/>
      <c r="L123" s="33"/>
      <c r="M123" s="41" t="s">
        <v>298</v>
      </c>
    </row>
    <row r="124" spans="1:13" ht="15" customHeight="1" x14ac:dyDescent="0.3">
      <c r="A124" s="40" t="s">
        <v>1007</v>
      </c>
      <c r="B124" s="38"/>
      <c r="C124" s="92" t="s">
        <v>321</v>
      </c>
      <c r="D124" s="32" t="s">
        <v>1012</v>
      </c>
      <c r="E124" s="34"/>
      <c r="F124" s="32" t="s">
        <v>998</v>
      </c>
      <c r="G124" s="66" t="s">
        <v>1870</v>
      </c>
      <c r="H124" s="61" t="s">
        <v>1013</v>
      </c>
      <c r="I124" s="106">
        <v>123200</v>
      </c>
      <c r="J124" s="32">
        <v>132000</v>
      </c>
      <c r="K124" s="32">
        <v>3960</v>
      </c>
      <c r="L124" s="32"/>
      <c r="M124" s="40" t="s">
        <v>166</v>
      </c>
    </row>
    <row r="125" spans="1:13" ht="15" customHeight="1" x14ac:dyDescent="0.3">
      <c r="A125" s="41"/>
      <c r="B125" s="39"/>
      <c r="C125" s="92" t="s">
        <v>321</v>
      </c>
      <c r="D125" s="33" t="s">
        <v>1012</v>
      </c>
      <c r="E125" s="35"/>
      <c r="F125" s="33"/>
      <c r="G125" s="66" t="s">
        <v>1870</v>
      </c>
      <c r="H125" s="61" t="s">
        <v>200</v>
      </c>
      <c r="I125" s="106">
        <v>8800</v>
      </c>
      <c r="J125" s="33"/>
      <c r="K125" s="33"/>
      <c r="L125" s="33"/>
      <c r="M125" s="41"/>
    </row>
    <row r="126" spans="1:13" ht="15" customHeight="1" x14ac:dyDescent="0.3">
      <c r="A126" s="41" t="s">
        <v>1007</v>
      </c>
      <c r="B126" s="39"/>
      <c r="C126" s="61" t="s">
        <v>330</v>
      </c>
      <c r="D126" s="32" t="s">
        <v>1012</v>
      </c>
      <c r="E126" s="35"/>
      <c r="F126" s="33" t="s">
        <v>998</v>
      </c>
      <c r="G126" s="66" t="s">
        <v>1870</v>
      </c>
      <c r="H126" s="61" t="s">
        <v>219</v>
      </c>
      <c r="I126" s="106">
        <v>3300</v>
      </c>
      <c r="J126" s="61">
        <v>3300</v>
      </c>
      <c r="K126" s="33">
        <v>99</v>
      </c>
      <c r="L126" s="33"/>
      <c r="M126" s="41" t="s">
        <v>166</v>
      </c>
    </row>
    <row r="127" spans="1:13" ht="15" customHeight="1" x14ac:dyDescent="0.3">
      <c r="A127" s="40" t="s">
        <v>1007</v>
      </c>
      <c r="B127" s="38"/>
      <c r="C127" s="36" t="s">
        <v>1015</v>
      </c>
      <c r="D127" s="33" t="s">
        <v>1012</v>
      </c>
      <c r="E127" s="34"/>
      <c r="F127" s="32" t="s">
        <v>998</v>
      </c>
      <c r="G127" s="66" t="s">
        <v>1870</v>
      </c>
      <c r="H127" s="61" t="s">
        <v>527</v>
      </c>
      <c r="I127" s="106">
        <v>90000</v>
      </c>
      <c r="J127" s="61">
        <v>90000</v>
      </c>
      <c r="K127" s="32">
        <v>2775</v>
      </c>
      <c r="L127" s="32"/>
      <c r="M127" s="41" t="s">
        <v>166</v>
      </c>
    </row>
    <row r="128" spans="1:13" ht="14.4" x14ac:dyDescent="0.3">
      <c r="A128" s="41"/>
      <c r="B128" s="39"/>
      <c r="C128" s="36" t="s">
        <v>1015</v>
      </c>
      <c r="D128" s="32" t="s">
        <v>1012</v>
      </c>
      <c r="E128" s="35"/>
      <c r="F128" s="33"/>
      <c r="G128" s="66" t="s">
        <v>1869</v>
      </c>
      <c r="H128" s="61" t="s">
        <v>378</v>
      </c>
      <c r="I128" s="106">
        <v>10000</v>
      </c>
      <c r="J128" s="61"/>
      <c r="K128" s="33"/>
      <c r="L128" s="33"/>
      <c r="M128" s="41" t="s">
        <v>298</v>
      </c>
    </row>
    <row r="129" spans="1:13" ht="15" customHeight="1" x14ac:dyDescent="0.3">
      <c r="A129" s="41" t="s">
        <v>1007</v>
      </c>
      <c r="B129" s="39"/>
      <c r="C129" s="37" t="s">
        <v>1473</v>
      </c>
      <c r="D129" s="33" t="s">
        <v>1012</v>
      </c>
      <c r="E129" s="35"/>
      <c r="F129" s="33" t="s">
        <v>998</v>
      </c>
      <c r="G129" s="66" t="s">
        <v>1870</v>
      </c>
      <c r="H129" s="61" t="s">
        <v>103</v>
      </c>
      <c r="I129" s="106">
        <v>9000</v>
      </c>
      <c r="J129" s="61">
        <v>9000</v>
      </c>
      <c r="K129" s="33">
        <v>270</v>
      </c>
      <c r="L129" s="33"/>
      <c r="M129" s="41" t="s">
        <v>166</v>
      </c>
    </row>
    <row r="130" spans="1:13" ht="15" customHeight="1" x14ac:dyDescent="0.3">
      <c r="A130" s="41" t="s">
        <v>1016</v>
      </c>
      <c r="B130" s="39"/>
      <c r="C130" s="37" t="s">
        <v>1017</v>
      </c>
      <c r="D130" s="32" t="s">
        <v>1012</v>
      </c>
      <c r="E130" s="35"/>
      <c r="F130" s="33" t="s">
        <v>998</v>
      </c>
      <c r="G130" s="66" t="s">
        <v>1870</v>
      </c>
      <c r="H130" s="61" t="s">
        <v>213</v>
      </c>
      <c r="I130" s="106">
        <v>16800</v>
      </c>
      <c r="J130" s="61">
        <v>16800</v>
      </c>
      <c r="K130" s="33">
        <v>504</v>
      </c>
      <c r="L130" s="33"/>
      <c r="M130" s="41" t="s">
        <v>166</v>
      </c>
    </row>
    <row r="131" spans="1:13" ht="15" customHeight="1" x14ac:dyDescent="0.3">
      <c r="A131" s="41" t="s">
        <v>1016</v>
      </c>
      <c r="B131" s="39"/>
      <c r="C131" s="37" t="s">
        <v>353</v>
      </c>
      <c r="D131" s="33" t="s">
        <v>1012</v>
      </c>
      <c r="E131" s="35"/>
      <c r="F131" s="33" t="s">
        <v>998</v>
      </c>
      <c r="G131" s="66" t="s">
        <v>1870</v>
      </c>
      <c r="H131" s="61" t="s">
        <v>1018</v>
      </c>
      <c r="I131" s="106">
        <v>61600</v>
      </c>
      <c r="J131" s="61">
        <v>61600</v>
      </c>
      <c r="K131" s="33">
        <v>1848</v>
      </c>
      <c r="L131" s="33"/>
      <c r="M131" s="41" t="s">
        <v>166</v>
      </c>
    </row>
    <row r="132" spans="1:13" ht="14.4" x14ac:dyDescent="0.3">
      <c r="A132" s="40" t="s">
        <v>1016</v>
      </c>
      <c r="B132" s="38"/>
      <c r="C132" s="36" t="s">
        <v>1019</v>
      </c>
      <c r="D132" s="32" t="s">
        <v>1012</v>
      </c>
      <c r="E132" s="34"/>
      <c r="F132" s="32" t="s">
        <v>998</v>
      </c>
      <c r="G132" s="66" t="s">
        <v>1869</v>
      </c>
      <c r="H132" s="61" t="s">
        <v>1020</v>
      </c>
      <c r="I132" s="106">
        <v>80000</v>
      </c>
      <c r="J132" s="61"/>
      <c r="K132" s="32">
        <v>675</v>
      </c>
      <c r="L132" s="32"/>
      <c r="M132" s="41" t="s">
        <v>298</v>
      </c>
    </row>
    <row r="133" spans="1:13" ht="15" customHeight="1" x14ac:dyDescent="0.3">
      <c r="A133" s="41"/>
      <c r="B133" s="39"/>
      <c r="C133" s="36" t="s">
        <v>1019</v>
      </c>
      <c r="D133" s="33" t="s">
        <v>1012</v>
      </c>
      <c r="E133" s="35"/>
      <c r="F133" s="33"/>
      <c r="G133" s="66" t="s">
        <v>1870</v>
      </c>
      <c r="H133" s="61" t="s">
        <v>149</v>
      </c>
      <c r="I133" s="106">
        <v>2500</v>
      </c>
      <c r="J133" s="61">
        <v>2500</v>
      </c>
      <c r="K133" s="33"/>
      <c r="L133" s="33"/>
      <c r="M133" s="41" t="s">
        <v>166</v>
      </c>
    </row>
    <row r="134" spans="1:13" ht="15" customHeight="1" x14ac:dyDescent="0.3">
      <c r="A134" s="41" t="s">
        <v>1016</v>
      </c>
      <c r="B134" s="39"/>
      <c r="C134" s="82" t="s">
        <v>305</v>
      </c>
      <c r="D134" s="32" t="s">
        <v>1012</v>
      </c>
      <c r="E134" s="35"/>
      <c r="F134" s="33" t="s">
        <v>998</v>
      </c>
      <c r="G134" s="66" t="s">
        <v>1870</v>
      </c>
      <c r="H134" s="61" t="s">
        <v>222</v>
      </c>
      <c r="I134" s="106">
        <v>2539</v>
      </c>
      <c r="J134" s="61">
        <v>2539</v>
      </c>
      <c r="K134" s="33">
        <v>76</v>
      </c>
      <c r="L134" s="33"/>
      <c r="M134" s="41" t="s">
        <v>166</v>
      </c>
    </row>
    <row r="135" spans="1:13" ht="15" customHeight="1" x14ac:dyDescent="0.3">
      <c r="A135" s="40" t="s">
        <v>1016</v>
      </c>
      <c r="B135" s="38"/>
      <c r="C135" s="36" t="s">
        <v>446</v>
      </c>
      <c r="D135" s="33" t="s">
        <v>1012</v>
      </c>
      <c r="E135" s="34"/>
      <c r="F135" s="32" t="s">
        <v>998</v>
      </c>
      <c r="G135" s="66" t="s">
        <v>1870</v>
      </c>
      <c r="H135" s="61" t="s">
        <v>219</v>
      </c>
      <c r="I135" s="106">
        <v>4000</v>
      </c>
      <c r="J135" s="61">
        <v>4000</v>
      </c>
      <c r="K135" s="33">
        <v>120</v>
      </c>
      <c r="L135" s="33"/>
      <c r="M135" s="41" t="s">
        <v>166</v>
      </c>
    </row>
    <row r="136" spans="1:13" ht="15" customHeight="1" x14ac:dyDescent="0.3">
      <c r="A136" s="41"/>
      <c r="B136" s="39"/>
      <c r="C136" s="36" t="s">
        <v>446</v>
      </c>
      <c r="D136" s="32" t="s">
        <v>1012</v>
      </c>
      <c r="E136" s="35"/>
      <c r="F136" s="33"/>
      <c r="G136" s="66" t="s">
        <v>1870</v>
      </c>
      <c r="H136" s="61" t="s">
        <v>222</v>
      </c>
      <c r="I136" s="106">
        <v>2100</v>
      </c>
      <c r="J136" s="61">
        <v>2100</v>
      </c>
      <c r="K136" s="33">
        <v>63</v>
      </c>
      <c r="L136" s="33"/>
      <c r="M136" s="41" t="s">
        <v>166</v>
      </c>
    </row>
    <row r="137" spans="1:13" ht="15" customHeight="1" x14ac:dyDescent="0.3">
      <c r="A137" s="41" t="s">
        <v>1016</v>
      </c>
      <c r="B137" s="39"/>
      <c r="C137" s="37" t="s">
        <v>887</v>
      </c>
      <c r="D137" s="33" t="s">
        <v>1012</v>
      </c>
      <c r="E137" s="35"/>
      <c r="F137" s="33" t="s">
        <v>998</v>
      </c>
      <c r="G137" s="66" t="s">
        <v>1870</v>
      </c>
      <c r="H137" s="61" t="s">
        <v>222</v>
      </c>
      <c r="I137" s="106">
        <v>2000</v>
      </c>
      <c r="J137" s="61">
        <v>2000</v>
      </c>
      <c r="K137" s="33">
        <v>60</v>
      </c>
      <c r="L137" s="33"/>
      <c r="M137" s="41" t="s">
        <v>166</v>
      </c>
    </row>
    <row r="138" spans="1:13" ht="15" customHeight="1" x14ac:dyDescent="0.3">
      <c r="A138" s="41" t="s">
        <v>1016</v>
      </c>
      <c r="B138" s="39"/>
      <c r="C138" s="37" t="s">
        <v>887</v>
      </c>
      <c r="D138" s="32" t="s">
        <v>1012</v>
      </c>
      <c r="E138" s="35"/>
      <c r="F138" s="33" t="s">
        <v>998</v>
      </c>
      <c r="G138" s="66" t="s">
        <v>1870</v>
      </c>
      <c r="H138" s="61" t="s">
        <v>319</v>
      </c>
      <c r="I138" s="106"/>
      <c r="J138" s="61">
        <v>40000</v>
      </c>
      <c r="K138" s="33"/>
      <c r="L138" s="33"/>
      <c r="M138" s="41" t="s">
        <v>1021</v>
      </c>
    </row>
    <row r="139" spans="1:13" ht="28.8" x14ac:dyDescent="0.3">
      <c r="A139" s="41" t="s">
        <v>1016</v>
      </c>
      <c r="B139" s="39" t="s">
        <v>1023</v>
      </c>
      <c r="C139" s="37"/>
      <c r="D139" s="33" t="s">
        <v>1012</v>
      </c>
      <c r="E139" s="35"/>
      <c r="F139" s="33" t="s">
        <v>998</v>
      </c>
      <c r="G139" s="66" t="s">
        <v>1869</v>
      </c>
      <c r="H139" s="61" t="s">
        <v>259</v>
      </c>
      <c r="I139" s="106">
        <v>500</v>
      </c>
      <c r="J139" s="61"/>
      <c r="K139" s="33"/>
      <c r="L139" s="33"/>
      <c r="M139" s="41" t="s">
        <v>1022</v>
      </c>
    </row>
    <row r="140" spans="1:13" ht="30" customHeight="1" x14ac:dyDescent="0.3">
      <c r="A140" s="56" t="s">
        <v>1016</v>
      </c>
      <c r="B140" s="38"/>
      <c r="C140" s="36" t="s">
        <v>1024</v>
      </c>
      <c r="D140" s="32" t="s">
        <v>1012</v>
      </c>
      <c r="E140" s="34"/>
      <c r="F140" s="32" t="s">
        <v>998</v>
      </c>
      <c r="G140" s="66" t="s">
        <v>1870</v>
      </c>
      <c r="H140" s="61" t="s">
        <v>105</v>
      </c>
      <c r="I140" s="106"/>
      <c r="J140" s="61">
        <v>6000</v>
      </c>
      <c r="K140" s="32"/>
      <c r="L140" s="32"/>
      <c r="M140" s="90" t="s">
        <v>1025</v>
      </c>
    </row>
    <row r="141" spans="1:13" ht="14.4" x14ac:dyDescent="0.3">
      <c r="A141" s="57"/>
      <c r="B141" s="39"/>
      <c r="C141" s="36" t="s">
        <v>1024</v>
      </c>
      <c r="D141" s="33" t="s">
        <v>1012</v>
      </c>
      <c r="E141" s="35"/>
      <c r="F141" s="33"/>
      <c r="G141" s="66" t="s">
        <v>1869</v>
      </c>
      <c r="H141" s="61" t="s">
        <v>385</v>
      </c>
      <c r="I141" s="106">
        <v>14000</v>
      </c>
      <c r="J141" s="61"/>
      <c r="K141" s="33"/>
      <c r="L141" s="33"/>
      <c r="M141" s="41" t="s">
        <v>298</v>
      </c>
    </row>
    <row r="142" spans="1:13" ht="28.8" x14ac:dyDescent="0.3">
      <c r="A142" s="41" t="s">
        <v>1016</v>
      </c>
      <c r="B142" s="39" t="s">
        <v>1026</v>
      </c>
      <c r="C142" s="37"/>
      <c r="D142" s="32" t="s">
        <v>1012</v>
      </c>
      <c r="E142" s="35"/>
      <c r="F142" s="33" t="s">
        <v>998</v>
      </c>
      <c r="G142" s="66" t="s">
        <v>1869</v>
      </c>
      <c r="H142" s="61" t="s">
        <v>62</v>
      </c>
      <c r="I142" s="106">
        <v>4000</v>
      </c>
      <c r="J142" s="61"/>
      <c r="K142" s="33">
        <v>30</v>
      </c>
      <c r="L142" s="33"/>
      <c r="M142" s="41" t="s">
        <v>298</v>
      </c>
    </row>
    <row r="143" spans="1:13" ht="14.4" x14ac:dyDescent="0.3">
      <c r="A143" s="41" t="s">
        <v>1027</v>
      </c>
      <c r="B143" s="39"/>
      <c r="C143" s="37" t="s">
        <v>315</v>
      </c>
      <c r="D143" s="33" t="s">
        <v>1012</v>
      </c>
      <c r="E143" s="35"/>
      <c r="F143" s="33" t="s">
        <v>998</v>
      </c>
      <c r="G143" s="66" t="s">
        <v>1869</v>
      </c>
      <c r="H143" s="61" t="s">
        <v>1028</v>
      </c>
      <c r="I143" s="106">
        <v>5312</v>
      </c>
      <c r="J143" s="61"/>
      <c r="K143" s="33">
        <v>39</v>
      </c>
      <c r="L143" s="33"/>
      <c r="M143" s="41" t="s">
        <v>298</v>
      </c>
    </row>
    <row r="144" spans="1:13" ht="14.4" x14ac:dyDescent="0.3">
      <c r="A144" s="41" t="s">
        <v>1027</v>
      </c>
      <c r="B144" s="39"/>
      <c r="C144" s="37" t="s">
        <v>1029</v>
      </c>
      <c r="D144" s="32" t="s">
        <v>1012</v>
      </c>
      <c r="E144" s="35"/>
      <c r="F144" s="33" t="s">
        <v>998</v>
      </c>
      <c r="G144" s="66" t="s">
        <v>1869</v>
      </c>
      <c r="H144" s="61" t="s">
        <v>1030</v>
      </c>
      <c r="I144" s="106">
        <v>2760</v>
      </c>
      <c r="J144" s="61"/>
      <c r="K144" s="33">
        <v>20</v>
      </c>
      <c r="L144" s="55">
        <v>5.5</v>
      </c>
      <c r="M144" s="41" t="s">
        <v>298</v>
      </c>
    </row>
    <row r="145" spans="1:18" ht="15" customHeight="1" x14ac:dyDescent="0.3">
      <c r="A145" s="40" t="s">
        <v>1027</v>
      </c>
      <c r="B145" s="38"/>
      <c r="C145" s="82" t="s">
        <v>296</v>
      </c>
      <c r="D145" s="33" t="s">
        <v>1012</v>
      </c>
      <c r="E145" s="34"/>
      <c r="F145" s="32" t="s">
        <v>998</v>
      </c>
      <c r="G145" s="66" t="s">
        <v>1870</v>
      </c>
      <c r="H145" s="61" t="s">
        <v>1031</v>
      </c>
      <c r="I145" s="106">
        <v>19300</v>
      </c>
      <c r="J145" s="61">
        <v>19300</v>
      </c>
      <c r="K145" s="33">
        <v>579</v>
      </c>
      <c r="L145" s="33"/>
      <c r="M145" s="41" t="s">
        <v>166</v>
      </c>
    </row>
    <row r="146" spans="1:18" ht="14.25" customHeight="1" x14ac:dyDescent="0.3">
      <c r="A146" s="41"/>
      <c r="B146" s="39"/>
      <c r="C146" s="82" t="s">
        <v>296</v>
      </c>
      <c r="D146" s="32" t="s">
        <v>1012</v>
      </c>
      <c r="E146" s="35"/>
      <c r="F146" s="33"/>
      <c r="G146" s="66" t="s">
        <v>1869</v>
      </c>
      <c r="H146" s="61" t="s">
        <v>1032</v>
      </c>
      <c r="I146" s="106">
        <v>96500</v>
      </c>
      <c r="J146" s="61"/>
      <c r="K146" s="33">
        <v>723</v>
      </c>
      <c r="L146" s="33">
        <v>6</v>
      </c>
      <c r="M146" s="41" t="s">
        <v>298</v>
      </c>
    </row>
    <row r="147" spans="1:18" ht="15" customHeight="1" x14ac:dyDescent="0.3">
      <c r="A147" s="40" t="s">
        <v>1027</v>
      </c>
      <c r="B147" s="38"/>
      <c r="C147" s="36" t="s">
        <v>1033</v>
      </c>
      <c r="D147" s="33" t="s">
        <v>1012</v>
      </c>
      <c r="E147" s="34"/>
      <c r="F147" s="32" t="s">
        <v>998</v>
      </c>
      <c r="G147" s="66" t="s">
        <v>1870</v>
      </c>
      <c r="H147" s="61" t="s">
        <v>1034</v>
      </c>
      <c r="I147" s="106">
        <v>7000</v>
      </c>
      <c r="J147" s="61">
        <v>7000</v>
      </c>
      <c r="K147" s="32">
        <v>270</v>
      </c>
      <c r="L147" s="32"/>
      <c r="M147" s="41" t="s">
        <v>166</v>
      </c>
      <c r="R147" s="96"/>
    </row>
    <row r="148" spans="1:18" ht="14.4" x14ac:dyDescent="0.3">
      <c r="A148" s="43"/>
      <c r="B148" s="44"/>
      <c r="C148" s="36" t="s">
        <v>1033</v>
      </c>
      <c r="D148" s="32" t="s">
        <v>1012</v>
      </c>
      <c r="E148" s="46"/>
      <c r="F148" s="45"/>
      <c r="G148" s="66" t="s">
        <v>1869</v>
      </c>
      <c r="H148" s="61" t="s">
        <v>80</v>
      </c>
      <c r="I148" s="106">
        <v>8000</v>
      </c>
      <c r="J148" s="61"/>
      <c r="K148" s="33"/>
      <c r="L148" s="33"/>
      <c r="M148" s="41" t="s">
        <v>298</v>
      </c>
    </row>
    <row r="149" spans="1:18" ht="15" customHeight="1" x14ac:dyDescent="0.3">
      <c r="A149" s="41"/>
      <c r="B149" s="39"/>
      <c r="C149" s="36" t="s">
        <v>1033</v>
      </c>
      <c r="D149" s="33" t="s">
        <v>1012</v>
      </c>
      <c r="E149" s="35"/>
      <c r="F149" s="33"/>
      <c r="G149" s="66" t="s">
        <v>1870</v>
      </c>
      <c r="H149" s="61" t="s">
        <v>111</v>
      </c>
      <c r="I149" s="106"/>
      <c r="J149" s="61">
        <v>15000</v>
      </c>
      <c r="K149" s="33"/>
      <c r="L149" s="33"/>
      <c r="M149" s="41" t="s">
        <v>1035</v>
      </c>
    </row>
    <row r="150" spans="1:18" ht="30" customHeight="1" x14ac:dyDescent="0.3">
      <c r="A150" s="41" t="s">
        <v>1027</v>
      </c>
      <c r="B150" s="39" t="s">
        <v>1036</v>
      </c>
      <c r="C150" s="37"/>
      <c r="D150" s="33" t="s">
        <v>1012</v>
      </c>
      <c r="E150" s="35"/>
      <c r="F150" s="33" t="s">
        <v>998</v>
      </c>
      <c r="G150" s="66" t="s">
        <v>1870</v>
      </c>
      <c r="H150" s="61" t="s">
        <v>1037</v>
      </c>
      <c r="I150" s="106">
        <v>11400</v>
      </c>
      <c r="J150" s="61">
        <v>11400</v>
      </c>
      <c r="K150" s="33">
        <v>342</v>
      </c>
      <c r="L150" s="33"/>
      <c r="M150" s="41" t="s">
        <v>166</v>
      </c>
    </row>
    <row r="151" spans="1:18" ht="28.8" x14ac:dyDescent="0.3">
      <c r="A151" s="93" t="s">
        <v>1027</v>
      </c>
      <c r="B151" s="39" t="s">
        <v>1036</v>
      </c>
      <c r="C151" s="37"/>
      <c r="D151" s="33" t="s">
        <v>1012</v>
      </c>
      <c r="E151" s="35"/>
      <c r="F151" s="33" t="s">
        <v>998</v>
      </c>
      <c r="G151" s="66" t="s">
        <v>1870</v>
      </c>
      <c r="H151" s="61"/>
      <c r="I151" s="106">
        <f>525*100/3</f>
        <v>17500</v>
      </c>
      <c r="J151" s="61"/>
      <c r="K151" s="33">
        <v>525</v>
      </c>
      <c r="L151" s="33">
        <v>1</v>
      </c>
      <c r="M151" s="41" t="s">
        <v>166</v>
      </c>
    </row>
    <row r="152" spans="1:18" ht="14.4" x14ac:dyDescent="0.3">
      <c r="A152" s="41" t="s">
        <v>1027</v>
      </c>
      <c r="B152" s="39"/>
      <c r="C152" s="37" t="s">
        <v>1040</v>
      </c>
      <c r="D152" s="33" t="s">
        <v>1038</v>
      </c>
      <c r="E152" s="35"/>
      <c r="F152" s="33" t="s">
        <v>1039</v>
      </c>
      <c r="G152" s="66" t="s">
        <v>1869</v>
      </c>
      <c r="H152" s="61" t="s">
        <v>1041</v>
      </c>
      <c r="I152" s="106">
        <v>1872</v>
      </c>
      <c r="J152" s="61"/>
      <c r="K152" s="33">
        <v>14</v>
      </c>
      <c r="L152" s="33"/>
      <c r="M152" s="41" t="s">
        <v>298</v>
      </c>
    </row>
    <row r="153" spans="1:18" ht="15" customHeight="1" x14ac:dyDescent="0.3">
      <c r="A153" s="40" t="s">
        <v>1027</v>
      </c>
      <c r="B153" s="38"/>
      <c r="C153" s="36" t="s">
        <v>210</v>
      </c>
      <c r="D153" s="32" t="s">
        <v>1042</v>
      </c>
      <c r="E153" s="34"/>
      <c r="F153" s="32" t="s">
        <v>1039</v>
      </c>
      <c r="G153" s="66" t="s">
        <v>1870</v>
      </c>
      <c r="H153" s="61" t="s">
        <v>610</v>
      </c>
      <c r="I153" s="106">
        <v>400</v>
      </c>
      <c r="J153" s="61">
        <v>400</v>
      </c>
      <c r="K153" s="33">
        <v>24</v>
      </c>
      <c r="L153" s="33"/>
      <c r="M153" s="41" t="s">
        <v>166</v>
      </c>
    </row>
    <row r="154" spans="1:18" ht="14.4" x14ac:dyDescent="0.3">
      <c r="A154" s="41"/>
      <c r="B154" s="39"/>
      <c r="C154" s="36" t="s">
        <v>210</v>
      </c>
      <c r="D154" s="32" t="s">
        <v>1042</v>
      </c>
      <c r="E154" s="35"/>
      <c r="F154" s="33"/>
      <c r="G154" s="66" t="s">
        <v>1869</v>
      </c>
      <c r="H154" s="61" t="s">
        <v>1043</v>
      </c>
      <c r="I154" s="106">
        <v>1600</v>
      </c>
      <c r="J154" s="61"/>
      <c r="K154" s="33"/>
      <c r="L154" s="33"/>
      <c r="M154" s="41" t="s">
        <v>298</v>
      </c>
    </row>
    <row r="155" spans="1:18" ht="15" customHeight="1" x14ac:dyDescent="0.3">
      <c r="A155" s="41" t="s">
        <v>1027</v>
      </c>
      <c r="B155" s="39"/>
      <c r="C155" s="32" t="s">
        <v>955</v>
      </c>
      <c r="D155" s="33" t="s">
        <v>1044</v>
      </c>
      <c r="E155" s="35"/>
      <c r="F155" s="33" t="s">
        <v>1039</v>
      </c>
      <c r="G155" s="66" t="s">
        <v>1870</v>
      </c>
      <c r="H155" s="61" t="s">
        <v>219</v>
      </c>
      <c r="I155" s="106">
        <v>5000</v>
      </c>
      <c r="J155" s="61">
        <v>5000</v>
      </c>
      <c r="K155" s="33">
        <v>150</v>
      </c>
      <c r="L155" s="33"/>
      <c r="M155" s="41" t="s">
        <v>166</v>
      </c>
    </row>
    <row r="156" spans="1:18" ht="15" customHeight="1" x14ac:dyDescent="0.3">
      <c r="A156" s="41" t="s">
        <v>1045</v>
      </c>
      <c r="B156" s="39"/>
      <c r="C156" s="37" t="s">
        <v>1453</v>
      </c>
      <c r="D156" s="33" t="s">
        <v>1046</v>
      </c>
      <c r="E156" s="35"/>
      <c r="F156" s="33" t="s">
        <v>1047</v>
      </c>
      <c r="G156" s="66" t="s">
        <v>1870</v>
      </c>
      <c r="H156" s="61" t="s">
        <v>214</v>
      </c>
      <c r="I156" s="106">
        <v>9000</v>
      </c>
      <c r="J156" s="61">
        <v>9000</v>
      </c>
      <c r="K156" s="33">
        <v>270</v>
      </c>
      <c r="L156" s="33"/>
      <c r="M156" s="41" t="s">
        <v>166</v>
      </c>
    </row>
    <row r="157" spans="1:18" ht="14.4" x14ac:dyDescent="0.3">
      <c r="A157" s="41" t="s">
        <v>1045</v>
      </c>
      <c r="B157" s="39"/>
      <c r="C157" s="37" t="s">
        <v>260</v>
      </c>
      <c r="D157" s="33" t="s">
        <v>1048</v>
      </c>
      <c r="E157" s="35"/>
      <c r="F157" s="33" t="s">
        <v>1047</v>
      </c>
      <c r="G157" s="66" t="s">
        <v>1869</v>
      </c>
      <c r="H157" s="61" t="s">
        <v>105</v>
      </c>
      <c r="I157" s="106">
        <v>6000</v>
      </c>
      <c r="J157" s="61"/>
      <c r="K157" s="33">
        <v>45</v>
      </c>
      <c r="L157" s="33"/>
      <c r="M157" s="41" t="s">
        <v>298</v>
      </c>
    </row>
    <row r="158" spans="1:18" ht="14.4" x14ac:dyDescent="0.3">
      <c r="A158" s="41" t="s">
        <v>1045</v>
      </c>
      <c r="B158" s="39"/>
      <c r="C158" s="37" t="s">
        <v>257</v>
      </c>
      <c r="D158" s="33" t="s">
        <v>1048</v>
      </c>
      <c r="E158" s="35"/>
      <c r="F158" s="33" t="s">
        <v>1047</v>
      </c>
      <c r="G158" s="66" t="s">
        <v>1869</v>
      </c>
      <c r="H158" s="61" t="s">
        <v>62</v>
      </c>
      <c r="I158" s="106">
        <v>4000</v>
      </c>
      <c r="J158" s="61"/>
      <c r="K158" s="33">
        <v>30</v>
      </c>
      <c r="L158" s="33"/>
      <c r="M158" s="41" t="s">
        <v>1049</v>
      </c>
    </row>
    <row r="159" spans="1:18" ht="14.4" x14ac:dyDescent="0.3">
      <c r="A159" s="41" t="s">
        <v>1045</v>
      </c>
      <c r="B159" s="39"/>
      <c r="C159" s="37" t="s">
        <v>1019</v>
      </c>
      <c r="D159" s="33" t="s">
        <v>1050</v>
      </c>
      <c r="E159" s="35"/>
      <c r="F159" s="33" t="s">
        <v>1047</v>
      </c>
      <c r="G159" s="66" t="s">
        <v>1869</v>
      </c>
      <c r="H159" s="61" t="s">
        <v>80</v>
      </c>
      <c r="I159" s="106">
        <v>8000</v>
      </c>
      <c r="J159" s="61"/>
      <c r="K159" s="33">
        <v>60</v>
      </c>
      <c r="L159" s="33"/>
      <c r="M159" s="41" t="s">
        <v>298</v>
      </c>
    </row>
    <row r="160" spans="1:18" ht="15" customHeight="1" x14ac:dyDescent="0.3">
      <c r="A160" s="41" t="s">
        <v>1045</v>
      </c>
      <c r="B160" s="39"/>
      <c r="C160" s="37" t="s">
        <v>1473</v>
      </c>
      <c r="D160" s="33" t="s">
        <v>1050</v>
      </c>
      <c r="E160" s="35"/>
      <c r="F160" s="33" t="s">
        <v>1047</v>
      </c>
      <c r="G160" s="66" t="s">
        <v>1870</v>
      </c>
      <c r="H160" s="61" t="s">
        <v>213</v>
      </c>
      <c r="I160" s="106">
        <v>17600</v>
      </c>
      <c r="J160" s="61">
        <v>17600</v>
      </c>
      <c r="K160" s="33">
        <v>528</v>
      </c>
      <c r="L160" s="33"/>
      <c r="M160" s="41" t="s">
        <v>166</v>
      </c>
    </row>
    <row r="161" spans="1:13" ht="15" customHeight="1" x14ac:dyDescent="0.3">
      <c r="A161" s="41" t="s">
        <v>1045</v>
      </c>
      <c r="B161" s="39"/>
      <c r="C161" s="32" t="s">
        <v>1344</v>
      </c>
      <c r="D161" s="33" t="s">
        <v>1051</v>
      </c>
      <c r="E161" s="35"/>
      <c r="F161" s="33" t="s">
        <v>1047</v>
      </c>
      <c r="G161" s="66" t="s">
        <v>1870</v>
      </c>
      <c r="H161" s="61" t="s">
        <v>784</v>
      </c>
      <c r="I161" s="106">
        <v>24000</v>
      </c>
      <c r="J161" s="61">
        <v>24000</v>
      </c>
      <c r="K161" s="33">
        <v>720</v>
      </c>
      <c r="L161" s="33"/>
      <c r="M161" s="41" t="s">
        <v>166</v>
      </c>
    </row>
    <row r="162" spans="1:13" ht="15" customHeight="1" x14ac:dyDescent="0.3">
      <c r="A162" s="40" t="s">
        <v>1045</v>
      </c>
      <c r="B162" s="38"/>
      <c r="C162" s="36" t="s">
        <v>210</v>
      </c>
      <c r="D162" s="32" t="s">
        <v>1052</v>
      </c>
      <c r="E162" s="34"/>
      <c r="F162" s="32" t="s">
        <v>1047</v>
      </c>
      <c r="G162" s="66" t="s">
        <v>1870</v>
      </c>
      <c r="H162" s="61" t="s">
        <v>1053</v>
      </c>
      <c r="I162" s="106">
        <v>896</v>
      </c>
      <c r="J162" s="61">
        <v>896</v>
      </c>
      <c r="K162" s="32">
        <v>44</v>
      </c>
      <c r="L162" s="32"/>
      <c r="M162" s="41" t="s">
        <v>166</v>
      </c>
    </row>
    <row r="163" spans="1:13" ht="14.4" x14ac:dyDescent="0.3">
      <c r="A163" s="41"/>
      <c r="B163" s="39"/>
      <c r="C163" s="36" t="s">
        <v>210</v>
      </c>
      <c r="D163" s="32" t="s">
        <v>1052</v>
      </c>
      <c r="E163" s="35"/>
      <c r="F163" s="33"/>
      <c r="G163" s="66" t="s">
        <v>1869</v>
      </c>
      <c r="H163" s="61" t="s">
        <v>1054</v>
      </c>
      <c r="I163" s="106">
        <v>2368</v>
      </c>
      <c r="J163" s="61"/>
      <c r="K163" s="33"/>
      <c r="L163" s="33"/>
      <c r="M163" s="41" t="s">
        <v>298</v>
      </c>
    </row>
    <row r="164" spans="1:13" ht="14.4" x14ac:dyDescent="0.3">
      <c r="A164" s="40" t="s">
        <v>1045</v>
      </c>
      <c r="B164" s="38"/>
      <c r="C164" s="36" t="s">
        <v>1057</v>
      </c>
      <c r="D164" s="32" t="s">
        <v>1056</v>
      </c>
      <c r="E164" s="34"/>
      <c r="F164" s="32" t="s">
        <v>1055</v>
      </c>
      <c r="G164" s="66" t="s">
        <v>1869</v>
      </c>
      <c r="H164" s="61" t="s">
        <v>1058</v>
      </c>
      <c r="I164" s="106">
        <v>864</v>
      </c>
      <c r="J164" s="61"/>
      <c r="K164" s="33">
        <v>6</v>
      </c>
      <c r="L164" s="33">
        <v>4</v>
      </c>
      <c r="M164" s="41" t="s">
        <v>298</v>
      </c>
    </row>
    <row r="165" spans="1:13" ht="15" customHeight="1" x14ac:dyDescent="0.3">
      <c r="A165" s="41"/>
      <c r="B165" s="39"/>
      <c r="C165" s="36" t="s">
        <v>1057</v>
      </c>
      <c r="D165" s="32" t="s">
        <v>1056</v>
      </c>
      <c r="E165" s="35"/>
      <c r="F165" s="33"/>
      <c r="G165" s="66" t="s">
        <v>1868</v>
      </c>
      <c r="H165" s="61" t="s">
        <v>1059</v>
      </c>
      <c r="I165" s="106">
        <v>900</v>
      </c>
      <c r="J165" s="61">
        <v>900</v>
      </c>
      <c r="K165" s="33">
        <v>27</v>
      </c>
      <c r="L165" s="33"/>
      <c r="M165" s="41" t="s">
        <v>166</v>
      </c>
    </row>
    <row r="166" spans="1:13" ht="15" customHeight="1" x14ac:dyDescent="0.3">
      <c r="A166" s="41" t="s">
        <v>1045</v>
      </c>
      <c r="B166" s="39" t="s">
        <v>1060</v>
      </c>
      <c r="C166" s="37" t="s">
        <v>1061</v>
      </c>
      <c r="D166" s="33" t="s">
        <v>1062</v>
      </c>
      <c r="E166" s="35"/>
      <c r="F166" s="33" t="s">
        <v>1055</v>
      </c>
      <c r="G166" s="66" t="s">
        <v>1870</v>
      </c>
      <c r="H166" s="61" t="s">
        <v>1063</v>
      </c>
      <c r="I166" s="106">
        <v>1700</v>
      </c>
      <c r="J166" s="61">
        <v>1700</v>
      </c>
      <c r="K166" s="33">
        <v>51</v>
      </c>
      <c r="L166" s="33"/>
      <c r="M166" s="41" t="s">
        <v>166</v>
      </c>
    </row>
    <row r="167" spans="1:13" ht="15" customHeight="1" x14ac:dyDescent="0.3">
      <c r="A167" s="40" t="s">
        <v>1045</v>
      </c>
      <c r="B167" s="38"/>
      <c r="C167" s="9" t="s">
        <v>224</v>
      </c>
      <c r="D167" s="32" t="s">
        <v>1064</v>
      </c>
      <c r="E167" s="34"/>
      <c r="F167" s="32" t="s">
        <v>1055</v>
      </c>
      <c r="G167" s="66" t="s">
        <v>1870</v>
      </c>
      <c r="H167" s="61" t="s">
        <v>1065</v>
      </c>
      <c r="I167" s="106">
        <v>436</v>
      </c>
      <c r="J167" s="61">
        <v>436</v>
      </c>
      <c r="K167" s="33">
        <v>13</v>
      </c>
      <c r="L167" s="33"/>
      <c r="M167" s="41" t="s">
        <v>166</v>
      </c>
    </row>
    <row r="168" spans="1:13" ht="14.4" x14ac:dyDescent="0.3">
      <c r="A168" s="41"/>
      <c r="B168" s="39"/>
      <c r="C168" s="9" t="s">
        <v>224</v>
      </c>
      <c r="D168" s="32" t="s">
        <v>1064</v>
      </c>
      <c r="E168" s="35"/>
      <c r="F168" s="33"/>
      <c r="G168" s="66" t="s">
        <v>1869</v>
      </c>
      <c r="H168" s="61" t="s">
        <v>1066</v>
      </c>
      <c r="I168" s="106">
        <v>2298</v>
      </c>
      <c r="J168" s="61"/>
      <c r="K168" s="33">
        <v>17</v>
      </c>
      <c r="L168" s="33">
        <v>1</v>
      </c>
      <c r="M168" s="41" t="s">
        <v>298</v>
      </c>
    </row>
    <row r="169" spans="1:13" ht="15" customHeight="1" x14ac:dyDescent="0.3">
      <c r="A169" s="41" t="s">
        <v>1045</v>
      </c>
      <c r="B169" s="39"/>
      <c r="C169" s="37" t="s">
        <v>376</v>
      </c>
      <c r="D169" s="33" t="s">
        <v>1067</v>
      </c>
      <c r="E169" s="35"/>
      <c r="F169" s="33" t="s">
        <v>1055</v>
      </c>
      <c r="G169" s="66" t="s">
        <v>1870</v>
      </c>
      <c r="H169" s="61" t="s">
        <v>62</v>
      </c>
      <c r="I169" s="106">
        <v>4000</v>
      </c>
      <c r="J169" s="61">
        <v>4000</v>
      </c>
      <c r="K169" s="33">
        <v>120</v>
      </c>
      <c r="L169" s="33"/>
      <c r="M169" s="41" t="s">
        <v>298</v>
      </c>
    </row>
    <row r="170" spans="1:13" ht="15" customHeight="1" x14ac:dyDescent="0.3">
      <c r="A170" s="41" t="s">
        <v>1068</v>
      </c>
      <c r="B170" s="39"/>
      <c r="C170" s="37" t="s">
        <v>376</v>
      </c>
      <c r="D170" s="33" t="s">
        <v>1067</v>
      </c>
      <c r="E170" s="35"/>
      <c r="F170" s="33" t="s">
        <v>1055</v>
      </c>
      <c r="G170" s="66" t="s">
        <v>1870</v>
      </c>
      <c r="H170" s="61" t="s">
        <v>200</v>
      </c>
      <c r="I170" s="106">
        <v>8800</v>
      </c>
      <c r="J170" s="61">
        <v>8800</v>
      </c>
      <c r="K170" s="33">
        <v>264</v>
      </c>
      <c r="L170" s="33"/>
      <c r="M170" s="41" t="s">
        <v>166</v>
      </c>
    </row>
    <row r="171" spans="1:13" ht="15" customHeight="1" x14ac:dyDescent="0.3">
      <c r="A171" s="40" t="s">
        <v>1068</v>
      </c>
      <c r="B171" s="38"/>
      <c r="C171" s="36" t="s">
        <v>235</v>
      </c>
      <c r="D171" s="32" t="s">
        <v>1069</v>
      </c>
      <c r="E171" s="34"/>
      <c r="F171" s="32" t="s">
        <v>1055</v>
      </c>
      <c r="G171" s="66" t="s">
        <v>1870</v>
      </c>
      <c r="H171" s="61" t="s">
        <v>1070</v>
      </c>
      <c r="I171" s="106">
        <v>28800</v>
      </c>
      <c r="J171" s="61">
        <v>28800</v>
      </c>
      <c r="K171" s="33">
        <v>864</v>
      </c>
      <c r="L171" s="33"/>
      <c r="M171" s="41" t="s">
        <v>166</v>
      </c>
    </row>
    <row r="172" spans="1:13" ht="14.4" x14ac:dyDescent="0.3">
      <c r="A172" s="41"/>
      <c r="B172" s="39"/>
      <c r="C172" s="36" t="s">
        <v>235</v>
      </c>
      <c r="D172" s="32" t="s">
        <v>1069</v>
      </c>
      <c r="E172" s="35"/>
      <c r="F172" s="33"/>
      <c r="G172" s="66" t="s">
        <v>1869</v>
      </c>
      <c r="H172" s="61" t="s">
        <v>1071</v>
      </c>
      <c r="I172" s="106">
        <v>5400</v>
      </c>
      <c r="J172" s="61"/>
      <c r="K172" s="33">
        <v>40</v>
      </c>
      <c r="L172" s="33">
        <v>4</v>
      </c>
      <c r="M172" s="41" t="s">
        <v>298</v>
      </c>
    </row>
    <row r="173" spans="1:13" ht="15" customHeight="1" x14ac:dyDescent="0.3">
      <c r="A173" s="41" t="s">
        <v>1068</v>
      </c>
      <c r="B173" s="39"/>
      <c r="C173" s="37" t="s">
        <v>321</v>
      </c>
      <c r="D173" s="32" t="s">
        <v>1069</v>
      </c>
      <c r="E173" s="35"/>
      <c r="F173" s="33" t="s">
        <v>1055</v>
      </c>
      <c r="G173" s="66" t="s">
        <v>1870</v>
      </c>
      <c r="H173" s="61" t="s">
        <v>1072</v>
      </c>
      <c r="I173" s="106">
        <v>88000</v>
      </c>
      <c r="J173" s="61">
        <v>88000</v>
      </c>
      <c r="K173" s="33">
        <v>2640</v>
      </c>
      <c r="L173" s="33"/>
      <c r="M173" s="41" t="s">
        <v>166</v>
      </c>
    </row>
    <row r="174" spans="1:13" ht="15" customHeight="1" x14ac:dyDescent="0.3">
      <c r="A174" s="41" t="s">
        <v>1068</v>
      </c>
      <c r="B174" s="39"/>
      <c r="C174" s="37" t="s">
        <v>321</v>
      </c>
      <c r="D174" s="32" t="s">
        <v>1069</v>
      </c>
      <c r="E174" s="35"/>
      <c r="F174" s="33" t="s">
        <v>1055</v>
      </c>
      <c r="G174" s="66" t="s">
        <v>1870</v>
      </c>
      <c r="H174" s="61" t="s">
        <v>961</v>
      </c>
      <c r="I174" s="106">
        <v>6600</v>
      </c>
      <c r="J174" s="61">
        <v>6600</v>
      </c>
      <c r="K174" s="33">
        <v>198</v>
      </c>
      <c r="L174" s="33"/>
      <c r="M174" s="41" t="s">
        <v>166</v>
      </c>
    </row>
    <row r="175" spans="1:13" ht="15" customHeight="1" x14ac:dyDescent="0.3">
      <c r="A175" s="41" t="s">
        <v>1068</v>
      </c>
      <c r="B175" s="39"/>
      <c r="C175" s="37" t="s">
        <v>1073</v>
      </c>
      <c r="D175" s="32" t="s">
        <v>1069</v>
      </c>
      <c r="E175" s="35"/>
      <c r="F175" s="33" t="s">
        <v>1055</v>
      </c>
      <c r="G175" s="66" t="s">
        <v>1870</v>
      </c>
      <c r="H175" s="61" t="s">
        <v>838</v>
      </c>
      <c r="I175" s="106">
        <v>4500</v>
      </c>
      <c r="J175" s="61">
        <v>4500</v>
      </c>
      <c r="K175" s="33">
        <v>135</v>
      </c>
      <c r="L175" s="33"/>
      <c r="M175" s="41" t="s">
        <v>166</v>
      </c>
    </row>
    <row r="176" spans="1:13" ht="14.4" x14ac:dyDescent="0.3">
      <c r="A176" s="41" t="s">
        <v>1068</v>
      </c>
      <c r="B176" s="39"/>
      <c r="C176" s="37" t="s">
        <v>1019</v>
      </c>
      <c r="D176" s="32" t="s">
        <v>1069</v>
      </c>
      <c r="E176" s="35"/>
      <c r="F176" s="33" t="s">
        <v>1055</v>
      </c>
      <c r="G176" s="66" t="s">
        <v>1870</v>
      </c>
      <c r="H176" s="61" t="s">
        <v>1074</v>
      </c>
      <c r="I176" s="106">
        <v>5167</v>
      </c>
      <c r="J176" s="61"/>
      <c r="K176" s="33">
        <v>155</v>
      </c>
      <c r="L176" s="33"/>
      <c r="M176" s="41" t="s">
        <v>298</v>
      </c>
    </row>
    <row r="177" spans="1:13" ht="15" customHeight="1" x14ac:dyDescent="0.3">
      <c r="A177" s="40" t="s">
        <v>1068</v>
      </c>
      <c r="B177" s="38"/>
      <c r="C177" s="36" t="s">
        <v>1075</v>
      </c>
      <c r="D177" s="32" t="s">
        <v>1069</v>
      </c>
      <c r="E177" s="34"/>
      <c r="F177" s="32" t="s">
        <v>1055</v>
      </c>
      <c r="G177" s="66" t="s">
        <v>1870</v>
      </c>
      <c r="H177" s="61" t="s">
        <v>1076</v>
      </c>
      <c r="I177" s="106">
        <v>3796</v>
      </c>
      <c r="J177" s="61">
        <v>3796</v>
      </c>
      <c r="K177" s="33">
        <v>113</v>
      </c>
      <c r="L177" s="33">
        <v>7</v>
      </c>
      <c r="M177" s="41" t="s">
        <v>166</v>
      </c>
    </row>
    <row r="178" spans="1:13" ht="14.4" x14ac:dyDescent="0.3">
      <c r="A178" s="41"/>
      <c r="B178" s="39"/>
      <c r="C178" s="36" t="s">
        <v>1075</v>
      </c>
      <c r="D178" s="32" t="s">
        <v>1069</v>
      </c>
      <c r="E178" s="35"/>
      <c r="F178" s="33"/>
      <c r="G178" s="66" t="s">
        <v>1869</v>
      </c>
      <c r="H178" s="61" t="s">
        <v>961</v>
      </c>
      <c r="I178" s="106">
        <v>6600</v>
      </c>
      <c r="J178" s="61"/>
      <c r="K178" s="33">
        <v>49</v>
      </c>
      <c r="L178" s="33">
        <v>4</v>
      </c>
      <c r="M178" s="41" t="s">
        <v>298</v>
      </c>
    </row>
    <row r="179" spans="1:13" ht="15" customHeight="1" x14ac:dyDescent="0.3">
      <c r="A179" s="41" t="s">
        <v>1068</v>
      </c>
      <c r="B179" s="39"/>
      <c r="C179" s="23" t="s">
        <v>1199</v>
      </c>
      <c r="D179" s="32" t="s">
        <v>1069</v>
      </c>
      <c r="E179" s="35"/>
      <c r="F179" s="33" t="s">
        <v>1055</v>
      </c>
      <c r="G179" s="66" t="s">
        <v>1870</v>
      </c>
      <c r="H179" s="61" t="s">
        <v>1077</v>
      </c>
      <c r="I179" s="106">
        <v>60000</v>
      </c>
      <c r="J179" s="61">
        <v>6000</v>
      </c>
      <c r="K179" s="33">
        <v>1800</v>
      </c>
      <c r="L179" s="33"/>
      <c r="M179" s="41" t="s">
        <v>166</v>
      </c>
    </row>
    <row r="180" spans="1:13" ht="14.4" x14ac:dyDescent="0.3">
      <c r="A180" s="40" t="s">
        <v>1068</v>
      </c>
      <c r="B180" s="38"/>
      <c r="C180" s="36" t="s">
        <v>1479</v>
      </c>
      <c r="D180" s="32" t="s">
        <v>1069</v>
      </c>
      <c r="E180" s="34"/>
      <c r="F180" s="32" t="s">
        <v>1055</v>
      </c>
      <c r="G180" s="66" t="s">
        <v>1869</v>
      </c>
      <c r="H180" s="61" t="s">
        <v>107</v>
      </c>
      <c r="I180" s="106">
        <v>1500</v>
      </c>
      <c r="J180" s="61"/>
      <c r="K180" s="33">
        <v>11</v>
      </c>
      <c r="L180" s="33">
        <v>2</v>
      </c>
      <c r="M180" s="41" t="s">
        <v>298</v>
      </c>
    </row>
    <row r="181" spans="1:13" ht="15" customHeight="1" x14ac:dyDescent="0.3">
      <c r="A181" s="41"/>
      <c r="B181" s="39"/>
      <c r="C181" s="36" t="s">
        <v>1479</v>
      </c>
      <c r="D181" s="32" t="s">
        <v>1069</v>
      </c>
      <c r="E181" s="35"/>
      <c r="F181" s="33"/>
      <c r="G181" s="66" t="s">
        <v>1870</v>
      </c>
      <c r="H181" s="61" t="s">
        <v>1078</v>
      </c>
      <c r="I181" s="106">
        <v>7800</v>
      </c>
      <c r="J181" s="61">
        <v>7800</v>
      </c>
      <c r="K181" s="33">
        <v>234</v>
      </c>
      <c r="L181" s="33"/>
      <c r="M181" s="41" t="s">
        <v>166</v>
      </c>
    </row>
    <row r="182" spans="1:13" ht="15" customHeight="1" x14ac:dyDescent="0.3">
      <c r="A182" s="41" t="s">
        <v>1068</v>
      </c>
      <c r="B182" s="39"/>
      <c r="C182" s="37" t="s">
        <v>315</v>
      </c>
      <c r="D182" s="32" t="s">
        <v>1069</v>
      </c>
      <c r="E182" s="35"/>
      <c r="F182" s="33" t="s">
        <v>1055</v>
      </c>
      <c r="G182" s="66" t="s">
        <v>1870</v>
      </c>
      <c r="H182" s="61" t="s">
        <v>1079</v>
      </c>
      <c r="I182" s="106">
        <v>5900</v>
      </c>
      <c r="J182" s="61">
        <v>5900</v>
      </c>
      <c r="K182" s="33">
        <v>177</v>
      </c>
      <c r="L182" s="33"/>
      <c r="M182" s="41" t="s">
        <v>166</v>
      </c>
    </row>
    <row r="183" spans="1:13" ht="15" customHeight="1" x14ac:dyDescent="0.3">
      <c r="A183" s="41" t="s">
        <v>1068</v>
      </c>
      <c r="B183" s="39"/>
      <c r="C183" s="37" t="s">
        <v>1080</v>
      </c>
      <c r="D183" s="32" t="s">
        <v>1069</v>
      </c>
      <c r="E183" s="35"/>
      <c r="F183" s="33" t="s">
        <v>1055</v>
      </c>
      <c r="G183" s="66" t="s">
        <v>1870</v>
      </c>
      <c r="H183" s="61" t="s">
        <v>1081</v>
      </c>
      <c r="I183" s="106">
        <v>38200</v>
      </c>
      <c r="J183" s="61">
        <v>38200</v>
      </c>
      <c r="K183" s="33">
        <v>1146</v>
      </c>
      <c r="L183" s="33"/>
      <c r="M183" s="41" t="s">
        <v>166</v>
      </c>
    </row>
    <row r="184" spans="1:13" ht="14.4" x14ac:dyDescent="0.3">
      <c r="A184" s="58" t="s">
        <v>1068</v>
      </c>
      <c r="B184" s="91"/>
      <c r="C184" s="23" t="s">
        <v>1082</v>
      </c>
      <c r="D184" s="32" t="s">
        <v>1069</v>
      </c>
      <c r="E184" s="71"/>
      <c r="F184" s="33" t="s">
        <v>1055</v>
      </c>
      <c r="G184" s="66" t="s">
        <v>1869</v>
      </c>
      <c r="H184" s="61" t="s">
        <v>62</v>
      </c>
      <c r="I184" s="106">
        <v>4000</v>
      </c>
      <c r="J184" s="61"/>
      <c r="K184" s="61">
        <v>30</v>
      </c>
      <c r="L184" s="61"/>
      <c r="M184" s="58" t="s">
        <v>298</v>
      </c>
    </row>
    <row r="185" spans="1:13" ht="15" customHeight="1" x14ac:dyDescent="0.3">
      <c r="A185" s="58" t="s">
        <v>1068</v>
      </c>
      <c r="B185" s="91"/>
      <c r="C185" s="23" t="s">
        <v>799</v>
      </c>
      <c r="D185" s="32" t="s">
        <v>1069</v>
      </c>
      <c r="E185" s="71"/>
      <c r="F185" s="33" t="s">
        <v>1055</v>
      </c>
      <c r="G185" s="66" t="s">
        <v>1870</v>
      </c>
      <c r="H185" s="61" t="s">
        <v>902</v>
      </c>
      <c r="I185" s="106">
        <v>6300</v>
      </c>
      <c r="J185" s="61">
        <v>6300</v>
      </c>
      <c r="K185" s="61">
        <v>189</v>
      </c>
      <c r="L185" s="61"/>
      <c r="M185" s="58" t="s">
        <v>166</v>
      </c>
    </row>
    <row r="186" spans="1:13" ht="14.4" x14ac:dyDescent="0.3">
      <c r="A186" s="58" t="s">
        <v>1068</v>
      </c>
      <c r="B186" s="91"/>
      <c r="C186" s="23" t="s">
        <v>315</v>
      </c>
      <c r="D186" s="32" t="s">
        <v>1069</v>
      </c>
      <c r="E186" s="71"/>
      <c r="F186" s="33" t="s">
        <v>1055</v>
      </c>
      <c r="G186" s="66" t="s">
        <v>1869</v>
      </c>
      <c r="H186" s="61" t="s">
        <v>1083</v>
      </c>
      <c r="I186" s="106">
        <v>358</v>
      </c>
      <c r="J186" s="61"/>
      <c r="K186" s="61">
        <v>2</v>
      </c>
      <c r="L186" s="61">
        <v>5</v>
      </c>
      <c r="M186" s="58" t="s">
        <v>298</v>
      </c>
    </row>
    <row r="187" spans="1:13" ht="15" customHeight="1" x14ac:dyDescent="0.3">
      <c r="A187" s="40" t="s">
        <v>1084</v>
      </c>
      <c r="B187" s="38"/>
      <c r="C187" s="36" t="s">
        <v>1019</v>
      </c>
      <c r="D187" s="32" t="s">
        <v>1069</v>
      </c>
      <c r="E187" s="34"/>
      <c r="F187" s="32" t="s">
        <v>1055</v>
      </c>
      <c r="G187" s="66" t="s">
        <v>1870</v>
      </c>
      <c r="H187" s="61">
        <v>69000</v>
      </c>
      <c r="I187" s="106">
        <v>69000</v>
      </c>
      <c r="J187" s="61">
        <v>69000</v>
      </c>
      <c r="K187" s="61">
        <v>2070</v>
      </c>
      <c r="L187" s="61"/>
      <c r="M187" s="58" t="s">
        <v>166</v>
      </c>
    </row>
    <row r="188" spans="1:13" ht="14.4" x14ac:dyDescent="0.3">
      <c r="A188" s="41"/>
      <c r="B188" s="39"/>
      <c r="C188" s="36" t="s">
        <v>1019</v>
      </c>
      <c r="D188" s="32" t="s">
        <v>1069</v>
      </c>
      <c r="E188" s="35"/>
      <c r="F188" s="33"/>
      <c r="G188" s="66" t="s">
        <v>1869</v>
      </c>
      <c r="H188" s="61" t="s">
        <v>1085</v>
      </c>
      <c r="I188" s="106">
        <v>20522</v>
      </c>
      <c r="J188" s="61"/>
      <c r="K188" s="61">
        <v>153</v>
      </c>
      <c r="L188" s="64">
        <v>7.5</v>
      </c>
      <c r="M188" s="58" t="s">
        <v>298</v>
      </c>
    </row>
    <row r="189" spans="1:13" ht="15" customHeight="1" x14ac:dyDescent="0.3">
      <c r="A189" s="58" t="s">
        <v>1084</v>
      </c>
      <c r="B189" s="91"/>
      <c r="C189" s="23" t="s">
        <v>1086</v>
      </c>
      <c r="D189" s="32" t="s">
        <v>1069</v>
      </c>
      <c r="E189" s="71"/>
      <c r="F189" s="33" t="s">
        <v>1055</v>
      </c>
      <c r="G189" s="66" t="s">
        <v>1870</v>
      </c>
      <c r="H189" s="61" t="s">
        <v>1077</v>
      </c>
      <c r="I189" s="106">
        <v>60000</v>
      </c>
      <c r="J189" s="61">
        <v>60000</v>
      </c>
      <c r="K189" s="61">
        <v>1800</v>
      </c>
      <c r="L189" s="61"/>
      <c r="M189" s="58" t="s">
        <v>166</v>
      </c>
    </row>
    <row r="190" spans="1:13" ht="15" customHeight="1" x14ac:dyDescent="0.3">
      <c r="A190" s="40" t="s">
        <v>1084</v>
      </c>
      <c r="B190" s="38"/>
      <c r="C190" s="36" t="s">
        <v>597</v>
      </c>
      <c r="D190" s="32" t="s">
        <v>1069</v>
      </c>
      <c r="E190" s="34"/>
      <c r="F190" s="32" t="s">
        <v>1055</v>
      </c>
      <c r="G190" s="66" t="s">
        <v>1870</v>
      </c>
      <c r="H190" s="61" t="s">
        <v>1087</v>
      </c>
      <c r="I190" s="106">
        <v>66000</v>
      </c>
      <c r="J190" s="61">
        <v>66000</v>
      </c>
      <c r="K190" s="61">
        <v>1980</v>
      </c>
      <c r="L190" s="61"/>
      <c r="M190" s="58" t="s">
        <v>166</v>
      </c>
    </row>
    <row r="191" spans="1:13" ht="14.4" x14ac:dyDescent="0.3">
      <c r="A191" s="41"/>
      <c r="B191" s="39"/>
      <c r="C191" s="36" t="s">
        <v>597</v>
      </c>
      <c r="D191" s="32" t="s">
        <v>1069</v>
      </c>
      <c r="E191" s="35"/>
      <c r="F191" s="33"/>
      <c r="G191" s="66" t="s">
        <v>1869</v>
      </c>
      <c r="H191" s="61" t="s">
        <v>931</v>
      </c>
      <c r="I191" s="106">
        <v>2800</v>
      </c>
      <c r="J191" s="61"/>
      <c r="K191" s="61">
        <v>21</v>
      </c>
      <c r="L191" s="61"/>
      <c r="M191" s="58" t="s">
        <v>298</v>
      </c>
    </row>
    <row r="192" spans="1:13" ht="15" customHeight="1" x14ac:dyDescent="0.3">
      <c r="A192" s="40" t="s">
        <v>1084</v>
      </c>
      <c r="B192" s="38"/>
      <c r="C192" s="36" t="s">
        <v>597</v>
      </c>
      <c r="D192" s="32" t="s">
        <v>1069</v>
      </c>
      <c r="E192" s="34"/>
      <c r="F192" s="32" t="s">
        <v>1055</v>
      </c>
      <c r="G192" s="66" t="s">
        <v>1870</v>
      </c>
      <c r="H192" s="61" t="s">
        <v>1088</v>
      </c>
      <c r="I192" s="106">
        <v>16200</v>
      </c>
      <c r="J192" s="61">
        <v>16200</v>
      </c>
      <c r="K192" s="61">
        <v>486</v>
      </c>
      <c r="L192" s="61"/>
      <c r="M192" s="58" t="s">
        <v>166</v>
      </c>
    </row>
    <row r="193" spans="1:18" ht="14.4" x14ac:dyDescent="0.3">
      <c r="A193" s="41"/>
      <c r="B193" s="39"/>
      <c r="C193" s="36" t="s">
        <v>597</v>
      </c>
      <c r="D193" s="32" t="s">
        <v>1069</v>
      </c>
      <c r="E193" s="35"/>
      <c r="F193" s="33"/>
      <c r="G193" s="66" t="s">
        <v>1869</v>
      </c>
      <c r="H193" s="61" t="s">
        <v>62</v>
      </c>
      <c r="I193" s="106">
        <v>4000</v>
      </c>
      <c r="J193" s="61"/>
      <c r="K193" s="61">
        <v>30</v>
      </c>
      <c r="L193" s="61"/>
      <c r="M193" s="58" t="s">
        <v>298</v>
      </c>
    </row>
    <row r="194" spans="1:18" ht="14.4" x14ac:dyDescent="0.3">
      <c r="A194" s="56" t="s">
        <v>1084</v>
      </c>
      <c r="B194" s="38"/>
      <c r="C194" s="36" t="s">
        <v>1089</v>
      </c>
      <c r="D194" s="32" t="s">
        <v>1090</v>
      </c>
      <c r="E194" s="34"/>
      <c r="F194" s="32" t="s">
        <v>1055</v>
      </c>
      <c r="G194" s="66" t="s">
        <v>1871</v>
      </c>
      <c r="H194" s="61" t="s">
        <v>626</v>
      </c>
      <c r="I194" s="106">
        <v>320</v>
      </c>
      <c r="J194" s="61"/>
      <c r="K194" s="61">
        <v>9</v>
      </c>
      <c r="L194" s="61">
        <v>5</v>
      </c>
      <c r="M194" s="58" t="s">
        <v>166</v>
      </c>
    </row>
    <row r="195" spans="1:18" ht="14.4" x14ac:dyDescent="0.3">
      <c r="A195" s="57"/>
      <c r="B195" s="39"/>
      <c r="C195" s="36" t="s">
        <v>1089</v>
      </c>
      <c r="D195" s="32" t="s">
        <v>1090</v>
      </c>
      <c r="E195" s="35"/>
      <c r="F195" s="33"/>
      <c r="G195" s="66" t="s">
        <v>1869</v>
      </c>
      <c r="H195" s="61" t="s">
        <v>1091</v>
      </c>
      <c r="I195" s="106">
        <v>8200</v>
      </c>
      <c r="J195" s="61"/>
      <c r="K195" s="61">
        <v>61</v>
      </c>
      <c r="L195" s="61">
        <v>4</v>
      </c>
      <c r="M195" s="58" t="s">
        <v>298</v>
      </c>
      <c r="R195" s="96"/>
    </row>
    <row r="196" spans="1:18" ht="15" customHeight="1" x14ac:dyDescent="0.3">
      <c r="A196" s="40" t="s">
        <v>1084</v>
      </c>
      <c r="B196" s="38"/>
      <c r="C196" s="36" t="s">
        <v>1092</v>
      </c>
      <c r="D196" s="32" t="s">
        <v>1090</v>
      </c>
      <c r="E196" s="34"/>
      <c r="F196" s="32" t="s">
        <v>1055</v>
      </c>
      <c r="G196" s="66" t="s">
        <v>1870</v>
      </c>
      <c r="H196" s="61" t="s">
        <v>1093</v>
      </c>
      <c r="I196" s="106">
        <v>37400</v>
      </c>
      <c r="J196" s="61">
        <v>37400</v>
      </c>
      <c r="K196" s="61">
        <v>1122</v>
      </c>
      <c r="L196" s="61"/>
      <c r="M196" s="58" t="s">
        <v>166</v>
      </c>
    </row>
    <row r="197" spans="1:18" ht="14.4" x14ac:dyDescent="0.3">
      <c r="A197" s="43"/>
      <c r="B197" s="44"/>
      <c r="C197" s="36" t="s">
        <v>1092</v>
      </c>
      <c r="D197" s="32" t="s">
        <v>1090</v>
      </c>
      <c r="E197" s="46"/>
      <c r="F197" s="45"/>
      <c r="G197" s="66" t="s">
        <v>1871</v>
      </c>
      <c r="H197" s="61" t="s">
        <v>803</v>
      </c>
      <c r="I197" s="106">
        <v>1600</v>
      </c>
      <c r="J197" s="61"/>
      <c r="K197" s="61">
        <v>48</v>
      </c>
      <c r="L197" s="61"/>
      <c r="M197" s="58" t="s">
        <v>166</v>
      </c>
    </row>
    <row r="198" spans="1:18" ht="14.4" x14ac:dyDescent="0.3">
      <c r="A198" s="41"/>
      <c r="B198" s="39"/>
      <c r="C198" s="36" t="s">
        <v>1092</v>
      </c>
      <c r="D198" s="32" t="s">
        <v>1090</v>
      </c>
      <c r="E198" s="35"/>
      <c r="F198" s="33"/>
      <c r="G198" s="66" t="s">
        <v>1869</v>
      </c>
      <c r="H198" s="61" t="s">
        <v>1094</v>
      </c>
      <c r="I198" s="106">
        <v>25504</v>
      </c>
      <c r="J198" s="61"/>
      <c r="K198" s="61">
        <v>191</v>
      </c>
      <c r="L198" s="61">
        <v>2</v>
      </c>
      <c r="M198" s="58" t="s">
        <v>298</v>
      </c>
    </row>
    <row r="199" spans="1:18" ht="14.4" x14ac:dyDescent="0.3">
      <c r="A199" s="58" t="s">
        <v>1084</v>
      </c>
      <c r="B199" s="91"/>
      <c r="C199" s="23" t="s">
        <v>1095</v>
      </c>
      <c r="D199" s="32" t="s">
        <v>1090</v>
      </c>
      <c r="E199" s="71"/>
      <c r="F199" s="33" t="s">
        <v>1055</v>
      </c>
      <c r="G199" s="66" t="s">
        <v>1871</v>
      </c>
      <c r="H199" s="61" t="s">
        <v>1096</v>
      </c>
      <c r="I199" s="106">
        <f>24.5*8</f>
        <v>196</v>
      </c>
      <c r="J199" s="61"/>
      <c r="K199" s="61">
        <v>5</v>
      </c>
      <c r="L199" s="61">
        <v>7</v>
      </c>
      <c r="M199" s="58" t="s">
        <v>166</v>
      </c>
      <c r="P199" s="96"/>
    </row>
    <row r="200" spans="1:18" ht="15" customHeight="1" x14ac:dyDescent="0.3">
      <c r="A200" s="58" t="s">
        <v>1084</v>
      </c>
      <c r="B200" s="91"/>
      <c r="C200" s="82" t="s">
        <v>226</v>
      </c>
      <c r="D200" s="32" t="s">
        <v>1090</v>
      </c>
      <c r="E200" s="71"/>
      <c r="F200" s="33" t="s">
        <v>1055</v>
      </c>
      <c r="G200" s="66" t="s">
        <v>1870</v>
      </c>
      <c r="H200" s="61" t="s">
        <v>1097</v>
      </c>
      <c r="I200" s="106">
        <v>4224</v>
      </c>
      <c r="J200" s="61">
        <v>4224</v>
      </c>
      <c r="K200" s="61">
        <v>126</v>
      </c>
      <c r="L200" s="61">
        <v>5</v>
      </c>
      <c r="M200" s="58"/>
    </row>
    <row r="201" spans="1:18" ht="15" customHeight="1" x14ac:dyDescent="0.3">
      <c r="A201" s="40" t="s">
        <v>1084</v>
      </c>
      <c r="B201" s="38"/>
      <c r="C201" s="82" t="s">
        <v>226</v>
      </c>
      <c r="D201" s="32" t="s">
        <v>1090</v>
      </c>
      <c r="E201" s="34"/>
      <c r="F201" s="32" t="s">
        <v>1055</v>
      </c>
      <c r="G201" s="66" t="s">
        <v>1870</v>
      </c>
      <c r="H201" s="61" t="s">
        <v>906</v>
      </c>
      <c r="I201" s="106">
        <v>23000</v>
      </c>
      <c r="J201" s="61">
        <v>23000</v>
      </c>
      <c r="K201" s="61">
        <v>690</v>
      </c>
      <c r="L201" s="61"/>
      <c r="M201" s="58" t="s">
        <v>166</v>
      </c>
    </row>
    <row r="202" spans="1:18" ht="14.4" x14ac:dyDescent="0.3">
      <c r="A202" s="43"/>
      <c r="B202" s="44"/>
      <c r="C202" s="82" t="s">
        <v>226</v>
      </c>
      <c r="D202" s="32" t="s">
        <v>1090</v>
      </c>
      <c r="E202" s="46"/>
      <c r="F202" s="45"/>
      <c r="G202" s="66" t="s">
        <v>1871</v>
      </c>
      <c r="H202" s="61" t="s">
        <v>803</v>
      </c>
      <c r="I202" s="106">
        <v>1600</v>
      </c>
      <c r="J202" s="61"/>
      <c r="K202" s="61">
        <v>48</v>
      </c>
      <c r="L202" s="61"/>
      <c r="M202" s="58" t="s">
        <v>166</v>
      </c>
    </row>
    <row r="203" spans="1:18" ht="14.4" x14ac:dyDescent="0.3">
      <c r="A203" s="43"/>
      <c r="B203" s="44"/>
      <c r="C203" s="82" t="s">
        <v>226</v>
      </c>
      <c r="D203" s="32" t="s">
        <v>1090</v>
      </c>
      <c r="E203" s="46"/>
      <c r="F203" s="45"/>
      <c r="G203" s="66" t="s">
        <v>1869</v>
      </c>
      <c r="H203" s="61" t="s">
        <v>735</v>
      </c>
      <c r="I203" s="106">
        <v>32000</v>
      </c>
      <c r="J203" s="61"/>
      <c r="K203" s="61">
        <v>240</v>
      </c>
      <c r="L203" s="61"/>
      <c r="M203" s="58" t="s">
        <v>298</v>
      </c>
    </row>
    <row r="204" spans="1:18" ht="14.4" x14ac:dyDescent="0.3">
      <c r="A204" s="41"/>
      <c r="B204" s="39"/>
      <c r="C204" s="82" t="s">
        <v>226</v>
      </c>
      <c r="D204" s="32" t="s">
        <v>1090</v>
      </c>
      <c r="E204" s="35"/>
      <c r="F204" s="33"/>
      <c r="G204" s="66" t="s">
        <v>1872</v>
      </c>
      <c r="H204" s="61" t="s">
        <v>1098</v>
      </c>
      <c r="I204" s="106">
        <v>2625</v>
      </c>
      <c r="J204" s="61"/>
      <c r="K204" s="61">
        <v>20</v>
      </c>
      <c r="L204" s="61">
        <v>5</v>
      </c>
      <c r="M204" s="58" t="s">
        <v>1099</v>
      </c>
    </row>
    <row r="205" spans="1:18" ht="14.4" x14ac:dyDescent="0.3">
      <c r="A205" s="58" t="s">
        <v>1084</v>
      </c>
      <c r="B205" s="91"/>
      <c r="C205" s="23" t="s">
        <v>1100</v>
      </c>
      <c r="D205" s="61" t="s">
        <v>1090</v>
      </c>
      <c r="E205" s="71"/>
      <c r="F205" s="33" t="s">
        <v>1055</v>
      </c>
      <c r="G205" s="66" t="s">
        <v>1869</v>
      </c>
      <c r="H205" s="61" t="s">
        <v>937</v>
      </c>
      <c r="I205" s="106">
        <v>6400</v>
      </c>
      <c r="J205" s="61"/>
      <c r="K205" s="61">
        <v>48</v>
      </c>
      <c r="L205" s="61"/>
      <c r="M205" s="58" t="s">
        <v>298</v>
      </c>
    </row>
    <row r="206" spans="1:18" ht="15" customHeight="1" x14ac:dyDescent="0.3">
      <c r="A206" s="58" t="s">
        <v>1101</v>
      </c>
      <c r="B206" s="91"/>
      <c r="C206" s="23" t="s">
        <v>353</v>
      </c>
      <c r="D206" s="61" t="s">
        <v>1102</v>
      </c>
      <c r="E206" s="71"/>
      <c r="F206" s="33" t="s">
        <v>1055</v>
      </c>
      <c r="G206" s="66" t="s">
        <v>1870</v>
      </c>
      <c r="H206" s="61" t="s">
        <v>665</v>
      </c>
      <c r="I206" s="106">
        <v>35200</v>
      </c>
      <c r="J206" s="61">
        <v>35200</v>
      </c>
      <c r="K206" s="61">
        <v>1056</v>
      </c>
      <c r="L206" s="61"/>
      <c r="M206" s="58" t="s">
        <v>166</v>
      </c>
    </row>
    <row r="207" spans="1:18" ht="14.4" x14ac:dyDescent="0.3">
      <c r="A207" s="58" t="s">
        <v>1101</v>
      </c>
      <c r="B207" s="91"/>
      <c r="C207" s="23" t="s">
        <v>226</v>
      </c>
      <c r="D207" s="61" t="s">
        <v>1102</v>
      </c>
      <c r="E207" s="71"/>
      <c r="F207" s="33" t="s">
        <v>1055</v>
      </c>
      <c r="G207" s="66" t="s">
        <v>1869</v>
      </c>
      <c r="H207" s="61" t="s">
        <v>49</v>
      </c>
      <c r="I207" s="106">
        <v>1000</v>
      </c>
      <c r="J207" s="61"/>
      <c r="K207" s="61">
        <v>7</v>
      </c>
      <c r="L207" s="61">
        <v>4</v>
      </c>
      <c r="M207" s="58" t="s">
        <v>298</v>
      </c>
    </row>
    <row r="208" spans="1:18" ht="15" customHeight="1" x14ac:dyDescent="0.3">
      <c r="A208" s="58" t="s">
        <v>1101</v>
      </c>
      <c r="B208" s="91"/>
      <c r="C208" s="23" t="s">
        <v>1103</v>
      </c>
      <c r="D208" s="61" t="s">
        <v>1102</v>
      </c>
      <c r="E208" s="71"/>
      <c r="F208" s="33" t="s">
        <v>1055</v>
      </c>
      <c r="G208" s="66" t="s">
        <v>1870</v>
      </c>
      <c r="H208" s="61" t="s">
        <v>1104</v>
      </c>
      <c r="I208" s="106">
        <v>4764</v>
      </c>
      <c r="J208" s="61">
        <v>4764</v>
      </c>
      <c r="K208" s="61">
        <v>142</v>
      </c>
      <c r="L208" s="64">
        <v>7.5</v>
      </c>
      <c r="M208" s="58" t="s">
        <v>166</v>
      </c>
    </row>
    <row r="209" spans="1:13" ht="15" customHeight="1" x14ac:dyDescent="0.3">
      <c r="A209" s="58" t="s">
        <v>1101</v>
      </c>
      <c r="B209" s="91"/>
      <c r="C209" s="23" t="s">
        <v>1473</v>
      </c>
      <c r="D209" s="61" t="s">
        <v>1102</v>
      </c>
      <c r="E209" s="71"/>
      <c r="F209" s="33" t="s">
        <v>1055</v>
      </c>
      <c r="G209" s="66" t="s">
        <v>1870</v>
      </c>
      <c r="H209" s="61" t="s">
        <v>1105</v>
      </c>
      <c r="I209" s="106">
        <v>18400</v>
      </c>
      <c r="J209" s="61">
        <v>18400</v>
      </c>
      <c r="K209" s="61">
        <v>552</v>
      </c>
      <c r="L209" s="61"/>
      <c r="M209" s="58" t="s">
        <v>166</v>
      </c>
    </row>
    <row r="210" spans="1:13" ht="14.4" x14ac:dyDescent="0.3">
      <c r="A210" s="40" t="s">
        <v>1101</v>
      </c>
      <c r="B210" s="38"/>
      <c r="C210" s="36" t="s">
        <v>1106</v>
      </c>
      <c r="D210" s="32" t="s">
        <v>1102</v>
      </c>
      <c r="E210" s="34"/>
      <c r="F210" s="32" t="s">
        <v>1055</v>
      </c>
      <c r="G210" s="66" t="s">
        <v>1871</v>
      </c>
      <c r="H210" s="61" t="s">
        <v>1107</v>
      </c>
      <c r="I210" s="106">
        <v>584</v>
      </c>
      <c r="J210" s="61"/>
      <c r="K210" s="61">
        <v>17</v>
      </c>
      <c r="L210" s="61">
        <v>4</v>
      </c>
      <c r="M210" s="58" t="s">
        <v>166</v>
      </c>
    </row>
    <row r="211" spans="1:13" ht="14.4" x14ac:dyDescent="0.3">
      <c r="A211" s="41"/>
      <c r="B211" s="39"/>
      <c r="C211" s="36" t="s">
        <v>1106</v>
      </c>
      <c r="D211" s="32" t="s">
        <v>1102</v>
      </c>
      <c r="E211" s="35"/>
      <c r="F211" s="33"/>
      <c r="G211" s="66" t="s">
        <v>1869</v>
      </c>
      <c r="H211" s="61" t="s">
        <v>1108</v>
      </c>
      <c r="I211" s="233">
        <v>563</v>
      </c>
      <c r="J211" s="61"/>
      <c r="K211" s="61">
        <v>4</v>
      </c>
      <c r="L211" s="64">
        <v>3.5</v>
      </c>
      <c r="M211" s="58" t="s">
        <v>298</v>
      </c>
    </row>
    <row r="212" spans="1:13" ht="14.4" x14ac:dyDescent="0.3">
      <c r="A212" s="58" t="s">
        <v>1101</v>
      </c>
      <c r="B212" s="91"/>
      <c r="C212" s="82" t="s">
        <v>226</v>
      </c>
      <c r="D212" s="61" t="s">
        <v>1102</v>
      </c>
      <c r="E212" s="71"/>
      <c r="F212" s="33" t="s">
        <v>1055</v>
      </c>
      <c r="G212" s="66" t="s">
        <v>1869</v>
      </c>
      <c r="H212" s="61" t="s">
        <v>105</v>
      </c>
      <c r="I212" s="106">
        <v>6000</v>
      </c>
      <c r="J212" s="61"/>
      <c r="K212" s="61">
        <v>45</v>
      </c>
      <c r="L212" s="61"/>
      <c r="M212" s="58" t="s">
        <v>298</v>
      </c>
    </row>
    <row r="213" spans="1:13" ht="15" customHeight="1" x14ac:dyDescent="0.3">
      <c r="A213" s="40" t="s">
        <v>1101</v>
      </c>
      <c r="B213" s="38"/>
      <c r="C213" s="36" t="s">
        <v>706</v>
      </c>
      <c r="D213" s="32" t="s">
        <v>1109</v>
      </c>
      <c r="E213" s="34"/>
      <c r="F213" s="32" t="s">
        <v>1055</v>
      </c>
      <c r="G213" s="66" t="s">
        <v>1870</v>
      </c>
      <c r="H213" s="61" t="s">
        <v>1110</v>
      </c>
      <c r="I213" s="106">
        <v>189500</v>
      </c>
      <c r="J213" s="61">
        <v>189500</v>
      </c>
      <c r="K213" s="61">
        <v>5685</v>
      </c>
      <c r="L213" s="61"/>
      <c r="M213" s="58" t="s">
        <v>166</v>
      </c>
    </row>
    <row r="214" spans="1:13" ht="14.4" x14ac:dyDescent="0.3">
      <c r="A214" s="41"/>
      <c r="B214" s="39"/>
      <c r="C214" s="36" t="s">
        <v>706</v>
      </c>
      <c r="D214" s="32" t="s">
        <v>1109</v>
      </c>
      <c r="E214" s="35"/>
      <c r="F214" s="33"/>
      <c r="G214" s="66" t="s">
        <v>1869</v>
      </c>
      <c r="H214" s="61" t="s">
        <v>1111</v>
      </c>
      <c r="I214" s="106">
        <v>26931</v>
      </c>
      <c r="J214" s="61"/>
      <c r="K214" s="61">
        <v>202</v>
      </c>
      <c r="L214" s="64">
        <v>7.5</v>
      </c>
      <c r="M214" s="58" t="s">
        <v>298</v>
      </c>
    </row>
    <row r="215" spans="1:13" ht="15" customHeight="1" x14ac:dyDescent="0.3">
      <c r="A215" s="40" t="s">
        <v>1101</v>
      </c>
      <c r="B215" s="38"/>
      <c r="C215" s="36" t="s">
        <v>344</v>
      </c>
      <c r="D215" s="32" t="s">
        <v>1109</v>
      </c>
      <c r="E215" s="34"/>
      <c r="F215" s="32" t="s">
        <v>1055</v>
      </c>
      <c r="G215" s="66" t="s">
        <v>1870</v>
      </c>
      <c r="H215" s="61" t="s">
        <v>447</v>
      </c>
      <c r="I215" s="106">
        <v>11000</v>
      </c>
      <c r="J215" s="61">
        <v>11000</v>
      </c>
      <c r="K215" s="61">
        <v>330</v>
      </c>
      <c r="L215" s="61"/>
      <c r="M215" s="58" t="s">
        <v>166</v>
      </c>
    </row>
    <row r="216" spans="1:13" ht="14.4" x14ac:dyDescent="0.3">
      <c r="A216" s="41"/>
      <c r="B216" s="39"/>
      <c r="C216" s="36" t="s">
        <v>344</v>
      </c>
      <c r="D216" s="32" t="s">
        <v>1109</v>
      </c>
      <c r="E216" s="35"/>
      <c r="F216" s="33"/>
      <c r="G216" s="66" t="s">
        <v>1869</v>
      </c>
      <c r="H216" s="61" t="s">
        <v>1112</v>
      </c>
      <c r="I216" s="106">
        <v>17322</v>
      </c>
      <c r="J216" s="61"/>
      <c r="K216" s="61">
        <v>129</v>
      </c>
      <c r="L216" s="61">
        <v>7</v>
      </c>
      <c r="M216" s="58" t="s">
        <v>298</v>
      </c>
    </row>
    <row r="217" spans="1:13" ht="15" customHeight="1" x14ac:dyDescent="0.3">
      <c r="A217" s="40" t="s">
        <v>1101</v>
      </c>
      <c r="B217" s="38"/>
      <c r="C217" s="36" t="s">
        <v>1113</v>
      </c>
      <c r="D217" s="32" t="s">
        <v>1109</v>
      </c>
      <c r="E217" s="34"/>
      <c r="F217" s="32" t="s">
        <v>1055</v>
      </c>
      <c r="G217" s="66" t="s">
        <v>1870</v>
      </c>
      <c r="H217" s="61" t="s">
        <v>1114</v>
      </c>
      <c r="I217" s="106">
        <v>48000</v>
      </c>
      <c r="J217" s="61">
        <v>48000</v>
      </c>
      <c r="K217" s="61">
        <v>1440</v>
      </c>
      <c r="L217" s="61"/>
      <c r="M217" s="58" t="s">
        <v>166</v>
      </c>
    </row>
    <row r="218" spans="1:13" ht="14.4" x14ac:dyDescent="0.3">
      <c r="A218" s="43"/>
      <c r="B218" s="44"/>
      <c r="C218" s="36" t="s">
        <v>1113</v>
      </c>
      <c r="D218" s="32" t="s">
        <v>1109</v>
      </c>
      <c r="E218" s="46"/>
      <c r="F218" s="45"/>
      <c r="G218" s="66" t="s">
        <v>1869</v>
      </c>
      <c r="H218" s="61" t="s">
        <v>480</v>
      </c>
      <c r="I218" s="233">
        <v>9773</v>
      </c>
      <c r="J218" s="61"/>
      <c r="K218" s="32">
        <v>249</v>
      </c>
      <c r="L218" s="32"/>
      <c r="M218" s="58" t="s">
        <v>298</v>
      </c>
    </row>
    <row r="219" spans="1:13" ht="14.4" x14ac:dyDescent="0.3">
      <c r="A219" s="41"/>
      <c r="B219" s="39"/>
      <c r="C219" s="36" t="s">
        <v>1113</v>
      </c>
      <c r="D219" s="32" t="s">
        <v>1109</v>
      </c>
      <c r="E219" s="35"/>
      <c r="F219" s="33"/>
      <c r="G219" s="66" t="s">
        <v>1871</v>
      </c>
      <c r="H219" s="61" t="s">
        <v>479</v>
      </c>
      <c r="I219" s="106">
        <v>488</v>
      </c>
      <c r="J219" s="61"/>
      <c r="K219" s="33"/>
      <c r="L219" s="33"/>
      <c r="M219" s="58" t="s">
        <v>166</v>
      </c>
    </row>
    <row r="220" spans="1:13" ht="15" customHeight="1" x14ac:dyDescent="0.3">
      <c r="A220" s="58" t="s">
        <v>1115</v>
      </c>
      <c r="B220" s="91"/>
      <c r="C220" s="23" t="s">
        <v>189</v>
      </c>
      <c r="D220" s="61" t="s">
        <v>1117</v>
      </c>
      <c r="E220" s="71"/>
      <c r="F220" s="61" t="s">
        <v>1116</v>
      </c>
      <c r="G220" s="66" t="s">
        <v>1870</v>
      </c>
      <c r="H220" s="61" t="s">
        <v>407</v>
      </c>
      <c r="I220" s="106">
        <v>18000</v>
      </c>
      <c r="J220" s="61">
        <v>18000</v>
      </c>
      <c r="K220" s="61">
        <v>540</v>
      </c>
      <c r="L220" s="61"/>
      <c r="M220" s="58" t="s">
        <v>166</v>
      </c>
    </row>
    <row r="221" spans="1:13" ht="14.4" x14ac:dyDescent="0.3">
      <c r="A221" s="58" t="s">
        <v>1115</v>
      </c>
      <c r="B221" s="91"/>
      <c r="C221" s="23" t="s">
        <v>249</v>
      </c>
      <c r="D221" s="61" t="s">
        <v>1118</v>
      </c>
      <c r="E221" s="71"/>
      <c r="F221" s="61" t="s">
        <v>1116</v>
      </c>
      <c r="G221" s="66" t="s">
        <v>1869</v>
      </c>
      <c r="H221" s="61" t="s">
        <v>735</v>
      </c>
      <c r="I221" s="106">
        <v>32000</v>
      </c>
      <c r="J221" s="61"/>
      <c r="K221" s="61">
        <v>240</v>
      </c>
      <c r="L221" s="61"/>
      <c r="M221" s="58" t="s">
        <v>298</v>
      </c>
    </row>
    <row r="222" spans="1:13" ht="14.4" x14ac:dyDescent="0.3">
      <c r="A222" s="58" t="s">
        <v>1115</v>
      </c>
      <c r="B222" s="91"/>
      <c r="C222" s="23" t="s">
        <v>1119</v>
      </c>
      <c r="D222" s="61" t="s">
        <v>1064</v>
      </c>
      <c r="E222" s="71"/>
      <c r="F222" s="61" t="s">
        <v>1116</v>
      </c>
      <c r="G222" s="66" t="s">
        <v>1869</v>
      </c>
      <c r="H222" s="61" t="s">
        <v>1120</v>
      </c>
      <c r="I222" s="106">
        <v>4608</v>
      </c>
      <c r="J222" s="61"/>
      <c r="K222" s="61">
        <v>34</v>
      </c>
      <c r="L222" s="61">
        <v>4</v>
      </c>
      <c r="M222" s="58" t="s">
        <v>298</v>
      </c>
    </row>
    <row r="223" spans="1:13" ht="15" customHeight="1" x14ac:dyDescent="0.3">
      <c r="A223" s="40" t="s">
        <v>1115</v>
      </c>
      <c r="B223" s="38"/>
      <c r="C223" s="36" t="s">
        <v>948</v>
      </c>
      <c r="D223" s="32" t="s">
        <v>1064</v>
      </c>
      <c r="E223" s="34"/>
      <c r="F223" s="32" t="s">
        <v>1116</v>
      </c>
      <c r="G223" s="66" t="s">
        <v>1870</v>
      </c>
      <c r="H223" s="61" t="s">
        <v>1121</v>
      </c>
      <c r="I223" s="106">
        <v>6892</v>
      </c>
      <c r="J223" s="61">
        <v>6892</v>
      </c>
      <c r="K223" s="61">
        <v>206</v>
      </c>
      <c r="L223" s="61">
        <v>2</v>
      </c>
      <c r="M223" s="58" t="s">
        <v>166</v>
      </c>
    </row>
    <row r="224" spans="1:13" ht="14.4" x14ac:dyDescent="0.3">
      <c r="A224" s="41"/>
      <c r="B224" s="39"/>
      <c r="C224" s="36" t="s">
        <v>948</v>
      </c>
      <c r="D224" s="32" t="s">
        <v>1064</v>
      </c>
      <c r="E224" s="35"/>
      <c r="F224" s="33"/>
      <c r="G224" s="66" t="s">
        <v>1869</v>
      </c>
      <c r="H224" s="61" t="s">
        <v>1122</v>
      </c>
      <c r="I224" s="106">
        <v>6038</v>
      </c>
      <c r="J224" s="61"/>
      <c r="K224" s="61">
        <v>45</v>
      </c>
      <c r="L224" s="61">
        <v>2</v>
      </c>
      <c r="M224" s="58" t="s">
        <v>298</v>
      </c>
    </row>
    <row r="225" spans="1:18" ht="15" customHeight="1" x14ac:dyDescent="0.3">
      <c r="A225" s="58" t="s">
        <v>1115</v>
      </c>
      <c r="B225" s="91"/>
      <c r="C225" s="23" t="s">
        <v>1123</v>
      </c>
      <c r="D225" s="61" t="s">
        <v>1064</v>
      </c>
      <c r="E225" s="71"/>
      <c r="F225" s="61" t="s">
        <v>1116</v>
      </c>
      <c r="G225" s="66" t="s">
        <v>1870</v>
      </c>
      <c r="H225" s="61" t="s">
        <v>1124</v>
      </c>
      <c r="I225" s="106">
        <v>9000</v>
      </c>
      <c r="J225" s="61">
        <v>9000</v>
      </c>
      <c r="K225" s="61">
        <v>270</v>
      </c>
      <c r="L225" s="61"/>
      <c r="M225" s="58" t="s">
        <v>166</v>
      </c>
    </row>
    <row r="226" spans="1:18" ht="15" customHeight="1" x14ac:dyDescent="0.3">
      <c r="A226" s="40" t="s">
        <v>1115</v>
      </c>
      <c r="B226" s="38"/>
      <c r="C226" s="36" t="s">
        <v>1125</v>
      </c>
      <c r="D226" s="32" t="s">
        <v>1064</v>
      </c>
      <c r="E226" s="34"/>
      <c r="F226" s="32" t="s">
        <v>1116</v>
      </c>
      <c r="G226" s="66" t="s">
        <v>1870</v>
      </c>
      <c r="H226" s="61" t="s">
        <v>1126</v>
      </c>
      <c r="I226" s="106">
        <v>9456</v>
      </c>
      <c r="J226" s="61">
        <v>9456</v>
      </c>
      <c r="K226" s="61">
        <v>283</v>
      </c>
      <c r="L226" s="61">
        <v>6</v>
      </c>
      <c r="M226" s="58" t="s">
        <v>166</v>
      </c>
    </row>
    <row r="227" spans="1:18" ht="14.4" x14ac:dyDescent="0.3">
      <c r="A227" s="41"/>
      <c r="B227" s="39"/>
      <c r="C227" s="36" t="s">
        <v>1125</v>
      </c>
      <c r="D227" s="32" t="s">
        <v>1064</v>
      </c>
      <c r="E227" s="35"/>
      <c r="F227" s="33"/>
      <c r="G227" s="66" t="s">
        <v>1869</v>
      </c>
      <c r="H227" s="61" t="s">
        <v>1127</v>
      </c>
      <c r="I227" s="106">
        <v>1895</v>
      </c>
      <c r="J227" s="61"/>
      <c r="K227" s="61">
        <v>14</v>
      </c>
      <c r="L227" s="61">
        <v>1</v>
      </c>
      <c r="M227" s="58" t="s">
        <v>298</v>
      </c>
    </row>
    <row r="228" spans="1:18" ht="15" customHeight="1" x14ac:dyDescent="0.3">
      <c r="A228" s="58" t="s">
        <v>1115</v>
      </c>
      <c r="B228" s="91"/>
      <c r="C228" s="36" t="s">
        <v>1125</v>
      </c>
      <c r="D228" s="61" t="s">
        <v>1064</v>
      </c>
      <c r="E228" s="71"/>
      <c r="F228" s="61" t="s">
        <v>1116</v>
      </c>
      <c r="G228" s="66" t="s">
        <v>1870</v>
      </c>
      <c r="H228" s="61" t="s">
        <v>1128</v>
      </c>
      <c r="I228" s="106">
        <v>935</v>
      </c>
      <c r="J228" s="61">
        <v>935</v>
      </c>
      <c r="K228" s="61">
        <v>28</v>
      </c>
      <c r="L228" s="61"/>
      <c r="M228" s="58" t="s">
        <v>166</v>
      </c>
    </row>
    <row r="229" spans="1:18" ht="15" customHeight="1" x14ac:dyDescent="0.3">
      <c r="A229" s="58" t="s">
        <v>1115</v>
      </c>
      <c r="B229" s="91"/>
      <c r="C229" s="23" t="s">
        <v>210</v>
      </c>
      <c r="D229" s="61" t="s">
        <v>1064</v>
      </c>
      <c r="E229" s="71"/>
      <c r="F229" s="61" t="s">
        <v>1116</v>
      </c>
      <c r="G229" s="66" t="s">
        <v>1870</v>
      </c>
      <c r="H229" s="61" t="s">
        <v>1129</v>
      </c>
      <c r="I229" s="106">
        <v>5007</v>
      </c>
      <c r="J229" s="61">
        <v>5007</v>
      </c>
      <c r="K229" s="61">
        <v>150</v>
      </c>
      <c r="L229" s="61"/>
      <c r="M229" s="58" t="s">
        <v>166</v>
      </c>
    </row>
    <row r="230" spans="1:18" ht="15" customHeight="1" x14ac:dyDescent="0.3">
      <c r="A230" s="40" t="s">
        <v>1115</v>
      </c>
      <c r="B230" s="38"/>
      <c r="C230" s="36" t="s">
        <v>134</v>
      </c>
      <c r="D230" s="32" t="s">
        <v>1069</v>
      </c>
      <c r="E230" s="34"/>
      <c r="F230" s="32" t="s">
        <v>1116</v>
      </c>
      <c r="G230" s="66" t="s">
        <v>1870</v>
      </c>
      <c r="H230" s="61" t="s">
        <v>1130</v>
      </c>
      <c r="I230" s="106">
        <v>52500</v>
      </c>
      <c r="J230" s="61">
        <v>52500</v>
      </c>
      <c r="K230" s="61">
        <v>1575</v>
      </c>
      <c r="L230" s="61"/>
      <c r="M230" s="58" t="s">
        <v>166</v>
      </c>
    </row>
    <row r="231" spans="1:18" ht="14.4" x14ac:dyDescent="0.3">
      <c r="A231" s="41"/>
      <c r="B231" s="39"/>
      <c r="C231" s="36" t="s">
        <v>134</v>
      </c>
      <c r="D231" s="32" t="s">
        <v>1069</v>
      </c>
      <c r="E231" s="35"/>
      <c r="F231" s="33"/>
      <c r="G231" s="66" t="s">
        <v>1869</v>
      </c>
      <c r="H231" s="61" t="s">
        <v>1131</v>
      </c>
      <c r="I231" s="106">
        <v>13804</v>
      </c>
      <c r="J231" s="61"/>
      <c r="K231" s="61">
        <v>103</v>
      </c>
      <c r="L231" s="61">
        <v>4</v>
      </c>
      <c r="M231" s="58" t="s">
        <v>298</v>
      </c>
    </row>
    <row r="232" spans="1:18" ht="15" customHeight="1" x14ac:dyDescent="0.3">
      <c r="A232" s="40" t="s">
        <v>1115</v>
      </c>
      <c r="B232" s="89"/>
      <c r="C232" s="36" t="s">
        <v>1132</v>
      </c>
      <c r="D232" s="32" t="s">
        <v>1069</v>
      </c>
      <c r="E232" s="34"/>
      <c r="F232" s="32" t="s">
        <v>1116</v>
      </c>
      <c r="G232" s="66" t="s">
        <v>1870</v>
      </c>
      <c r="H232" s="61" t="s">
        <v>1133</v>
      </c>
      <c r="I232" s="106">
        <v>8354</v>
      </c>
      <c r="J232" s="61">
        <v>8354</v>
      </c>
      <c r="K232" s="32">
        <v>253</v>
      </c>
      <c r="L232" s="32"/>
      <c r="M232" s="58" t="s">
        <v>166</v>
      </c>
    </row>
    <row r="233" spans="1:18" ht="14.4" x14ac:dyDescent="0.3">
      <c r="A233" s="41"/>
      <c r="B233" s="90"/>
      <c r="C233" s="36" t="s">
        <v>1132</v>
      </c>
      <c r="D233" s="32" t="s">
        <v>1069</v>
      </c>
      <c r="E233" s="35"/>
      <c r="F233" s="33"/>
      <c r="G233" s="66" t="s">
        <v>1869</v>
      </c>
      <c r="H233" s="61" t="s">
        <v>1134</v>
      </c>
      <c r="I233" s="106">
        <v>334</v>
      </c>
      <c r="J233" s="61"/>
      <c r="K233" s="33"/>
      <c r="L233" s="33"/>
      <c r="M233" s="58" t="s">
        <v>298</v>
      </c>
    </row>
    <row r="234" spans="1:18" ht="15" customHeight="1" x14ac:dyDescent="0.3">
      <c r="A234" s="40" t="s">
        <v>1135</v>
      </c>
      <c r="B234" s="38"/>
      <c r="C234" s="36" t="s">
        <v>1125</v>
      </c>
      <c r="D234" s="32" t="s">
        <v>1069</v>
      </c>
      <c r="E234" s="34"/>
      <c r="F234" s="32" t="s">
        <v>1116</v>
      </c>
      <c r="G234" s="66" t="s">
        <v>1870</v>
      </c>
      <c r="H234" s="61" t="s">
        <v>1136</v>
      </c>
      <c r="I234" s="106">
        <v>8887</v>
      </c>
      <c r="J234" s="61">
        <v>8887</v>
      </c>
      <c r="K234" s="32">
        <v>268</v>
      </c>
      <c r="L234" s="32"/>
      <c r="M234" s="40" t="s">
        <v>166</v>
      </c>
    </row>
    <row r="235" spans="1:18" ht="14.4" x14ac:dyDescent="0.3">
      <c r="A235" s="41"/>
      <c r="B235" s="39"/>
      <c r="C235" s="36" t="s">
        <v>1125</v>
      </c>
      <c r="D235" s="32" t="s">
        <v>1069</v>
      </c>
      <c r="E235" s="35"/>
      <c r="F235" s="33"/>
      <c r="G235" s="66" t="s">
        <v>1871</v>
      </c>
      <c r="H235" s="61" t="s">
        <v>1137</v>
      </c>
      <c r="I235" s="106">
        <v>48</v>
      </c>
      <c r="J235" s="61"/>
      <c r="K235" s="33"/>
      <c r="L235" s="33"/>
      <c r="M235" s="41"/>
      <c r="R235" t="s">
        <v>1459</v>
      </c>
    </row>
    <row r="236" spans="1:18" ht="15" customHeight="1" x14ac:dyDescent="0.3">
      <c r="A236" s="58" t="s">
        <v>1135</v>
      </c>
      <c r="B236" s="91"/>
      <c r="C236" s="23" t="s">
        <v>857</v>
      </c>
      <c r="D236" s="32" t="s">
        <v>1069</v>
      </c>
      <c r="E236" s="71"/>
      <c r="F236" s="61" t="s">
        <v>1116</v>
      </c>
      <c r="G236" s="66" t="s">
        <v>1870</v>
      </c>
      <c r="H236" s="61" t="s">
        <v>1138</v>
      </c>
      <c r="I236" s="106"/>
      <c r="J236" s="61">
        <v>18434</v>
      </c>
      <c r="K236" s="61"/>
      <c r="L236" s="61"/>
      <c r="M236" s="58" t="s">
        <v>1139</v>
      </c>
    </row>
    <row r="237" spans="1:18" ht="14.4" x14ac:dyDescent="0.3">
      <c r="A237" s="40" t="s">
        <v>1135</v>
      </c>
      <c r="B237" s="38"/>
      <c r="C237" s="36" t="s">
        <v>189</v>
      </c>
      <c r="D237" s="32" t="s">
        <v>1069</v>
      </c>
      <c r="E237" s="34"/>
      <c r="F237" s="32" t="s">
        <v>1116</v>
      </c>
      <c r="G237" s="66" t="s">
        <v>1869</v>
      </c>
      <c r="H237" s="61" t="s">
        <v>1140</v>
      </c>
      <c r="I237" s="106">
        <v>25762</v>
      </c>
      <c r="J237" s="61"/>
      <c r="K237" s="61">
        <v>193</v>
      </c>
      <c r="L237" s="61">
        <v>2</v>
      </c>
      <c r="M237" s="58" t="s">
        <v>298</v>
      </c>
    </row>
    <row r="238" spans="1:18" ht="15" customHeight="1" x14ac:dyDescent="0.3">
      <c r="A238" s="41"/>
      <c r="B238" s="39"/>
      <c r="C238" s="36" t="s">
        <v>189</v>
      </c>
      <c r="D238" s="32" t="s">
        <v>1069</v>
      </c>
      <c r="E238" s="35"/>
      <c r="F238" s="33"/>
      <c r="G238" s="66" t="s">
        <v>1870</v>
      </c>
      <c r="H238" s="61" t="s">
        <v>1141</v>
      </c>
      <c r="I238" s="106">
        <v>72000</v>
      </c>
      <c r="J238" s="61">
        <v>72000</v>
      </c>
      <c r="K238" s="61">
        <v>2160</v>
      </c>
      <c r="L238" s="61"/>
      <c r="M238" s="58" t="s">
        <v>166</v>
      </c>
    </row>
    <row r="239" spans="1:18" ht="15" customHeight="1" x14ac:dyDescent="0.3">
      <c r="A239" s="58" t="s">
        <v>1135</v>
      </c>
      <c r="B239" s="91"/>
      <c r="C239" s="23" t="s">
        <v>1142</v>
      </c>
      <c r="D239" s="61" t="s">
        <v>1069</v>
      </c>
      <c r="E239" s="71"/>
      <c r="F239" s="61" t="s">
        <v>1116</v>
      </c>
      <c r="G239" s="66" t="s">
        <v>1870</v>
      </c>
      <c r="H239" s="61" t="s">
        <v>60</v>
      </c>
      <c r="I239" s="106">
        <v>5000</v>
      </c>
      <c r="J239" s="61">
        <v>5000</v>
      </c>
      <c r="K239" s="61">
        <v>150</v>
      </c>
      <c r="L239" s="61"/>
      <c r="M239" s="58" t="s">
        <v>166</v>
      </c>
    </row>
    <row r="240" spans="1:18" ht="14.4" x14ac:dyDescent="0.3">
      <c r="A240" s="58" t="s">
        <v>1135</v>
      </c>
      <c r="B240" s="91"/>
      <c r="C240" s="23" t="s">
        <v>1143</v>
      </c>
      <c r="D240" s="61" t="s">
        <v>1069</v>
      </c>
      <c r="E240" s="71"/>
      <c r="F240" s="61" t="s">
        <v>1116</v>
      </c>
      <c r="G240" s="66" t="s">
        <v>1869</v>
      </c>
      <c r="H240" s="61" t="s">
        <v>52</v>
      </c>
      <c r="I240" s="106">
        <v>2000</v>
      </c>
      <c r="J240" s="61"/>
      <c r="K240" s="61">
        <v>15</v>
      </c>
      <c r="L240" s="61"/>
      <c r="M240" s="58" t="s">
        <v>298</v>
      </c>
    </row>
    <row r="241" spans="1:16" ht="15" customHeight="1" x14ac:dyDescent="0.3">
      <c r="A241" s="58" t="s">
        <v>1135</v>
      </c>
      <c r="B241" s="91"/>
      <c r="C241" s="23" t="s">
        <v>1484</v>
      </c>
      <c r="D241" s="61" t="s">
        <v>1069</v>
      </c>
      <c r="E241" s="71"/>
      <c r="F241" s="61" t="s">
        <v>1116</v>
      </c>
      <c r="G241" s="66" t="s">
        <v>1870</v>
      </c>
      <c r="H241" s="61" t="s">
        <v>462</v>
      </c>
      <c r="I241" s="106">
        <v>13500</v>
      </c>
      <c r="J241" s="61">
        <v>13500</v>
      </c>
      <c r="K241" s="61">
        <v>405</v>
      </c>
      <c r="L241" s="61"/>
      <c r="M241" s="58" t="s">
        <v>166</v>
      </c>
    </row>
    <row r="242" spans="1:16" ht="15" customHeight="1" x14ac:dyDescent="0.3">
      <c r="A242" s="58" t="s">
        <v>1135</v>
      </c>
      <c r="B242" s="91"/>
      <c r="C242" s="23" t="s">
        <v>1144</v>
      </c>
      <c r="D242" s="61" t="s">
        <v>1069</v>
      </c>
      <c r="E242" s="71"/>
      <c r="F242" s="61" t="s">
        <v>1116</v>
      </c>
      <c r="G242" s="66" t="s">
        <v>1870</v>
      </c>
      <c r="H242" s="61" t="s">
        <v>1145</v>
      </c>
      <c r="I242" s="106">
        <v>9090</v>
      </c>
      <c r="J242" s="61">
        <v>9090</v>
      </c>
      <c r="K242" s="61">
        <v>272</v>
      </c>
      <c r="L242" s="61">
        <v>6</v>
      </c>
      <c r="M242" s="58" t="s">
        <v>166</v>
      </c>
    </row>
    <row r="243" spans="1:16" ht="15" customHeight="1" x14ac:dyDescent="0.3">
      <c r="A243" s="58" t="s">
        <v>1135</v>
      </c>
      <c r="B243" s="91"/>
      <c r="C243" s="23" t="s">
        <v>1473</v>
      </c>
      <c r="D243" s="61" t="s">
        <v>1090</v>
      </c>
      <c r="E243" s="71"/>
      <c r="F243" s="61" t="s">
        <v>1116</v>
      </c>
      <c r="G243" s="66" t="s">
        <v>1870</v>
      </c>
      <c r="H243" s="61" t="s">
        <v>906</v>
      </c>
      <c r="I243" s="106">
        <v>23000</v>
      </c>
      <c r="J243" s="61">
        <v>23000</v>
      </c>
      <c r="K243" s="61">
        <v>690</v>
      </c>
      <c r="L243" s="61"/>
      <c r="M243" s="58" t="s">
        <v>166</v>
      </c>
    </row>
    <row r="244" spans="1:16" ht="15" customHeight="1" x14ac:dyDescent="0.3">
      <c r="A244" s="58" t="s">
        <v>1135</v>
      </c>
      <c r="B244" s="91"/>
      <c r="C244" s="32" t="s">
        <v>542</v>
      </c>
      <c r="D244" s="61" t="s">
        <v>1090</v>
      </c>
      <c r="E244" s="71"/>
      <c r="F244" s="61" t="s">
        <v>1116</v>
      </c>
      <c r="G244" s="66" t="s">
        <v>1870</v>
      </c>
      <c r="H244" s="61" t="s">
        <v>1146</v>
      </c>
      <c r="I244" s="233">
        <v>10003</v>
      </c>
      <c r="J244" s="64">
        <v>10002.5</v>
      </c>
      <c r="K244" s="61">
        <v>300</v>
      </c>
      <c r="L244" s="61">
        <v>1</v>
      </c>
      <c r="M244" s="58" t="s">
        <v>166</v>
      </c>
      <c r="P244" s="96"/>
    </row>
    <row r="245" spans="1:16" ht="14.4" x14ac:dyDescent="0.3">
      <c r="A245" s="58" t="s">
        <v>1135</v>
      </c>
      <c r="B245" s="91"/>
      <c r="C245" s="37" t="s">
        <v>981</v>
      </c>
      <c r="D245" s="61" t="s">
        <v>1090</v>
      </c>
      <c r="E245" s="71"/>
      <c r="F245" s="61" t="s">
        <v>1116</v>
      </c>
      <c r="G245" s="66" t="s">
        <v>1869</v>
      </c>
      <c r="H245" s="61" t="s">
        <v>1147</v>
      </c>
      <c r="I245" s="106">
        <v>121000</v>
      </c>
      <c r="J245" s="61"/>
      <c r="K245" s="61">
        <v>907</v>
      </c>
      <c r="L245" s="61">
        <v>4</v>
      </c>
      <c r="M245" s="58" t="s">
        <v>1049</v>
      </c>
    </row>
    <row r="246" spans="1:16" ht="15" customHeight="1" x14ac:dyDescent="0.3">
      <c r="A246" s="58" t="s">
        <v>1135</v>
      </c>
      <c r="B246" s="91"/>
      <c r="C246" s="36" t="s">
        <v>344</v>
      </c>
      <c r="D246" s="61" t="s">
        <v>1102</v>
      </c>
      <c r="E246" s="71"/>
      <c r="F246" s="61" t="s">
        <v>1116</v>
      </c>
      <c r="G246" s="66" t="s">
        <v>1870</v>
      </c>
      <c r="H246" s="61" t="s">
        <v>784</v>
      </c>
      <c r="I246" s="106">
        <v>24000</v>
      </c>
      <c r="J246" s="61">
        <v>24000</v>
      </c>
      <c r="K246" s="61">
        <v>720</v>
      </c>
      <c r="L246" s="61"/>
      <c r="M246" s="58" t="s">
        <v>166</v>
      </c>
    </row>
    <row r="247" spans="1:16" ht="15" customHeight="1" x14ac:dyDescent="0.3">
      <c r="A247" s="40" t="s">
        <v>1135</v>
      </c>
      <c r="B247" s="38"/>
      <c r="C247" s="37" t="s">
        <v>981</v>
      </c>
      <c r="D247" s="32" t="s">
        <v>1102</v>
      </c>
      <c r="E247" s="34"/>
      <c r="F247" s="32" t="s">
        <v>1116</v>
      </c>
      <c r="G247" s="66" t="s">
        <v>1870</v>
      </c>
      <c r="H247" s="61" t="s">
        <v>1105</v>
      </c>
      <c r="I247" s="106">
        <v>18400</v>
      </c>
      <c r="J247" s="61">
        <v>12400</v>
      </c>
      <c r="K247" s="32">
        <v>599</v>
      </c>
      <c r="L247" s="54">
        <v>3.5</v>
      </c>
      <c r="M247" s="40" t="s">
        <v>166</v>
      </c>
    </row>
    <row r="248" spans="1:16" ht="14.4" x14ac:dyDescent="0.3">
      <c r="A248" s="41"/>
      <c r="B248" s="39"/>
      <c r="C248" s="37" t="s">
        <v>981</v>
      </c>
      <c r="D248" s="32" t="s">
        <v>1102</v>
      </c>
      <c r="E248" s="35"/>
      <c r="F248" s="33"/>
      <c r="G248" s="66" t="s">
        <v>1869</v>
      </c>
      <c r="H248" s="61" t="s">
        <v>105</v>
      </c>
      <c r="I248" s="106">
        <v>6000</v>
      </c>
      <c r="J248" s="61"/>
      <c r="K248" s="33"/>
      <c r="L248" s="55"/>
      <c r="M248" s="41"/>
    </row>
    <row r="249" spans="1:16" ht="15" customHeight="1" x14ac:dyDescent="0.3">
      <c r="A249" s="58" t="s">
        <v>1135</v>
      </c>
      <c r="B249" s="91"/>
      <c r="C249" s="37" t="s">
        <v>981</v>
      </c>
      <c r="D249" s="61" t="s">
        <v>1109</v>
      </c>
      <c r="E249" s="71"/>
      <c r="F249" s="61" t="s">
        <v>1116</v>
      </c>
      <c r="G249" s="122" t="s">
        <v>1452</v>
      </c>
      <c r="H249" s="42"/>
      <c r="I249" s="106">
        <v>72700</v>
      </c>
      <c r="J249" s="94"/>
      <c r="K249" s="61">
        <v>1453</v>
      </c>
      <c r="L249" s="61">
        <v>5</v>
      </c>
      <c r="M249" s="58"/>
    </row>
    <row r="250" spans="1:16" ht="14.4" x14ac:dyDescent="0.3">
      <c r="A250" s="58" t="s">
        <v>1148</v>
      </c>
      <c r="B250" s="91"/>
      <c r="C250" s="23" t="s">
        <v>1473</v>
      </c>
      <c r="D250" s="61" t="s">
        <v>1149</v>
      </c>
      <c r="E250" s="71"/>
      <c r="F250" s="61" t="s">
        <v>717</v>
      </c>
      <c r="G250" s="66" t="s">
        <v>1869</v>
      </c>
      <c r="H250" s="61" t="s">
        <v>1150</v>
      </c>
      <c r="I250" s="106">
        <v>948</v>
      </c>
      <c r="J250" s="61"/>
      <c r="K250" s="61">
        <v>7</v>
      </c>
      <c r="L250" s="61">
        <v>1</v>
      </c>
      <c r="M250" s="58" t="s">
        <v>298</v>
      </c>
    </row>
    <row r="251" spans="1:16" ht="15" customHeight="1" x14ac:dyDescent="0.3">
      <c r="A251" s="40" t="s">
        <v>1148</v>
      </c>
      <c r="B251" s="38"/>
      <c r="C251" s="36" t="s">
        <v>1152</v>
      </c>
      <c r="D251" s="32" t="s">
        <v>1156</v>
      </c>
      <c r="E251" s="34"/>
      <c r="F251" s="32" t="s">
        <v>1151</v>
      </c>
      <c r="G251" s="66" t="s">
        <v>1870</v>
      </c>
      <c r="H251" s="61" t="s">
        <v>1153</v>
      </c>
      <c r="I251" s="106">
        <v>8500</v>
      </c>
      <c r="J251" s="61">
        <v>8500</v>
      </c>
      <c r="K251" s="61">
        <v>255</v>
      </c>
      <c r="L251" s="61"/>
      <c r="M251" s="58" t="s">
        <v>166</v>
      </c>
    </row>
    <row r="252" spans="1:16" ht="14.4" x14ac:dyDescent="0.3">
      <c r="A252" s="41"/>
      <c r="B252" s="39"/>
      <c r="C252" s="36" t="s">
        <v>1152</v>
      </c>
      <c r="D252" s="32" t="s">
        <v>1156</v>
      </c>
      <c r="E252" s="35"/>
      <c r="F252" s="33"/>
      <c r="G252" s="66" t="s">
        <v>1869</v>
      </c>
      <c r="H252" s="61" t="s">
        <v>1154</v>
      </c>
      <c r="I252" s="106">
        <v>4384</v>
      </c>
      <c r="J252" s="61"/>
      <c r="K252" s="61">
        <v>32</v>
      </c>
      <c r="L252" s="61">
        <v>7</v>
      </c>
      <c r="M252" s="58" t="s">
        <v>298</v>
      </c>
    </row>
    <row r="253" spans="1:16" ht="14.4" x14ac:dyDescent="0.3">
      <c r="A253" s="58" t="s">
        <v>1148</v>
      </c>
      <c r="B253" s="91"/>
      <c r="C253" s="23" t="s">
        <v>260</v>
      </c>
      <c r="D253" s="61" t="s">
        <v>1155</v>
      </c>
      <c r="E253" s="71"/>
      <c r="F253" s="61" t="s">
        <v>1151</v>
      </c>
      <c r="G253" s="66" t="s">
        <v>1871</v>
      </c>
      <c r="H253" s="61" t="s">
        <v>1157</v>
      </c>
      <c r="I253" s="106">
        <v>2736</v>
      </c>
      <c r="J253" s="61"/>
      <c r="K253" s="61">
        <v>82</v>
      </c>
      <c r="L253" s="61"/>
      <c r="M253" s="58" t="s">
        <v>166</v>
      </c>
    </row>
    <row r="254" spans="1:16" ht="15" customHeight="1" x14ac:dyDescent="0.3">
      <c r="A254" s="58" t="s">
        <v>1148</v>
      </c>
      <c r="B254" s="91"/>
      <c r="C254" s="23" t="s">
        <v>1158</v>
      </c>
      <c r="D254" s="61" t="s">
        <v>1159</v>
      </c>
      <c r="E254" s="71"/>
      <c r="F254" s="61" t="s">
        <v>1151</v>
      </c>
      <c r="G254" s="66" t="s">
        <v>1870</v>
      </c>
      <c r="H254" s="61" t="s">
        <v>52</v>
      </c>
      <c r="I254" s="106">
        <v>2000</v>
      </c>
      <c r="J254" s="61">
        <v>2000</v>
      </c>
      <c r="K254" s="61">
        <v>600</v>
      </c>
      <c r="L254" s="61"/>
      <c r="M254" s="58" t="s">
        <v>166</v>
      </c>
    </row>
    <row r="255" spans="1:16" ht="14.4" x14ac:dyDescent="0.3">
      <c r="A255" s="40" t="s">
        <v>1148</v>
      </c>
      <c r="B255" s="38"/>
      <c r="C255" s="36" t="s">
        <v>1458</v>
      </c>
      <c r="D255" s="32" t="s">
        <v>1160</v>
      </c>
      <c r="E255" s="34"/>
      <c r="F255" s="32" t="s">
        <v>1151</v>
      </c>
      <c r="G255" s="66" t="s">
        <v>1869</v>
      </c>
      <c r="H255" s="61" t="s">
        <v>62</v>
      </c>
      <c r="I255" s="106">
        <v>4000</v>
      </c>
      <c r="J255" s="61"/>
      <c r="K255" s="61">
        <v>30</v>
      </c>
      <c r="L255" s="61"/>
      <c r="M255" s="58" t="s">
        <v>298</v>
      </c>
    </row>
    <row r="256" spans="1:16" ht="14.4" x14ac:dyDescent="0.3">
      <c r="A256" s="41"/>
      <c r="B256" s="39"/>
      <c r="C256" s="36" t="s">
        <v>1458</v>
      </c>
      <c r="D256" s="32" t="s">
        <v>1160</v>
      </c>
      <c r="E256" s="35"/>
      <c r="F256" s="33"/>
      <c r="G256" s="66" t="s">
        <v>1871</v>
      </c>
      <c r="H256" s="61" t="s">
        <v>1161</v>
      </c>
      <c r="I256" s="106">
        <v>40</v>
      </c>
      <c r="J256" s="61"/>
      <c r="K256" s="61">
        <v>1</v>
      </c>
      <c r="L256" s="64">
        <v>1.5</v>
      </c>
      <c r="M256" s="58" t="s">
        <v>166</v>
      </c>
    </row>
    <row r="257" spans="1:17" ht="15" customHeight="1" x14ac:dyDescent="0.3">
      <c r="A257" s="40" t="s">
        <v>1148</v>
      </c>
      <c r="B257" s="38"/>
      <c r="C257" s="36" t="s">
        <v>1484</v>
      </c>
      <c r="D257" s="32" t="s">
        <v>1160</v>
      </c>
      <c r="E257" s="34"/>
      <c r="F257" s="32" t="s">
        <v>1151</v>
      </c>
      <c r="G257" s="66" t="s">
        <v>1870</v>
      </c>
      <c r="H257" s="61" t="s">
        <v>1162</v>
      </c>
      <c r="I257" s="106">
        <v>5500</v>
      </c>
      <c r="J257" s="61">
        <v>5500</v>
      </c>
      <c r="K257" s="61">
        <v>165</v>
      </c>
      <c r="L257" s="61"/>
      <c r="M257" s="58" t="s">
        <v>166</v>
      </c>
    </row>
    <row r="258" spans="1:17" ht="14.4" x14ac:dyDescent="0.3">
      <c r="A258" s="41"/>
      <c r="B258" s="39"/>
      <c r="C258" s="36" t="s">
        <v>1484</v>
      </c>
      <c r="D258" s="32" t="s">
        <v>1160</v>
      </c>
      <c r="E258" s="35"/>
      <c r="F258" s="33"/>
      <c r="G258" s="66" t="s">
        <v>1869</v>
      </c>
      <c r="H258" s="61">
        <v>6000</v>
      </c>
      <c r="I258" s="106">
        <v>6000</v>
      </c>
      <c r="J258" s="61"/>
      <c r="K258" s="61">
        <v>45</v>
      </c>
      <c r="L258" s="61"/>
      <c r="M258" s="58" t="s">
        <v>298</v>
      </c>
    </row>
    <row r="259" spans="1:17" ht="14.4" x14ac:dyDescent="0.3">
      <c r="A259" s="58" t="s">
        <v>1148</v>
      </c>
      <c r="B259" s="91"/>
      <c r="C259" s="23" t="s">
        <v>1163</v>
      </c>
      <c r="D259" s="61" t="s">
        <v>1160</v>
      </c>
      <c r="E259" s="71"/>
      <c r="F259" s="61" t="s">
        <v>1151</v>
      </c>
      <c r="G259" s="66" t="s">
        <v>1869</v>
      </c>
      <c r="H259" s="61" t="s">
        <v>1164</v>
      </c>
      <c r="I259" s="106">
        <v>11550</v>
      </c>
      <c r="J259" s="61"/>
      <c r="K259" s="61">
        <v>86</v>
      </c>
      <c r="L259" s="61">
        <v>4</v>
      </c>
      <c r="M259" s="58" t="s">
        <v>298</v>
      </c>
    </row>
    <row r="260" spans="1:17" ht="14.4" x14ac:dyDescent="0.3">
      <c r="A260" s="58" t="s">
        <v>1148</v>
      </c>
      <c r="B260" s="91"/>
      <c r="C260" s="32" t="s">
        <v>1235</v>
      </c>
      <c r="D260" s="61" t="s">
        <v>1160</v>
      </c>
      <c r="E260" s="71"/>
      <c r="F260" s="61" t="s">
        <v>1151</v>
      </c>
      <c r="G260" s="66" t="s">
        <v>1871</v>
      </c>
      <c r="H260" s="61" t="s">
        <v>580</v>
      </c>
      <c r="I260" s="106">
        <v>200</v>
      </c>
      <c r="J260" s="61"/>
      <c r="K260" s="61">
        <v>6</v>
      </c>
      <c r="L260" s="61"/>
      <c r="M260" s="58" t="s">
        <v>166</v>
      </c>
    </row>
    <row r="261" spans="1:17" ht="14.4" x14ac:dyDescent="0.3">
      <c r="A261" s="58" t="s">
        <v>1148</v>
      </c>
      <c r="B261" s="91"/>
      <c r="C261" s="23" t="s">
        <v>1165</v>
      </c>
      <c r="D261" s="61" t="s">
        <v>1160</v>
      </c>
      <c r="E261" s="71"/>
      <c r="F261" s="61" t="s">
        <v>1151</v>
      </c>
      <c r="G261" s="66" t="s">
        <v>1869</v>
      </c>
      <c r="H261" s="61" t="s">
        <v>103</v>
      </c>
      <c r="I261" s="106">
        <v>9000</v>
      </c>
      <c r="J261" s="61"/>
      <c r="K261" s="61">
        <v>67</v>
      </c>
      <c r="L261" s="61">
        <v>4</v>
      </c>
      <c r="M261" s="58" t="s">
        <v>298</v>
      </c>
    </row>
    <row r="262" spans="1:17" ht="14.4" x14ac:dyDescent="0.3">
      <c r="A262" s="40" t="s">
        <v>1148</v>
      </c>
      <c r="B262" s="38"/>
      <c r="C262" s="36" t="s">
        <v>1106</v>
      </c>
      <c r="D262" s="32" t="s">
        <v>1160</v>
      </c>
      <c r="E262" s="34"/>
      <c r="F262" s="32" t="s">
        <v>1151</v>
      </c>
      <c r="G262" s="66" t="s">
        <v>1871</v>
      </c>
      <c r="H262" s="61" t="s">
        <v>1166</v>
      </c>
      <c r="I262" s="106">
        <v>272</v>
      </c>
      <c r="J262" s="61"/>
      <c r="K262" s="61">
        <v>8</v>
      </c>
      <c r="L262" s="61">
        <v>1</v>
      </c>
      <c r="M262" s="58" t="s">
        <v>166</v>
      </c>
    </row>
    <row r="263" spans="1:17" ht="14.4" x14ac:dyDescent="0.3">
      <c r="A263" s="41"/>
      <c r="B263" s="39"/>
      <c r="C263" s="36" t="s">
        <v>1106</v>
      </c>
      <c r="D263" s="32" t="s">
        <v>1160</v>
      </c>
      <c r="E263" s="35"/>
      <c r="F263" s="33"/>
      <c r="G263" s="66" t="s">
        <v>1869</v>
      </c>
      <c r="H263" s="61" t="s">
        <v>1167</v>
      </c>
      <c r="I263" s="233">
        <v>243</v>
      </c>
      <c r="J263" s="61"/>
      <c r="K263" s="61">
        <v>1</v>
      </c>
      <c r="L263" s="61">
        <v>1</v>
      </c>
      <c r="M263" s="58" t="s">
        <v>298</v>
      </c>
    </row>
    <row r="264" spans="1:17" ht="15" customHeight="1" x14ac:dyDescent="0.3">
      <c r="A264" s="58" t="s">
        <v>1168</v>
      </c>
      <c r="B264" s="91"/>
      <c r="C264" s="23" t="s">
        <v>1169</v>
      </c>
      <c r="D264" s="61" t="s">
        <v>1170</v>
      </c>
      <c r="E264" s="71"/>
      <c r="F264" s="61" t="s">
        <v>1151</v>
      </c>
      <c r="G264" s="66" t="s">
        <v>1870</v>
      </c>
      <c r="H264" s="61" t="s">
        <v>1171</v>
      </c>
      <c r="I264" s="106">
        <v>5465</v>
      </c>
      <c r="J264" s="61">
        <v>5465</v>
      </c>
      <c r="K264" s="61">
        <v>163</v>
      </c>
      <c r="L264" s="64">
        <v>7.5</v>
      </c>
      <c r="M264" s="58" t="s">
        <v>166</v>
      </c>
      <c r="Q264" s="96"/>
    </row>
    <row r="265" spans="1:17" ht="15" customHeight="1" x14ac:dyDescent="0.3">
      <c r="A265" s="58" t="s">
        <v>1168</v>
      </c>
      <c r="B265" s="91"/>
      <c r="C265" s="23" t="s">
        <v>1169</v>
      </c>
      <c r="D265" s="61" t="s">
        <v>1170</v>
      </c>
      <c r="E265" s="71"/>
      <c r="F265" s="61" t="s">
        <v>1151</v>
      </c>
      <c r="G265" s="66" t="s">
        <v>1870</v>
      </c>
      <c r="H265" s="61" t="s">
        <v>1172</v>
      </c>
      <c r="I265" s="106">
        <v>7500</v>
      </c>
      <c r="J265" s="61">
        <v>7500</v>
      </c>
      <c r="K265" s="61">
        <v>225</v>
      </c>
      <c r="L265" s="61"/>
      <c r="M265" s="58" t="s">
        <v>166</v>
      </c>
    </row>
    <row r="266" spans="1:17" ht="14.4" x14ac:dyDescent="0.3">
      <c r="A266" s="58" t="s">
        <v>1168</v>
      </c>
      <c r="B266" s="91"/>
      <c r="C266" s="23" t="s">
        <v>941</v>
      </c>
      <c r="D266" s="61" t="s">
        <v>1170</v>
      </c>
      <c r="E266" s="71"/>
      <c r="F266" s="61" t="s">
        <v>1151</v>
      </c>
      <c r="G266" s="66" t="s">
        <v>1869</v>
      </c>
      <c r="H266" s="61" t="s">
        <v>385</v>
      </c>
      <c r="I266" s="106">
        <v>14000</v>
      </c>
      <c r="J266" s="61"/>
      <c r="K266" s="61">
        <v>105</v>
      </c>
      <c r="L266" s="61"/>
      <c r="M266" s="58" t="s">
        <v>298</v>
      </c>
    </row>
    <row r="267" spans="1:17" ht="14.4" x14ac:dyDescent="0.3">
      <c r="A267" s="58" t="s">
        <v>1168</v>
      </c>
      <c r="B267" s="91"/>
      <c r="C267" s="23" t="s">
        <v>1173</v>
      </c>
      <c r="D267" s="61" t="s">
        <v>1170</v>
      </c>
      <c r="E267" s="71"/>
      <c r="F267" s="61" t="s">
        <v>1151</v>
      </c>
      <c r="G267" s="66" t="s">
        <v>1869</v>
      </c>
      <c r="H267" s="61" t="s">
        <v>1174</v>
      </c>
      <c r="I267" s="106">
        <v>48142</v>
      </c>
      <c r="J267" s="61"/>
      <c r="K267" s="61">
        <v>361</v>
      </c>
      <c r="L267" s="61"/>
      <c r="M267" s="58" t="s">
        <v>298</v>
      </c>
    </row>
    <row r="268" spans="1:17" ht="14.4" x14ac:dyDescent="0.3">
      <c r="A268" s="58" t="s">
        <v>1168</v>
      </c>
      <c r="B268" s="91" t="s">
        <v>45</v>
      </c>
      <c r="C268" s="23" t="s">
        <v>1175</v>
      </c>
      <c r="D268" s="61" t="s">
        <v>1170</v>
      </c>
      <c r="E268" s="71"/>
      <c r="F268" s="61" t="s">
        <v>1151</v>
      </c>
      <c r="G268" s="66" t="s">
        <v>1869</v>
      </c>
      <c r="H268" s="61" t="s">
        <v>69</v>
      </c>
      <c r="I268" s="106">
        <v>7000</v>
      </c>
      <c r="J268" s="61"/>
      <c r="K268" s="61">
        <v>52</v>
      </c>
      <c r="L268" s="61">
        <v>4</v>
      </c>
      <c r="M268" s="58" t="s">
        <v>298</v>
      </c>
    </row>
    <row r="269" spans="1:17" ht="30" customHeight="1" x14ac:dyDescent="0.3">
      <c r="A269" s="58" t="s">
        <v>1168</v>
      </c>
      <c r="B269" s="91" t="s">
        <v>1026</v>
      </c>
      <c r="C269" s="23"/>
      <c r="D269" s="61" t="s">
        <v>1170</v>
      </c>
      <c r="E269" s="71"/>
      <c r="F269" s="61" t="s">
        <v>1151</v>
      </c>
      <c r="G269" s="66" t="s">
        <v>1870</v>
      </c>
      <c r="H269" s="61" t="s">
        <v>1176</v>
      </c>
      <c r="I269" s="106">
        <v>3366</v>
      </c>
      <c r="J269" s="61">
        <v>3366</v>
      </c>
      <c r="K269" s="61">
        <v>101</v>
      </c>
      <c r="L269" s="64">
        <v>0.5</v>
      </c>
      <c r="M269" s="58" t="s">
        <v>166</v>
      </c>
    </row>
    <row r="270" spans="1:17" ht="15" customHeight="1" x14ac:dyDescent="0.3">
      <c r="A270" s="40" t="s">
        <v>1168</v>
      </c>
      <c r="B270" s="38"/>
      <c r="C270" s="36" t="s">
        <v>1177</v>
      </c>
      <c r="D270" s="32" t="s">
        <v>1170</v>
      </c>
      <c r="E270" s="34"/>
      <c r="F270" s="32" t="s">
        <v>1151</v>
      </c>
      <c r="G270" s="66" t="s">
        <v>1870</v>
      </c>
      <c r="H270" s="61" t="s">
        <v>1178</v>
      </c>
      <c r="I270" s="106">
        <v>740</v>
      </c>
      <c r="J270" s="61">
        <v>740</v>
      </c>
      <c r="K270" s="61">
        <v>22</v>
      </c>
      <c r="L270" s="61"/>
      <c r="M270" s="58" t="s">
        <v>166</v>
      </c>
    </row>
    <row r="271" spans="1:17" ht="14.4" x14ac:dyDescent="0.3">
      <c r="A271" s="41"/>
      <c r="B271" s="39"/>
      <c r="C271" s="36" t="s">
        <v>1177</v>
      </c>
      <c r="D271" s="32" t="s">
        <v>1170</v>
      </c>
      <c r="E271" s="35"/>
      <c r="F271" s="33"/>
      <c r="G271" s="66" t="s">
        <v>1869</v>
      </c>
      <c r="H271" s="61" t="s">
        <v>1179</v>
      </c>
      <c r="I271" s="106">
        <v>280</v>
      </c>
      <c r="J271" s="61"/>
      <c r="K271" s="61">
        <v>2</v>
      </c>
      <c r="L271" s="61">
        <v>1</v>
      </c>
      <c r="M271" s="58" t="s">
        <v>298</v>
      </c>
    </row>
    <row r="272" spans="1:17" ht="15" customHeight="1" x14ac:dyDescent="0.3">
      <c r="A272" s="58" t="s">
        <v>1168</v>
      </c>
      <c r="B272" s="91"/>
      <c r="C272" s="23" t="s">
        <v>446</v>
      </c>
      <c r="D272" s="61" t="s">
        <v>1170</v>
      </c>
      <c r="E272" s="71"/>
      <c r="F272" s="61" t="s">
        <v>1151</v>
      </c>
      <c r="G272" s="66" t="s">
        <v>1870</v>
      </c>
      <c r="H272" s="61" t="s">
        <v>52</v>
      </c>
      <c r="I272" s="106">
        <v>2000</v>
      </c>
      <c r="J272" s="61">
        <v>2000</v>
      </c>
      <c r="K272" s="61">
        <v>60</v>
      </c>
      <c r="L272" s="61"/>
      <c r="M272" s="58"/>
    </row>
    <row r="273" spans="1:18" ht="15" customHeight="1" x14ac:dyDescent="0.3">
      <c r="A273" s="58" t="s">
        <v>1168</v>
      </c>
      <c r="B273" s="91"/>
      <c r="C273" s="23" t="s">
        <v>1180</v>
      </c>
      <c r="D273" s="61" t="s">
        <v>1181</v>
      </c>
      <c r="E273" s="71"/>
      <c r="F273" s="61" t="s">
        <v>1151</v>
      </c>
      <c r="G273" s="66" t="s">
        <v>1870</v>
      </c>
      <c r="H273" s="61" t="s">
        <v>1182</v>
      </c>
      <c r="I273" s="106">
        <v>31500</v>
      </c>
      <c r="J273" s="61">
        <v>31500</v>
      </c>
      <c r="K273" s="61">
        <v>945</v>
      </c>
      <c r="L273" s="61"/>
      <c r="M273" s="58"/>
    </row>
    <row r="274" spans="1:18" ht="15" customHeight="1" x14ac:dyDescent="0.3">
      <c r="A274" s="40" t="s">
        <v>1168</v>
      </c>
      <c r="B274" s="38"/>
      <c r="C274" s="36" t="s">
        <v>1183</v>
      </c>
      <c r="D274" s="32" t="s">
        <v>1181</v>
      </c>
      <c r="E274" s="71"/>
      <c r="F274" s="61" t="s">
        <v>1151</v>
      </c>
      <c r="G274" s="66" t="s">
        <v>1870</v>
      </c>
      <c r="H274" s="61" t="s">
        <v>322</v>
      </c>
      <c r="I274" s="106">
        <v>2200</v>
      </c>
      <c r="J274" s="61">
        <v>2200</v>
      </c>
      <c r="K274" s="61">
        <v>66</v>
      </c>
      <c r="L274" s="61"/>
      <c r="M274" s="58" t="s">
        <v>166</v>
      </c>
    </row>
    <row r="275" spans="1:18" ht="14.4" x14ac:dyDescent="0.3">
      <c r="A275" s="41"/>
      <c r="B275" s="39"/>
      <c r="C275" s="36" t="s">
        <v>1183</v>
      </c>
      <c r="D275" s="32" t="s">
        <v>1181</v>
      </c>
      <c r="E275" s="71"/>
      <c r="F275" s="61"/>
      <c r="G275" s="66" t="s">
        <v>1869</v>
      </c>
      <c r="H275" s="61" t="s">
        <v>1079</v>
      </c>
      <c r="I275" s="106">
        <v>5900</v>
      </c>
      <c r="J275" s="61"/>
      <c r="K275" s="61">
        <v>44</v>
      </c>
      <c r="L275" s="61"/>
      <c r="M275" s="58" t="s">
        <v>298</v>
      </c>
    </row>
    <row r="276" spans="1:18" ht="15" customHeight="1" x14ac:dyDescent="0.3">
      <c r="A276" s="58" t="s">
        <v>1168</v>
      </c>
      <c r="B276" s="91"/>
      <c r="C276" s="36" t="s">
        <v>1483</v>
      </c>
      <c r="D276" s="61" t="s">
        <v>1181</v>
      </c>
      <c r="E276" s="71"/>
      <c r="F276" s="61" t="s">
        <v>1151</v>
      </c>
      <c r="G276" s="66" t="s">
        <v>1870</v>
      </c>
      <c r="H276" s="61" t="s">
        <v>1184</v>
      </c>
      <c r="I276" s="106">
        <v>1664</v>
      </c>
      <c r="J276" s="61">
        <v>1664</v>
      </c>
      <c r="K276" s="61">
        <v>50</v>
      </c>
      <c r="L276" s="61">
        <v>1</v>
      </c>
      <c r="M276" s="58"/>
    </row>
    <row r="277" spans="1:18" ht="15" customHeight="1" x14ac:dyDescent="0.3">
      <c r="A277" s="58" t="s">
        <v>1168</v>
      </c>
      <c r="B277" s="91"/>
      <c r="C277" s="23" t="s">
        <v>1185</v>
      </c>
      <c r="D277" s="61" t="s">
        <v>1181</v>
      </c>
      <c r="E277" s="71"/>
      <c r="F277" s="61" t="s">
        <v>1151</v>
      </c>
      <c r="G277" s="66" t="s">
        <v>1870</v>
      </c>
      <c r="H277" s="61" t="s">
        <v>1186</v>
      </c>
      <c r="I277" s="106">
        <v>614</v>
      </c>
      <c r="J277" s="61">
        <v>614</v>
      </c>
      <c r="K277" s="61">
        <v>18</v>
      </c>
      <c r="L277" s="64">
        <v>3.5</v>
      </c>
      <c r="M277" s="58"/>
      <c r="R277" s="96">
        <v>43497</v>
      </c>
    </row>
    <row r="278" spans="1:18" ht="16.5" customHeight="1" x14ac:dyDescent="0.3">
      <c r="A278" s="58" t="s">
        <v>1168</v>
      </c>
      <c r="B278" s="91"/>
      <c r="C278" s="23" t="s">
        <v>597</v>
      </c>
      <c r="D278" s="61" t="s">
        <v>1181</v>
      </c>
      <c r="E278" s="71"/>
      <c r="F278" s="61" t="s">
        <v>1151</v>
      </c>
      <c r="G278" s="66" t="s">
        <v>1870</v>
      </c>
      <c r="H278" s="61" t="s">
        <v>1187</v>
      </c>
      <c r="I278" s="106">
        <v>22500</v>
      </c>
      <c r="J278" s="61">
        <v>22500</v>
      </c>
      <c r="K278" s="61">
        <v>675</v>
      </c>
      <c r="L278" s="61"/>
      <c r="M278" s="58"/>
    </row>
    <row r="279" spans="1:18" ht="16.5" customHeight="1" x14ac:dyDescent="0.3">
      <c r="A279" s="40" t="s">
        <v>1168</v>
      </c>
      <c r="B279" s="38"/>
      <c r="C279" s="36" t="s">
        <v>1473</v>
      </c>
      <c r="D279" s="32" t="s">
        <v>1188</v>
      </c>
      <c r="E279" s="34"/>
      <c r="F279" s="32" t="s">
        <v>1151</v>
      </c>
      <c r="G279" s="66" t="s">
        <v>1870</v>
      </c>
      <c r="H279" s="61" t="s">
        <v>906</v>
      </c>
      <c r="I279" s="106">
        <v>23000</v>
      </c>
      <c r="J279" s="61">
        <v>23000</v>
      </c>
      <c r="K279" s="61">
        <v>690</v>
      </c>
      <c r="L279" s="61"/>
      <c r="M279" s="58"/>
    </row>
    <row r="280" spans="1:18" ht="14.4" x14ac:dyDescent="0.3">
      <c r="A280" s="41"/>
      <c r="B280" s="39"/>
      <c r="C280" s="36" t="s">
        <v>1473</v>
      </c>
      <c r="D280" s="32" t="s">
        <v>1188</v>
      </c>
      <c r="E280" s="35"/>
      <c r="F280" s="33"/>
      <c r="G280" s="66" t="s">
        <v>1869</v>
      </c>
      <c r="H280" s="61" t="s">
        <v>80</v>
      </c>
      <c r="I280" s="106">
        <v>8000</v>
      </c>
      <c r="J280" s="61"/>
      <c r="K280" s="61">
        <v>60</v>
      </c>
      <c r="L280" s="61"/>
      <c r="M280" s="58" t="s">
        <v>298</v>
      </c>
    </row>
    <row r="281" spans="1:18" ht="15" customHeight="1" x14ac:dyDescent="0.3">
      <c r="A281" s="58" t="s">
        <v>1168</v>
      </c>
      <c r="B281" s="91"/>
      <c r="C281" s="23" t="s">
        <v>1189</v>
      </c>
      <c r="D281" s="61" t="s">
        <v>1188</v>
      </c>
      <c r="E281" s="71"/>
      <c r="F281" s="61" t="s">
        <v>1151</v>
      </c>
      <c r="G281" s="66" t="s">
        <v>1870</v>
      </c>
      <c r="H281" s="61" t="s">
        <v>43</v>
      </c>
      <c r="I281" s="106"/>
      <c r="J281" s="61">
        <v>43500</v>
      </c>
      <c r="K281" s="61"/>
      <c r="L281" s="61"/>
      <c r="M281" s="58" t="s">
        <v>1190</v>
      </c>
    </row>
    <row r="282" spans="1:18" ht="15" customHeight="1" x14ac:dyDescent="0.3">
      <c r="A282" s="58" t="s">
        <v>1191</v>
      </c>
      <c r="B282" s="91"/>
      <c r="C282" s="23" t="s">
        <v>1103</v>
      </c>
      <c r="D282" s="61" t="s">
        <v>1192</v>
      </c>
      <c r="E282" s="71"/>
      <c r="F282" s="61" t="s">
        <v>1193</v>
      </c>
      <c r="G282" s="66" t="s">
        <v>1870</v>
      </c>
      <c r="H282" s="61" t="s">
        <v>980</v>
      </c>
      <c r="I282" s="106">
        <v>3500</v>
      </c>
      <c r="J282" s="61">
        <v>3500</v>
      </c>
      <c r="K282" s="61">
        <v>105</v>
      </c>
      <c r="L282" s="61"/>
      <c r="M282" s="58"/>
    </row>
    <row r="283" spans="1:18" ht="15" customHeight="1" x14ac:dyDescent="0.3">
      <c r="A283" s="58" t="s">
        <v>1191</v>
      </c>
      <c r="B283" s="91"/>
      <c r="C283" s="32" t="s">
        <v>1347</v>
      </c>
      <c r="D283" s="61" t="s">
        <v>1194</v>
      </c>
      <c r="E283" s="71"/>
      <c r="F283" s="61" t="s">
        <v>1193</v>
      </c>
      <c r="G283" s="66" t="s">
        <v>1870</v>
      </c>
      <c r="H283" s="61" t="s">
        <v>823</v>
      </c>
      <c r="I283" s="106">
        <v>4400</v>
      </c>
      <c r="J283" s="61">
        <v>4400</v>
      </c>
      <c r="K283" s="61">
        <v>132</v>
      </c>
      <c r="L283" s="61"/>
      <c r="M283" s="58"/>
    </row>
    <row r="284" spans="1:18" ht="14.4" x14ac:dyDescent="0.3">
      <c r="A284" s="58" t="s">
        <v>1191</v>
      </c>
      <c r="B284" s="91"/>
      <c r="C284" s="23" t="s">
        <v>1195</v>
      </c>
      <c r="D284" s="61" t="s">
        <v>1196</v>
      </c>
      <c r="E284" s="71"/>
      <c r="F284" s="61" t="s">
        <v>1197</v>
      </c>
      <c r="G284" s="66" t="s">
        <v>1869</v>
      </c>
      <c r="H284" s="61" t="s">
        <v>378</v>
      </c>
      <c r="I284" s="106">
        <v>10000</v>
      </c>
      <c r="J284" s="61"/>
      <c r="K284" s="61">
        <v>75</v>
      </c>
      <c r="L284" s="61"/>
      <c r="M284" s="58"/>
    </row>
    <row r="285" spans="1:18" ht="15" customHeight="1" x14ac:dyDescent="0.3">
      <c r="A285" s="58" t="s">
        <v>1191</v>
      </c>
      <c r="B285" s="91"/>
      <c r="C285" s="23" t="s">
        <v>535</v>
      </c>
      <c r="D285" s="61" t="s">
        <v>1196</v>
      </c>
      <c r="E285" s="71"/>
      <c r="F285" s="61" t="s">
        <v>1193</v>
      </c>
      <c r="G285" s="66" t="s">
        <v>1870</v>
      </c>
      <c r="H285" s="61" t="s">
        <v>1198</v>
      </c>
      <c r="I285" s="106">
        <v>12185</v>
      </c>
      <c r="J285" s="61">
        <v>12185</v>
      </c>
      <c r="K285" s="61">
        <v>365</v>
      </c>
      <c r="L285" s="61">
        <v>4</v>
      </c>
      <c r="M285" s="58"/>
    </row>
    <row r="286" spans="1:18" ht="15" customHeight="1" x14ac:dyDescent="0.3">
      <c r="A286" s="58" t="s">
        <v>1191</v>
      </c>
      <c r="B286" s="91"/>
      <c r="C286" s="23" t="s">
        <v>1199</v>
      </c>
      <c r="D286" s="61" t="s">
        <v>1196</v>
      </c>
      <c r="E286" s="71"/>
      <c r="F286" s="61" t="s">
        <v>1200</v>
      </c>
      <c r="G286" s="66" t="s">
        <v>1870</v>
      </c>
      <c r="H286" s="61" t="s">
        <v>436</v>
      </c>
      <c r="I286" s="106">
        <v>30000</v>
      </c>
      <c r="J286" s="61">
        <v>30000</v>
      </c>
      <c r="K286" s="61">
        <v>900</v>
      </c>
      <c r="L286" s="61"/>
      <c r="M286" s="58"/>
    </row>
    <row r="287" spans="1:18" ht="15" customHeight="1" x14ac:dyDescent="0.3">
      <c r="A287" s="40" t="s">
        <v>1191</v>
      </c>
      <c r="B287" s="38"/>
      <c r="C287" s="36" t="s">
        <v>134</v>
      </c>
      <c r="D287" s="32" t="s">
        <v>1196</v>
      </c>
      <c r="E287" s="34"/>
      <c r="F287" s="32" t="s">
        <v>1200</v>
      </c>
      <c r="G287" s="66" t="s">
        <v>1870</v>
      </c>
      <c r="H287" s="61" t="s">
        <v>1201</v>
      </c>
      <c r="I287" s="106">
        <v>39000</v>
      </c>
      <c r="J287" s="61">
        <v>39000</v>
      </c>
      <c r="K287" s="61">
        <v>1170</v>
      </c>
      <c r="L287" s="61"/>
      <c r="M287" s="58"/>
    </row>
    <row r="288" spans="1:18" ht="14.4" x14ac:dyDescent="0.3">
      <c r="A288" s="41"/>
      <c r="B288" s="39"/>
      <c r="C288" s="36" t="s">
        <v>134</v>
      </c>
      <c r="D288" s="61" t="s">
        <v>1196</v>
      </c>
      <c r="E288" s="35"/>
      <c r="F288" s="33"/>
      <c r="G288" s="66" t="s">
        <v>1869</v>
      </c>
      <c r="H288" s="61" t="s">
        <v>1202</v>
      </c>
      <c r="I288" s="106">
        <v>7828</v>
      </c>
      <c r="J288" s="61"/>
      <c r="K288" s="61">
        <v>59</v>
      </c>
      <c r="L288" s="61">
        <v>6</v>
      </c>
      <c r="M288" s="58"/>
    </row>
    <row r="289" spans="1:13" ht="15" customHeight="1" x14ac:dyDescent="0.3">
      <c r="A289" s="58" t="s">
        <v>1191</v>
      </c>
      <c r="B289" s="91"/>
      <c r="C289" s="23" t="s">
        <v>1203</v>
      </c>
      <c r="D289" s="61" t="s">
        <v>1204</v>
      </c>
      <c r="E289" s="71"/>
      <c r="F289" s="61" t="s">
        <v>1200</v>
      </c>
      <c r="G289" s="66" t="s">
        <v>1870</v>
      </c>
      <c r="H289" s="61" t="s">
        <v>1205</v>
      </c>
      <c r="I289" s="106">
        <v>11275</v>
      </c>
      <c r="J289" s="61">
        <v>11275</v>
      </c>
      <c r="K289" s="61">
        <v>338</v>
      </c>
      <c r="L289" s="61">
        <v>2</v>
      </c>
      <c r="M289" s="58"/>
    </row>
    <row r="290" spans="1:13" ht="15" customHeight="1" x14ac:dyDescent="0.3">
      <c r="A290" s="58" t="s">
        <v>1191</v>
      </c>
      <c r="B290" s="91"/>
      <c r="C290" s="23" t="s">
        <v>799</v>
      </c>
      <c r="D290" s="61" t="s">
        <v>1204</v>
      </c>
      <c r="E290" s="71"/>
      <c r="F290" s="61" t="s">
        <v>1200</v>
      </c>
      <c r="G290" s="66" t="s">
        <v>1870</v>
      </c>
      <c r="H290" s="61" t="s">
        <v>1206</v>
      </c>
      <c r="I290" s="106">
        <v>19500</v>
      </c>
      <c r="J290" s="61">
        <v>19500</v>
      </c>
      <c r="K290" s="61">
        <v>585</v>
      </c>
      <c r="L290" s="61"/>
      <c r="M290" s="58"/>
    </row>
    <row r="291" spans="1:13" ht="15" customHeight="1" x14ac:dyDescent="0.3">
      <c r="A291" s="58" t="s">
        <v>1191</v>
      </c>
      <c r="B291" s="91"/>
      <c r="C291" s="23" t="s">
        <v>1207</v>
      </c>
      <c r="D291" s="61" t="s">
        <v>1208</v>
      </c>
      <c r="E291" s="71"/>
      <c r="F291" s="61" t="s">
        <v>1200</v>
      </c>
      <c r="G291" s="66" t="s">
        <v>1870</v>
      </c>
      <c r="H291" s="61" t="s">
        <v>105</v>
      </c>
      <c r="I291" s="106">
        <v>6000</v>
      </c>
      <c r="J291" s="61">
        <v>6000</v>
      </c>
      <c r="K291" s="61">
        <v>180</v>
      </c>
      <c r="L291" s="61"/>
      <c r="M291" s="58"/>
    </row>
    <row r="292" spans="1:13" ht="15" customHeight="1" x14ac:dyDescent="0.3">
      <c r="A292" s="40" t="s">
        <v>1191</v>
      </c>
      <c r="B292" s="38"/>
      <c r="C292" s="36" t="s">
        <v>1180</v>
      </c>
      <c r="D292" s="32" t="s">
        <v>1208</v>
      </c>
      <c r="E292" s="34"/>
      <c r="F292" s="32" t="s">
        <v>1200</v>
      </c>
      <c r="G292" s="66" t="s">
        <v>1870</v>
      </c>
      <c r="H292" s="61" t="s">
        <v>1209</v>
      </c>
      <c r="I292" s="106">
        <v>27000</v>
      </c>
      <c r="J292" s="61">
        <v>27000</v>
      </c>
      <c r="K292" s="61">
        <v>810</v>
      </c>
      <c r="L292" s="61"/>
      <c r="M292" s="58"/>
    </row>
    <row r="293" spans="1:13" ht="14.4" x14ac:dyDescent="0.3">
      <c r="A293" s="41"/>
      <c r="B293" s="39"/>
      <c r="C293" s="36" t="s">
        <v>1180</v>
      </c>
      <c r="D293" s="61" t="s">
        <v>1208</v>
      </c>
      <c r="E293" s="35"/>
      <c r="F293" s="33"/>
      <c r="G293" s="66" t="s">
        <v>1869</v>
      </c>
      <c r="H293" s="61" t="s">
        <v>1209</v>
      </c>
      <c r="I293" s="106">
        <v>27000</v>
      </c>
      <c r="J293" s="61"/>
      <c r="K293" s="61">
        <v>202</v>
      </c>
      <c r="L293" s="61">
        <v>4</v>
      </c>
      <c r="M293" s="58"/>
    </row>
    <row r="294" spans="1:13" ht="14.4" x14ac:dyDescent="0.3">
      <c r="A294" s="58" t="s">
        <v>1191</v>
      </c>
      <c r="B294" s="91"/>
      <c r="C294" s="23" t="s">
        <v>1210</v>
      </c>
      <c r="D294" s="32" t="s">
        <v>1208</v>
      </c>
      <c r="E294" s="71"/>
      <c r="F294" s="61" t="s">
        <v>1200</v>
      </c>
      <c r="G294" s="66" t="s">
        <v>1869</v>
      </c>
      <c r="H294" s="61" t="s">
        <v>49</v>
      </c>
      <c r="I294" s="106">
        <v>1000</v>
      </c>
      <c r="J294" s="61"/>
      <c r="K294" s="61">
        <v>7</v>
      </c>
      <c r="L294" s="61">
        <v>4</v>
      </c>
      <c r="M294" s="58"/>
    </row>
    <row r="295" spans="1:13" ht="14.4" x14ac:dyDescent="0.3">
      <c r="A295" s="40" t="s">
        <v>1191</v>
      </c>
      <c r="B295" s="38"/>
      <c r="C295" s="36" t="s">
        <v>1211</v>
      </c>
      <c r="D295" s="61" t="s">
        <v>1208</v>
      </c>
      <c r="E295" s="34"/>
      <c r="F295" s="32" t="s">
        <v>1200</v>
      </c>
      <c r="G295" s="66" t="s">
        <v>1869</v>
      </c>
      <c r="H295" s="61" t="s">
        <v>62</v>
      </c>
      <c r="I295" s="106">
        <v>4000</v>
      </c>
      <c r="J295" s="61"/>
      <c r="K295" s="61">
        <v>30</v>
      </c>
      <c r="L295" s="61"/>
      <c r="M295" s="58"/>
    </row>
    <row r="296" spans="1:13" ht="14.4" x14ac:dyDescent="0.3">
      <c r="A296" s="43"/>
      <c r="B296" s="44"/>
      <c r="C296" s="36" t="s">
        <v>1211</v>
      </c>
      <c r="D296" s="32" t="s">
        <v>1208</v>
      </c>
      <c r="E296" s="46"/>
      <c r="F296" s="45"/>
      <c r="G296" s="66" t="s">
        <v>1869</v>
      </c>
      <c r="H296" s="61" t="s">
        <v>1212</v>
      </c>
      <c r="I296" s="106">
        <v>2724</v>
      </c>
      <c r="J296" s="61"/>
      <c r="K296" s="61">
        <v>20</v>
      </c>
      <c r="L296" s="61">
        <v>3</v>
      </c>
      <c r="M296" s="58"/>
    </row>
    <row r="297" spans="1:13" ht="14.4" x14ac:dyDescent="0.3">
      <c r="A297" s="41"/>
      <c r="B297" s="39"/>
      <c r="C297" s="36" t="s">
        <v>1211</v>
      </c>
      <c r="D297" s="61" t="s">
        <v>1208</v>
      </c>
      <c r="E297" s="35"/>
      <c r="F297" s="33"/>
      <c r="G297" s="66" t="s">
        <v>1869</v>
      </c>
      <c r="H297" s="61" t="s">
        <v>1213</v>
      </c>
      <c r="I297" s="106">
        <v>76748</v>
      </c>
      <c r="J297" s="61"/>
      <c r="K297" s="61">
        <v>575</v>
      </c>
      <c r="L297" s="61">
        <v>5</v>
      </c>
      <c r="M297" s="58"/>
    </row>
    <row r="298" spans="1:13" ht="14.4" x14ac:dyDescent="0.3">
      <c r="A298" s="58" t="s">
        <v>1214</v>
      </c>
      <c r="B298" s="91"/>
      <c r="C298" s="23" t="s">
        <v>1082</v>
      </c>
      <c r="D298" s="32" t="s">
        <v>1208</v>
      </c>
      <c r="E298" s="71"/>
      <c r="F298" s="61" t="s">
        <v>1200</v>
      </c>
      <c r="G298" s="66" t="s">
        <v>1869</v>
      </c>
      <c r="H298" s="61" t="s">
        <v>1212</v>
      </c>
      <c r="I298" s="106">
        <v>2724</v>
      </c>
      <c r="J298" s="61"/>
      <c r="K298" s="61">
        <v>20</v>
      </c>
      <c r="L298" s="64">
        <v>3.5</v>
      </c>
      <c r="M298" s="58"/>
    </row>
    <row r="299" spans="1:13" ht="15" customHeight="1" x14ac:dyDescent="0.3">
      <c r="A299" s="40" t="s">
        <v>1214</v>
      </c>
      <c r="B299" s="38"/>
      <c r="C299" s="36" t="s">
        <v>353</v>
      </c>
      <c r="D299" s="61" t="s">
        <v>1208</v>
      </c>
      <c r="E299" s="34"/>
      <c r="F299" s="32" t="s">
        <v>1200</v>
      </c>
      <c r="G299" s="66" t="s">
        <v>1870</v>
      </c>
      <c r="H299" s="61" t="s">
        <v>954</v>
      </c>
      <c r="I299" s="106">
        <v>13200</v>
      </c>
      <c r="J299" s="61">
        <v>13200</v>
      </c>
      <c r="K299" s="61">
        <v>396</v>
      </c>
      <c r="L299" s="61"/>
      <c r="M299" s="58"/>
    </row>
    <row r="300" spans="1:13" ht="14.4" x14ac:dyDescent="0.3">
      <c r="A300" s="41"/>
      <c r="B300" s="39"/>
      <c r="C300" s="36" t="s">
        <v>353</v>
      </c>
      <c r="D300" s="32" t="s">
        <v>1208</v>
      </c>
      <c r="E300" s="35"/>
      <c r="F300" s="33"/>
      <c r="G300" s="66" t="s">
        <v>1869</v>
      </c>
      <c r="H300" s="61" t="s">
        <v>1215</v>
      </c>
      <c r="I300" s="106">
        <v>656</v>
      </c>
      <c r="J300" s="61"/>
      <c r="K300" s="61">
        <v>4</v>
      </c>
      <c r="L300" s="61">
        <v>7</v>
      </c>
      <c r="M300" s="58"/>
    </row>
    <row r="301" spans="1:13" ht="15" customHeight="1" x14ac:dyDescent="0.3">
      <c r="A301" s="40" t="s">
        <v>1214</v>
      </c>
      <c r="B301" s="38"/>
      <c r="C301" s="36" t="s">
        <v>1473</v>
      </c>
      <c r="D301" s="61" t="s">
        <v>1208</v>
      </c>
      <c r="E301" s="34"/>
      <c r="F301" s="32" t="s">
        <v>1200</v>
      </c>
      <c r="G301" s="66" t="s">
        <v>1870</v>
      </c>
      <c r="H301" s="61" t="s">
        <v>1216</v>
      </c>
      <c r="I301" s="106">
        <v>21900</v>
      </c>
      <c r="J301" s="61">
        <v>21900</v>
      </c>
      <c r="K301" s="61">
        <v>657</v>
      </c>
      <c r="L301" s="61"/>
      <c r="M301" s="58"/>
    </row>
    <row r="302" spans="1:13" ht="14.4" x14ac:dyDescent="0.3">
      <c r="A302" s="41"/>
      <c r="B302" s="39"/>
      <c r="C302" s="36" t="s">
        <v>1473</v>
      </c>
      <c r="D302" s="32" t="s">
        <v>1208</v>
      </c>
      <c r="E302" s="35"/>
      <c r="F302" s="33"/>
      <c r="G302" s="66" t="s">
        <v>1869</v>
      </c>
      <c r="H302" s="61" t="s">
        <v>1217</v>
      </c>
      <c r="I302" s="106">
        <v>9984</v>
      </c>
      <c r="J302" s="61"/>
      <c r="K302" s="61">
        <v>74</v>
      </c>
      <c r="L302" s="61">
        <v>7</v>
      </c>
      <c r="M302" s="58"/>
    </row>
    <row r="303" spans="1:13" ht="15" customHeight="1" x14ac:dyDescent="0.3">
      <c r="A303" s="58" t="s">
        <v>1214</v>
      </c>
      <c r="B303" s="91"/>
      <c r="C303" s="23" t="s">
        <v>1207</v>
      </c>
      <c r="D303" s="61" t="s">
        <v>1219</v>
      </c>
      <c r="E303" s="71"/>
      <c r="F303" s="61" t="s">
        <v>1218</v>
      </c>
      <c r="G303" s="66" t="s">
        <v>1870</v>
      </c>
      <c r="H303" s="61" t="s">
        <v>62</v>
      </c>
      <c r="I303" s="106">
        <v>4000</v>
      </c>
      <c r="J303" s="61">
        <v>4000</v>
      </c>
      <c r="K303" s="61">
        <v>120</v>
      </c>
      <c r="L303" s="61"/>
      <c r="M303" s="58"/>
    </row>
    <row r="304" spans="1:13" ht="14.4" x14ac:dyDescent="0.3">
      <c r="A304" s="58" t="s">
        <v>1214</v>
      </c>
      <c r="B304" s="91" t="s">
        <v>45</v>
      </c>
      <c r="C304" s="23" t="s">
        <v>1220</v>
      </c>
      <c r="D304" s="61" t="s">
        <v>1221</v>
      </c>
      <c r="E304" s="71"/>
      <c r="F304" s="61" t="s">
        <v>871</v>
      </c>
      <c r="G304" s="66" t="s">
        <v>1871</v>
      </c>
      <c r="H304" s="61" t="s">
        <v>626</v>
      </c>
      <c r="I304" s="106">
        <v>320</v>
      </c>
      <c r="J304" s="61"/>
      <c r="K304" s="61">
        <v>9</v>
      </c>
      <c r="L304" s="61">
        <v>5</v>
      </c>
      <c r="M304" s="58"/>
    </row>
    <row r="305" spans="1:18" ht="14.4" x14ac:dyDescent="0.3">
      <c r="A305" s="40" t="s">
        <v>1214</v>
      </c>
      <c r="B305" s="38"/>
      <c r="C305" s="36" t="s">
        <v>1222</v>
      </c>
      <c r="D305" s="32" t="s">
        <v>1223</v>
      </c>
      <c r="E305" s="34"/>
      <c r="F305" s="32" t="s">
        <v>871</v>
      </c>
      <c r="G305" s="66" t="s">
        <v>1871</v>
      </c>
      <c r="H305" s="61" t="s">
        <v>1224</v>
      </c>
      <c r="I305" s="106">
        <f>182*8</f>
        <v>1456</v>
      </c>
      <c r="J305" s="61"/>
      <c r="K305" s="61">
        <v>43</v>
      </c>
      <c r="L305" s="61">
        <v>5</v>
      </c>
      <c r="M305" s="58"/>
      <c r="R305" t="s">
        <v>1459</v>
      </c>
    </row>
    <row r="306" spans="1:18" ht="14.4" x14ac:dyDescent="0.3">
      <c r="A306" s="41"/>
      <c r="B306" s="39"/>
      <c r="C306" s="36" t="s">
        <v>1222</v>
      </c>
      <c r="D306" s="32" t="s">
        <v>1223</v>
      </c>
      <c r="E306" s="35"/>
      <c r="F306" s="32" t="s">
        <v>871</v>
      </c>
      <c r="G306" s="66" t="s">
        <v>1869</v>
      </c>
      <c r="H306" s="61" t="s">
        <v>1225</v>
      </c>
      <c r="I306" s="233">
        <v>1408</v>
      </c>
      <c r="J306" s="61"/>
      <c r="K306" s="61">
        <v>11</v>
      </c>
      <c r="L306" s="61"/>
      <c r="M306" s="58"/>
    </row>
    <row r="307" spans="1:18" ht="15.75" customHeight="1" x14ac:dyDescent="0.3">
      <c r="A307" s="18" t="s">
        <v>356</v>
      </c>
      <c r="B307" s="12"/>
      <c r="C307" s="11" t="s">
        <v>1865</v>
      </c>
      <c r="D307" s="11" t="s">
        <v>358</v>
      </c>
      <c r="E307" s="13"/>
      <c r="F307" s="11" t="s">
        <v>357</v>
      </c>
      <c r="G307" s="113" t="s">
        <v>1870</v>
      </c>
      <c r="H307" s="11" t="s">
        <v>359</v>
      </c>
      <c r="I307" s="106"/>
      <c r="J307" s="11">
        <v>26400</v>
      </c>
      <c r="K307" s="11"/>
      <c r="L307" s="11"/>
      <c r="M307" s="12" t="s">
        <v>360</v>
      </c>
    </row>
    <row r="308" spans="1:18" ht="15.75" customHeight="1" x14ac:dyDescent="0.3">
      <c r="A308" s="18" t="s">
        <v>356</v>
      </c>
      <c r="B308" s="12"/>
      <c r="C308" s="11" t="s">
        <v>361</v>
      </c>
      <c r="D308" s="11" t="s">
        <v>358</v>
      </c>
      <c r="E308" s="13"/>
      <c r="F308" s="11" t="s">
        <v>357</v>
      </c>
      <c r="G308" s="113" t="s">
        <v>1869</v>
      </c>
      <c r="H308" s="11" t="s">
        <v>362</v>
      </c>
      <c r="I308" s="106">
        <v>160131</v>
      </c>
      <c r="J308" s="11" t="s">
        <v>363</v>
      </c>
      <c r="K308" s="11">
        <v>751</v>
      </c>
      <c r="L308" s="11"/>
      <c r="M308" s="12" t="s">
        <v>298</v>
      </c>
      <c r="R308" s="96">
        <v>43497</v>
      </c>
    </row>
    <row r="309" spans="1:18" ht="15.75" customHeight="1" x14ac:dyDescent="0.3">
      <c r="A309" s="18" t="s">
        <v>356</v>
      </c>
      <c r="B309" s="12"/>
      <c r="C309" s="59" t="s">
        <v>755</v>
      </c>
      <c r="D309" s="11" t="s">
        <v>358</v>
      </c>
      <c r="E309" s="13"/>
      <c r="F309" s="11" t="s">
        <v>357</v>
      </c>
      <c r="G309" s="113" t="s">
        <v>1870</v>
      </c>
      <c r="H309" s="11" t="s">
        <v>80</v>
      </c>
      <c r="I309" s="106">
        <v>8000</v>
      </c>
      <c r="J309" s="11">
        <v>8000</v>
      </c>
      <c r="K309" s="11">
        <v>240</v>
      </c>
      <c r="L309" s="11"/>
      <c r="M309" s="12" t="s">
        <v>166</v>
      </c>
    </row>
    <row r="310" spans="1:18" ht="15.75" customHeight="1" x14ac:dyDescent="0.3">
      <c r="A310" s="18" t="s">
        <v>356</v>
      </c>
      <c r="B310" s="12" t="s">
        <v>45</v>
      </c>
      <c r="C310" s="11" t="s">
        <v>364</v>
      </c>
      <c r="D310" s="11" t="s">
        <v>365</v>
      </c>
      <c r="E310" s="13"/>
      <c r="F310" s="11" t="s">
        <v>357</v>
      </c>
      <c r="G310" s="113" t="s">
        <v>1870</v>
      </c>
      <c r="H310" s="11" t="s">
        <v>366</v>
      </c>
      <c r="I310" s="106">
        <v>11100</v>
      </c>
      <c r="J310" s="11">
        <v>11100</v>
      </c>
      <c r="K310" s="11">
        <v>333</v>
      </c>
      <c r="L310" s="11"/>
      <c r="M310" s="12" t="s">
        <v>166</v>
      </c>
    </row>
    <row r="311" spans="1:18" ht="15.75" customHeight="1" x14ac:dyDescent="0.3">
      <c r="A311" s="18" t="s">
        <v>356</v>
      </c>
      <c r="B311" s="12"/>
      <c r="C311" s="11" t="s">
        <v>368</v>
      </c>
      <c r="D311" s="11" t="s">
        <v>367</v>
      </c>
      <c r="E311" s="13"/>
      <c r="F311" s="11" t="s">
        <v>357</v>
      </c>
      <c r="G311" s="113" t="s">
        <v>1869</v>
      </c>
      <c r="H311" s="11" t="s">
        <v>49</v>
      </c>
      <c r="I311" s="106">
        <v>1000</v>
      </c>
      <c r="J311" s="11">
        <v>1000</v>
      </c>
      <c r="K311" s="11">
        <v>7</v>
      </c>
      <c r="L311" s="11">
        <v>4</v>
      </c>
      <c r="M311" s="12" t="s">
        <v>298</v>
      </c>
    </row>
    <row r="312" spans="1:18" ht="15.75" customHeight="1" x14ac:dyDescent="0.3">
      <c r="A312" s="69" t="s">
        <v>356</v>
      </c>
      <c r="B312" s="67"/>
      <c r="C312" s="67" t="s">
        <v>370</v>
      </c>
      <c r="D312" s="67" t="s">
        <v>369</v>
      </c>
      <c r="E312" s="74"/>
      <c r="F312" s="67" t="s">
        <v>357</v>
      </c>
      <c r="G312" s="113" t="s">
        <v>1870</v>
      </c>
      <c r="H312" s="11" t="s">
        <v>371</v>
      </c>
      <c r="I312" s="106">
        <v>21592</v>
      </c>
      <c r="J312" s="11">
        <v>21592</v>
      </c>
      <c r="K312" s="11">
        <v>161</v>
      </c>
      <c r="L312" s="14">
        <v>7.5</v>
      </c>
      <c r="M312" s="12" t="s">
        <v>298</v>
      </c>
    </row>
    <row r="313" spans="1:18" ht="15.75" customHeight="1" x14ac:dyDescent="0.3">
      <c r="A313" s="70"/>
      <c r="B313" s="68"/>
      <c r="C313" s="67" t="s">
        <v>370</v>
      </c>
      <c r="D313" s="67" t="s">
        <v>369</v>
      </c>
      <c r="E313" s="75"/>
      <c r="F313" s="68"/>
      <c r="G313" s="113" t="s">
        <v>1870</v>
      </c>
      <c r="H313" s="11" t="s">
        <v>372</v>
      </c>
      <c r="I313" s="106">
        <v>23023</v>
      </c>
      <c r="J313" s="11" t="s">
        <v>373</v>
      </c>
      <c r="K313" s="11">
        <v>690</v>
      </c>
      <c r="L313" s="14">
        <v>5.5</v>
      </c>
      <c r="M313" s="12" t="s">
        <v>166</v>
      </c>
      <c r="R313" t="s">
        <v>1460</v>
      </c>
    </row>
    <row r="314" spans="1:18" ht="15.75" customHeight="1" x14ac:dyDescent="0.3">
      <c r="A314" s="18" t="s">
        <v>356</v>
      </c>
      <c r="B314" s="12"/>
      <c r="C314" s="82" t="s">
        <v>857</v>
      </c>
      <c r="D314" s="11" t="s">
        <v>369</v>
      </c>
      <c r="E314" s="13"/>
      <c r="F314" s="11" t="s">
        <v>357</v>
      </c>
      <c r="G314" s="113" t="s">
        <v>1870</v>
      </c>
      <c r="H314" s="11" t="s">
        <v>374</v>
      </c>
      <c r="I314" s="106"/>
      <c r="J314" s="11">
        <v>47500</v>
      </c>
      <c r="K314" s="11"/>
      <c r="L314" s="11"/>
      <c r="M314" s="12" t="s">
        <v>375</v>
      </c>
    </row>
    <row r="315" spans="1:18" ht="15.75" customHeight="1" x14ac:dyDescent="0.3">
      <c r="A315" s="18" t="s">
        <v>356</v>
      </c>
      <c r="B315" s="12"/>
      <c r="C315" s="11" t="s">
        <v>376</v>
      </c>
      <c r="D315" s="11" t="s">
        <v>369</v>
      </c>
      <c r="E315" s="13"/>
      <c r="F315" s="11" t="s">
        <v>357</v>
      </c>
      <c r="G315" s="113" t="s">
        <v>1870</v>
      </c>
      <c r="H315" s="11" t="s">
        <v>377</v>
      </c>
      <c r="I315" s="106">
        <v>52800</v>
      </c>
      <c r="J315" s="11">
        <v>52800</v>
      </c>
      <c r="K315" s="11">
        <v>1584</v>
      </c>
      <c r="L315" s="11"/>
      <c r="M315" s="12" t="s">
        <v>166</v>
      </c>
    </row>
    <row r="316" spans="1:18" ht="15.75" customHeight="1" x14ac:dyDescent="0.3">
      <c r="A316" s="69" t="s">
        <v>356</v>
      </c>
      <c r="B316" s="67"/>
      <c r="C316" s="82" t="s">
        <v>1473</v>
      </c>
      <c r="D316" s="67" t="s">
        <v>369</v>
      </c>
      <c r="E316" s="74"/>
      <c r="F316" s="67" t="s">
        <v>357</v>
      </c>
      <c r="G316" s="113" t="s">
        <v>1869</v>
      </c>
      <c r="H316" s="11" t="s">
        <v>378</v>
      </c>
      <c r="I316" s="106">
        <v>10000</v>
      </c>
      <c r="J316" s="11">
        <v>10000</v>
      </c>
      <c r="K316" s="11">
        <v>75</v>
      </c>
      <c r="L316" s="11"/>
      <c r="M316" s="12" t="s">
        <v>298</v>
      </c>
    </row>
    <row r="317" spans="1:18" ht="15.75" customHeight="1" x14ac:dyDescent="0.3">
      <c r="A317" s="70"/>
      <c r="B317" s="68"/>
      <c r="C317" s="82" t="s">
        <v>1473</v>
      </c>
      <c r="D317" s="67" t="s">
        <v>369</v>
      </c>
      <c r="E317" s="75"/>
      <c r="F317" s="68"/>
      <c r="G317" s="113" t="s">
        <v>1870</v>
      </c>
      <c r="H317" s="11" t="s">
        <v>379</v>
      </c>
      <c r="I317" s="106">
        <v>28300</v>
      </c>
      <c r="J317" s="11">
        <v>28300</v>
      </c>
      <c r="K317" s="11">
        <v>849</v>
      </c>
      <c r="L317" s="11"/>
      <c r="M317" s="12" t="s">
        <v>166</v>
      </c>
    </row>
    <row r="318" spans="1:18" ht="15.75" customHeight="1" x14ac:dyDescent="0.3">
      <c r="A318" s="18" t="s">
        <v>356</v>
      </c>
      <c r="B318" s="12"/>
      <c r="C318" s="11" t="s">
        <v>118</v>
      </c>
      <c r="D318" s="11" t="s">
        <v>369</v>
      </c>
      <c r="E318" s="13"/>
      <c r="F318" s="11" t="s">
        <v>357</v>
      </c>
      <c r="G318" s="113" t="s">
        <v>1871</v>
      </c>
      <c r="H318" s="11" t="s">
        <v>380</v>
      </c>
      <c r="I318" s="106"/>
      <c r="J318" s="106">
        <v>1064</v>
      </c>
      <c r="K318" s="11"/>
      <c r="L318" s="11"/>
      <c r="M318" s="12" t="s">
        <v>381</v>
      </c>
    </row>
    <row r="319" spans="1:18" ht="15.75" customHeight="1" x14ac:dyDescent="0.3">
      <c r="A319" s="18" t="s">
        <v>382</v>
      </c>
      <c r="B319" s="12"/>
      <c r="C319" s="11" t="s">
        <v>384</v>
      </c>
      <c r="D319" s="11" t="s">
        <v>383</v>
      </c>
      <c r="E319" s="13"/>
      <c r="F319" s="11" t="s">
        <v>357</v>
      </c>
      <c r="G319" s="113" t="s">
        <v>1869</v>
      </c>
      <c r="H319" s="11" t="s">
        <v>385</v>
      </c>
      <c r="I319" s="106">
        <v>14000</v>
      </c>
      <c r="J319" s="11">
        <v>14000</v>
      </c>
      <c r="K319" s="11">
        <v>105</v>
      </c>
      <c r="L319" s="11"/>
      <c r="M319" s="12" t="s">
        <v>298</v>
      </c>
    </row>
    <row r="320" spans="1:18" ht="15.75" customHeight="1" x14ac:dyDescent="0.3">
      <c r="A320" s="18" t="s">
        <v>382</v>
      </c>
      <c r="B320" s="12"/>
      <c r="C320" s="11" t="s">
        <v>386</v>
      </c>
      <c r="D320" s="11" t="s">
        <v>383</v>
      </c>
      <c r="E320" s="13"/>
      <c r="F320" s="11" t="s">
        <v>357</v>
      </c>
      <c r="G320" s="113" t="s">
        <v>1869</v>
      </c>
      <c r="H320" s="11" t="s">
        <v>388</v>
      </c>
      <c r="I320" s="106">
        <v>17212</v>
      </c>
      <c r="J320" s="11">
        <v>17212</v>
      </c>
      <c r="K320" s="11">
        <v>129</v>
      </c>
      <c r="L320" s="15" t="s">
        <v>387</v>
      </c>
      <c r="M320" s="12" t="s">
        <v>298</v>
      </c>
    </row>
    <row r="321" spans="1:18" ht="15.75" customHeight="1" x14ac:dyDescent="0.3">
      <c r="A321" s="18" t="s">
        <v>382</v>
      </c>
      <c r="B321" s="12" t="s">
        <v>391</v>
      </c>
      <c r="C321" s="11" t="s">
        <v>390</v>
      </c>
      <c r="D321" s="11" t="s">
        <v>389</v>
      </c>
      <c r="E321" s="13"/>
      <c r="F321" s="11" t="s">
        <v>357</v>
      </c>
      <c r="G321" s="113" t="s">
        <v>1869</v>
      </c>
      <c r="H321" s="11" t="s">
        <v>125</v>
      </c>
      <c r="I321" s="106">
        <v>12000</v>
      </c>
      <c r="J321" s="11">
        <v>12000</v>
      </c>
      <c r="K321" s="11">
        <v>90</v>
      </c>
      <c r="L321" s="11"/>
      <c r="M321" s="12" t="s">
        <v>298</v>
      </c>
    </row>
    <row r="322" spans="1:18" ht="15.75" customHeight="1" x14ac:dyDescent="0.3">
      <c r="A322" s="18" t="s">
        <v>382</v>
      </c>
      <c r="B322" s="12"/>
      <c r="C322" s="11" t="s">
        <v>392</v>
      </c>
      <c r="D322" s="11" t="s">
        <v>389</v>
      </c>
      <c r="E322" s="13"/>
      <c r="F322" s="11" t="s">
        <v>357</v>
      </c>
      <c r="G322" s="113" t="s">
        <v>1870</v>
      </c>
      <c r="H322" s="11" t="s">
        <v>393</v>
      </c>
      <c r="I322" s="106">
        <v>15094</v>
      </c>
      <c r="J322" s="11">
        <v>15094</v>
      </c>
      <c r="K322" s="11">
        <v>452</v>
      </c>
      <c r="L322" s="11">
        <v>6</v>
      </c>
      <c r="M322" s="12" t="s">
        <v>166</v>
      </c>
    </row>
    <row r="323" spans="1:18" ht="15.75" customHeight="1" x14ac:dyDescent="0.3">
      <c r="A323" s="18" t="s">
        <v>382</v>
      </c>
      <c r="B323" s="12"/>
      <c r="C323" s="11" t="s">
        <v>333</v>
      </c>
      <c r="D323" s="11" t="s">
        <v>389</v>
      </c>
      <c r="E323" s="13"/>
      <c r="F323" s="11" t="s">
        <v>357</v>
      </c>
      <c r="G323" s="113" t="s">
        <v>1870</v>
      </c>
      <c r="H323" s="11" t="s">
        <v>394</v>
      </c>
      <c r="I323" s="106">
        <v>7400</v>
      </c>
      <c r="J323" s="11">
        <v>7400</v>
      </c>
      <c r="K323" s="11">
        <v>222</v>
      </c>
      <c r="L323" s="11"/>
      <c r="M323" s="12" t="s">
        <v>166</v>
      </c>
    </row>
    <row r="324" spans="1:18" ht="15.75" customHeight="1" x14ac:dyDescent="0.3">
      <c r="A324" s="69" t="s">
        <v>382</v>
      </c>
      <c r="B324" s="67" t="s">
        <v>397</v>
      </c>
      <c r="C324" s="67" t="s">
        <v>396</v>
      </c>
      <c r="D324" s="67" t="s">
        <v>395</v>
      </c>
      <c r="E324" s="74"/>
      <c r="F324" s="67" t="s">
        <v>357</v>
      </c>
      <c r="G324" s="113" t="s">
        <v>1869</v>
      </c>
      <c r="H324" s="11" t="s">
        <v>398</v>
      </c>
      <c r="I324" s="106">
        <v>7124</v>
      </c>
      <c r="J324" s="11">
        <v>7124</v>
      </c>
      <c r="K324" s="11">
        <v>53</v>
      </c>
      <c r="L324" s="11">
        <v>3</v>
      </c>
      <c r="M324" s="12" t="s">
        <v>298</v>
      </c>
    </row>
    <row r="325" spans="1:18" ht="15.75" customHeight="1" x14ac:dyDescent="0.3">
      <c r="A325" s="78"/>
      <c r="B325" s="76"/>
      <c r="C325" s="67" t="s">
        <v>396</v>
      </c>
      <c r="D325" s="67" t="s">
        <v>395</v>
      </c>
      <c r="E325" s="77"/>
      <c r="F325" s="76"/>
      <c r="G325" s="113" t="s">
        <v>1870</v>
      </c>
      <c r="H325" s="11" t="s">
        <v>399</v>
      </c>
      <c r="I325" s="106">
        <v>4700</v>
      </c>
      <c r="J325" s="11">
        <v>4700</v>
      </c>
      <c r="K325" s="11">
        <v>1281</v>
      </c>
      <c r="L325" s="11"/>
      <c r="M325" s="12" t="s">
        <v>166</v>
      </c>
    </row>
    <row r="326" spans="1:18" ht="15.75" customHeight="1" x14ac:dyDescent="0.3">
      <c r="A326" s="70"/>
      <c r="B326" s="68"/>
      <c r="C326" s="67" t="s">
        <v>396</v>
      </c>
      <c r="D326" s="67" t="s">
        <v>395</v>
      </c>
      <c r="E326" s="75"/>
      <c r="F326" s="68"/>
      <c r="G326" s="113" t="s">
        <v>1871</v>
      </c>
      <c r="H326" s="11" t="s">
        <v>400</v>
      </c>
      <c r="I326" s="106">
        <v>120</v>
      </c>
      <c r="J326" s="106">
        <v>120</v>
      </c>
      <c r="K326" s="11">
        <v>3</v>
      </c>
      <c r="L326" s="11"/>
      <c r="M326" s="12"/>
    </row>
    <row r="327" spans="1:18" ht="15.75" customHeight="1" x14ac:dyDescent="0.3">
      <c r="A327" s="69" t="s">
        <v>382</v>
      </c>
      <c r="B327" s="67"/>
      <c r="C327" s="67" t="s">
        <v>401</v>
      </c>
      <c r="D327" s="67" t="s">
        <v>395</v>
      </c>
      <c r="E327" s="74"/>
      <c r="F327" s="67" t="s">
        <v>357</v>
      </c>
      <c r="G327" s="113" t="s">
        <v>1869</v>
      </c>
      <c r="H327" s="11" t="s">
        <v>402</v>
      </c>
      <c r="I327" s="106">
        <v>112292</v>
      </c>
      <c r="J327" s="11">
        <v>112292</v>
      </c>
      <c r="K327" s="11">
        <v>842</v>
      </c>
      <c r="L327" s="11">
        <v>2</v>
      </c>
      <c r="M327" s="12" t="s">
        <v>298</v>
      </c>
    </row>
    <row r="328" spans="1:18" ht="15.75" customHeight="1" x14ac:dyDescent="0.3">
      <c r="A328" s="78"/>
      <c r="B328" s="76"/>
      <c r="C328" s="67" t="s">
        <v>401</v>
      </c>
      <c r="D328" s="67" t="s">
        <v>395</v>
      </c>
      <c r="E328" s="77"/>
      <c r="F328" s="76"/>
      <c r="G328" s="113" t="s">
        <v>1870</v>
      </c>
      <c r="H328" s="11" t="s">
        <v>403</v>
      </c>
      <c r="I328" s="106">
        <v>345400</v>
      </c>
      <c r="J328" s="11">
        <v>345400</v>
      </c>
      <c r="K328" s="11">
        <v>10362</v>
      </c>
      <c r="L328" s="11"/>
      <c r="M328" s="12" t="s">
        <v>166</v>
      </c>
    </row>
    <row r="329" spans="1:18" ht="15.75" customHeight="1" x14ac:dyDescent="0.3">
      <c r="A329" s="70"/>
      <c r="B329" s="68"/>
      <c r="C329" s="67" t="s">
        <v>401</v>
      </c>
      <c r="D329" s="67" t="s">
        <v>395</v>
      </c>
      <c r="E329" s="75"/>
      <c r="F329" s="68"/>
      <c r="G329" s="113" t="s">
        <v>1871</v>
      </c>
      <c r="H329" s="11" t="s">
        <v>404</v>
      </c>
      <c r="I329" s="106">
        <f>576*8</f>
        <v>4608</v>
      </c>
      <c r="J329" s="106">
        <f>576*8</f>
        <v>4608</v>
      </c>
      <c r="K329" s="11">
        <v>138</v>
      </c>
      <c r="L329" s="11">
        <v>3</v>
      </c>
      <c r="M329" s="12" t="s">
        <v>405</v>
      </c>
      <c r="R329" t="s">
        <v>1459</v>
      </c>
    </row>
    <row r="330" spans="1:18" ht="15.75" customHeight="1" x14ac:dyDescent="0.3">
      <c r="A330" s="69" t="s">
        <v>382</v>
      </c>
      <c r="B330" s="67"/>
      <c r="C330" s="67" t="s">
        <v>406</v>
      </c>
      <c r="D330" s="67" t="s">
        <v>395</v>
      </c>
      <c r="E330" s="74"/>
      <c r="F330" s="67" t="s">
        <v>357</v>
      </c>
      <c r="G330" s="113" t="s">
        <v>1869</v>
      </c>
      <c r="H330" s="11" t="s">
        <v>407</v>
      </c>
      <c r="I330" s="106">
        <v>18000</v>
      </c>
      <c r="J330" s="11">
        <v>18000</v>
      </c>
      <c r="K330" s="11">
        <v>135</v>
      </c>
      <c r="L330" s="11"/>
      <c r="M330" s="12" t="s">
        <v>298</v>
      </c>
    </row>
    <row r="331" spans="1:18" ht="15.75" customHeight="1" x14ac:dyDescent="0.3">
      <c r="A331" s="78"/>
      <c r="B331" s="76"/>
      <c r="C331" s="67" t="s">
        <v>406</v>
      </c>
      <c r="D331" s="67" t="s">
        <v>395</v>
      </c>
      <c r="E331" s="77"/>
      <c r="F331" s="76"/>
      <c r="G331" s="113" t="s">
        <v>1870</v>
      </c>
      <c r="H331" s="11" t="s">
        <v>125</v>
      </c>
      <c r="I331" s="106">
        <v>12000</v>
      </c>
      <c r="J331" s="11">
        <v>12000</v>
      </c>
      <c r="K331" s="11">
        <v>360</v>
      </c>
      <c r="L331" s="11"/>
      <c r="M331" s="12" t="s">
        <v>166</v>
      </c>
    </row>
    <row r="332" spans="1:18" ht="15.75" customHeight="1" x14ac:dyDescent="0.3">
      <c r="A332" s="70"/>
      <c r="B332" s="68"/>
      <c r="C332" s="67" t="s">
        <v>406</v>
      </c>
      <c r="D332" s="67" t="s">
        <v>395</v>
      </c>
      <c r="E332" s="75"/>
      <c r="F332" s="68"/>
      <c r="G332" s="113" t="s">
        <v>1871</v>
      </c>
      <c r="H332" s="11" t="s">
        <v>408</v>
      </c>
      <c r="I332" s="106">
        <v>320</v>
      </c>
      <c r="J332" s="106">
        <v>320</v>
      </c>
      <c r="K332" s="11">
        <v>9</v>
      </c>
      <c r="L332" s="11">
        <v>5</v>
      </c>
      <c r="M332" s="12"/>
    </row>
    <row r="333" spans="1:18" ht="15.75" customHeight="1" x14ac:dyDescent="0.3">
      <c r="A333" s="69" t="s">
        <v>382</v>
      </c>
      <c r="B333" s="67"/>
      <c r="C333" s="67" t="s">
        <v>409</v>
      </c>
      <c r="D333" s="67" t="s">
        <v>395</v>
      </c>
      <c r="E333" s="74"/>
      <c r="F333" s="67" t="s">
        <v>357</v>
      </c>
      <c r="G333" s="113" t="s">
        <v>1869</v>
      </c>
      <c r="H333" s="11" t="s">
        <v>129</v>
      </c>
      <c r="I333" s="106" t="s">
        <v>1868</v>
      </c>
      <c r="J333" s="11" t="s">
        <v>1868</v>
      </c>
      <c r="K333" s="11">
        <v>22</v>
      </c>
      <c r="L333" s="11">
        <v>4</v>
      </c>
      <c r="M333" s="12" t="s">
        <v>298</v>
      </c>
    </row>
    <row r="334" spans="1:18" ht="15.75" customHeight="1" x14ac:dyDescent="0.3">
      <c r="A334" s="70"/>
      <c r="B334" s="68"/>
      <c r="C334" s="67" t="s">
        <v>409</v>
      </c>
      <c r="D334" s="67" t="s">
        <v>395</v>
      </c>
      <c r="E334" s="75"/>
      <c r="F334" s="68"/>
      <c r="G334" s="113" t="s">
        <v>1871</v>
      </c>
      <c r="H334" s="11" t="s">
        <v>410</v>
      </c>
      <c r="I334" s="106">
        <v>240</v>
      </c>
      <c r="J334" s="106">
        <v>240</v>
      </c>
      <c r="K334" s="11">
        <v>7</v>
      </c>
      <c r="L334" s="11">
        <v>2</v>
      </c>
      <c r="M334" s="12" t="s">
        <v>166</v>
      </c>
    </row>
    <row r="335" spans="1:18" ht="15.75" customHeight="1" x14ac:dyDescent="0.3">
      <c r="A335" s="69" t="s">
        <v>382</v>
      </c>
      <c r="B335" s="67"/>
      <c r="C335" s="67" t="s">
        <v>411</v>
      </c>
      <c r="D335" s="67" t="s">
        <v>395</v>
      </c>
      <c r="E335" s="74"/>
      <c r="F335" s="67" t="s">
        <v>357</v>
      </c>
      <c r="G335" s="113" t="s">
        <v>1869</v>
      </c>
      <c r="H335" s="11" t="s">
        <v>129</v>
      </c>
      <c r="I335" s="106" t="s">
        <v>1868</v>
      </c>
      <c r="J335" s="11" t="s">
        <v>1868</v>
      </c>
      <c r="K335" s="11">
        <v>22</v>
      </c>
      <c r="L335" s="11">
        <v>4</v>
      </c>
      <c r="M335" s="12" t="s">
        <v>298</v>
      </c>
    </row>
    <row r="336" spans="1:18" ht="15.75" customHeight="1" x14ac:dyDescent="0.3">
      <c r="A336" s="70"/>
      <c r="B336" s="68"/>
      <c r="C336" s="67" t="s">
        <v>411</v>
      </c>
      <c r="D336" s="67" t="s">
        <v>395</v>
      </c>
      <c r="E336" s="75"/>
      <c r="F336" s="68"/>
      <c r="G336" s="113" t="s">
        <v>1871</v>
      </c>
      <c r="H336" s="11" t="s">
        <v>412</v>
      </c>
      <c r="I336" s="106">
        <v>368</v>
      </c>
      <c r="J336" s="106">
        <v>368</v>
      </c>
      <c r="K336" s="11">
        <v>11</v>
      </c>
      <c r="L336" s="11"/>
      <c r="M336" s="12" t="s">
        <v>166</v>
      </c>
    </row>
    <row r="337" spans="1:13" ht="15.75" customHeight="1" x14ac:dyDescent="0.3">
      <c r="A337" s="69" t="s">
        <v>382</v>
      </c>
      <c r="B337" s="67"/>
      <c r="C337" s="23" t="s">
        <v>597</v>
      </c>
      <c r="D337" s="67" t="s">
        <v>395</v>
      </c>
      <c r="E337" s="74"/>
      <c r="F337" s="67" t="s">
        <v>357</v>
      </c>
      <c r="G337" s="113" t="s">
        <v>1869</v>
      </c>
      <c r="H337" s="11" t="s">
        <v>413</v>
      </c>
      <c r="I337" s="106">
        <v>62296</v>
      </c>
      <c r="J337" s="11">
        <v>62296</v>
      </c>
      <c r="K337" s="11">
        <v>467</v>
      </c>
      <c r="L337" s="11">
        <v>2</v>
      </c>
      <c r="M337" s="12" t="s">
        <v>298</v>
      </c>
    </row>
    <row r="338" spans="1:13" ht="15.75" customHeight="1" x14ac:dyDescent="0.3">
      <c r="A338" s="70"/>
      <c r="B338" s="68"/>
      <c r="C338" s="23" t="s">
        <v>597</v>
      </c>
      <c r="D338" s="67" t="s">
        <v>395</v>
      </c>
      <c r="E338" s="75"/>
      <c r="F338" s="68"/>
      <c r="G338" s="113" t="s">
        <v>1870</v>
      </c>
      <c r="H338" s="11" t="s">
        <v>414</v>
      </c>
      <c r="I338" s="106">
        <v>95900</v>
      </c>
      <c r="J338" s="11">
        <v>95900</v>
      </c>
      <c r="K338" s="11">
        <v>2877</v>
      </c>
      <c r="L338" s="11"/>
      <c r="M338" s="12" t="s">
        <v>166</v>
      </c>
    </row>
    <row r="339" spans="1:13" ht="15.75" customHeight="1" x14ac:dyDescent="0.3">
      <c r="A339" s="18" t="s">
        <v>382</v>
      </c>
      <c r="B339" s="12"/>
      <c r="C339" s="11" t="s">
        <v>401</v>
      </c>
      <c r="D339" s="11" t="s">
        <v>395</v>
      </c>
      <c r="E339" s="13"/>
      <c r="F339" s="11" t="s">
        <v>357</v>
      </c>
      <c r="G339" s="113" t="s">
        <v>1869</v>
      </c>
      <c r="H339" s="11" t="s">
        <v>49</v>
      </c>
      <c r="I339" s="106">
        <v>1000</v>
      </c>
      <c r="J339" s="11">
        <v>1000</v>
      </c>
      <c r="K339" s="11">
        <v>7</v>
      </c>
      <c r="L339" s="11">
        <v>4</v>
      </c>
      <c r="M339" s="12" t="s">
        <v>298</v>
      </c>
    </row>
    <row r="340" spans="1:13" ht="15.75" customHeight="1" x14ac:dyDescent="0.3">
      <c r="A340" s="18" t="s">
        <v>415</v>
      </c>
      <c r="B340" s="12"/>
      <c r="C340" s="11" t="s">
        <v>417</v>
      </c>
      <c r="D340" s="11" t="s">
        <v>416</v>
      </c>
      <c r="E340" s="13"/>
      <c r="F340" s="11" t="s">
        <v>357</v>
      </c>
      <c r="G340" s="113" t="s">
        <v>1869</v>
      </c>
      <c r="H340" s="11" t="s">
        <v>25</v>
      </c>
      <c r="I340" s="106">
        <v>16000</v>
      </c>
      <c r="J340" s="11">
        <v>16000</v>
      </c>
      <c r="K340" s="11">
        <v>120</v>
      </c>
      <c r="L340" s="11"/>
      <c r="M340" s="12" t="s">
        <v>298</v>
      </c>
    </row>
    <row r="341" spans="1:13" ht="15.75" customHeight="1" x14ac:dyDescent="0.3">
      <c r="A341" s="18" t="s">
        <v>415</v>
      </c>
      <c r="B341" s="12" t="s">
        <v>397</v>
      </c>
      <c r="C341" s="11" t="s">
        <v>418</v>
      </c>
      <c r="D341" s="11" t="s">
        <v>416</v>
      </c>
      <c r="E341" s="13"/>
      <c r="F341" s="11" t="s">
        <v>357</v>
      </c>
      <c r="G341" s="113" t="s">
        <v>1870</v>
      </c>
      <c r="H341" s="11" t="s">
        <v>419</v>
      </c>
      <c r="I341" s="106">
        <v>1800</v>
      </c>
      <c r="J341" s="11">
        <v>1800</v>
      </c>
      <c r="K341" s="11">
        <v>54</v>
      </c>
      <c r="L341" s="11"/>
      <c r="M341" s="12" t="s">
        <v>166</v>
      </c>
    </row>
    <row r="342" spans="1:13" ht="15.75" customHeight="1" x14ac:dyDescent="0.3">
      <c r="A342" s="69" t="s">
        <v>415</v>
      </c>
      <c r="B342" s="67"/>
      <c r="C342" s="67" t="s">
        <v>420</v>
      </c>
      <c r="D342" s="67" t="s">
        <v>416</v>
      </c>
      <c r="E342" s="74"/>
      <c r="F342" s="67" t="s">
        <v>357</v>
      </c>
      <c r="G342" s="113" t="s">
        <v>1870</v>
      </c>
      <c r="H342" s="11" t="s">
        <v>259</v>
      </c>
      <c r="I342" s="106">
        <v>500</v>
      </c>
      <c r="J342" s="11">
        <v>500</v>
      </c>
      <c r="K342" s="11">
        <v>15</v>
      </c>
      <c r="L342" s="14"/>
      <c r="M342" s="12" t="s">
        <v>166</v>
      </c>
    </row>
    <row r="343" spans="1:13" ht="15.75" customHeight="1" x14ac:dyDescent="0.3">
      <c r="A343" s="78"/>
      <c r="B343" s="76"/>
      <c r="C343" s="67" t="s">
        <v>420</v>
      </c>
      <c r="D343" s="67" t="s">
        <v>416</v>
      </c>
      <c r="E343" s="77"/>
      <c r="F343" s="76"/>
      <c r="G343" s="113" t="s">
        <v>1871</v>
      </c>
      <c r="H343" s="11" t="s">
        <v>421</v>
      </c>
      <c r="I343" s="106">
        <v>192</v>
      </c>
      <c r="J343" s="106">
        <v>192</v>
      </c>
      <c r="K343" s="11">
        <v>5</v>
      </c>
      <c r="L343" s="11">
        <v>6</v>
      </c>
      <c r="M343" s="12"/>
    </row>
    <row r="344" spans="1:13" ht="15.75" customHeight="1" x14ac:dyDescent="0.3">
      <c r="A344" s="78"/>
      <c r="B344" s="76"/>
      <c r="C344" s="67" t="s">
        <v>420</v>
      </c>
      <c r="D344" s="67" t="s">
        <v>416</v>
      </c>
      <c r="E344" s="77"/>
      <c r="F344" s="76"/>
      <c r="G344" s="113" t="s">
        <v>1869</v>
      </c>
      <c r="H344" s="11" t="s">
        <v>105</v>
      </c>
      <c r="I344" s="106">
        <v>6000</v>
      </c>
      <c r="J344" s="11">
        <v>6000</v>
      </c>
      <c r="K344" s="11">
        <v>45</v>
      </c>
      <c r="L344" s="11"/>
      <c r="M344" s="12" t="s">
        <v>298</v>
      </c>
    </row>
    <row r="345" spans="1:13" ht="15.75" customHeight="1" x14ac:dyDescent="0.3">
      <c r="A345" s="70"/>
      <c r="B345" s="68"/>
      <c r="C345" s="67" t="s">
        <v>420</v>
      </c>
      <c r="D345" s="67" t="s">
        <v>416</v>
      </c>
      <c r="E345" s="75"/>
      <c r="F345" s="68"/>
      <c r="G345" s="113" t="s">
        <v>1869</v>
      </c>
      <c r="H345" s="11" t="s">
        <v>422</v>
      </c>
      <c r="I345" s="106">
        <v>25</v>
      </c>
      <c r="J345" s="106">
        <v>25</v>
      </c>
      <c r="K345" s="11">
        <v>1</v>
      </c>
      <c r="L345" s="11" t="s">
        <v>387</v>
      </c>
      <c r="M345" s="12"/>
    </row>
    <row r="346" spans="1:13" ht="15.75" customHeight="1" x14ac:dyDescent="0.3">
      <c r="A346" s="69" t="s">
        <v>415</v>
      </c>
      <c r="B346" s="67"/>
      <c r="C346" s="51" t="s">
        <v>1302</v>
      </c>
      <c r="D346" s="67" t="s">
        <v>416</v>
      </c>
      <c r="E346" s="74"/>
      <c r="F346" s="67" t="s">
        <v>357</v>
      </c>
      <c r="G346" s="113" t="s">
        <v>1869</v>
      </c>
      <c r="H346" s="11" t="s">
        <v>423</v>
      </c>
      <c r="I346" s="106">
        <v>28394</v>
      </c>
      <c r="J346" s="11">
        <v>28394</v>
      </c>
      <c r="K346" s="11">
        <v>212</v>
      </c>
      <c r="L346" s="14">
        <v>7.5</v>
      </c>
      <c r="M346" s="12" t="s">
        <v>298</v>
      </c>
    </row>
    <row r="347" spans="1:13" ht="15.75" customHeight="1" x14ac:dyDescent="0.3">
      <c r="A347" s="78"/>
      <c r="B347" s="76"/>
      <c r="C347" s="51" t="s">
        <v>1302</v>
      </c>
      <c r="D347" s="67" t="s">
        <v>416</v>
      </c>
      <c r="E347" s="77"/>
      <c r="F347" s="76"/>
      <c r="G347" s="113" t="s">
        <v>1870</v>
      </c>
      <c r="H347" s="11" t="s">
        <v>424</v>
      </c>
      <c r="I347" s="106">
        <v>800</v>
      </c>
      <c r="J347" s="11">
        <v>800</v>
      </c>
      <c r="K347" s="11">
        <v>24</v>
      </c>
      <c r="L347" s="11"/>
      <c r="M347" s="12" t="s">
        <v>166</v>
      </c>
    </row>
    <row r="348" spans="1:13" ht="15.75" customHeight="1" x14ac:dyDescent="0.3">
      <c r="A348" s="70"/>
      <c r="B348" s="68"/>
      <c r="C348" s="51" t="s">
        <v>1302</v>
      </c>
      <c r="D348" s="67" t="s">
        <v>416</v>
      </c>
      <c r="E348" s="75"/>
      <c r="F348" s="68"/>
      <c r="G348" s="113" t="s">
        <v>1871</v>
      </c>
      <c r="H348" s="95" t="s">
        <v>1465</v>
      </c>
      <c r="I348" s="106">
        <f>64*8</f>
        <v>512</v>
      </c>
      <c r="J348" s="106">
        <f>64*8</f>
        <v>512</v>
      </c>
      <c r="K348" s="11">
        <v>15</v>
      </c>
      <c r="L348" s="14">
        <v>2.5</v>
      </c>
      <c r="M348" s="12" t="s">
        <v>425</v>
      </c>
    </row>
    <row r="349" spans="1:13" ht="15.75" customHeight="1" x14ac:dyDescent="0.3">
      <c r="A349" s="69" t="s">
        <v>415</v>
      </c>
      <c r="B349" s="67"/>
      <c r="C349" s="37" t="s">
        <v>981</v>
      </c>
      <c r="D349" s="67" t="s">
        <v>416</v>
      </c>
      <c r="E349" s="74"/>
      <c r="F349" s="67" t="s">
        <v>357</v>
      </c>
      <c r="G349" s="113" t="s">
        <v>1869</v>
      </c>
      <c r="H349" s="11" t="s">
        <v>176</v>
      </c>
      <c r="I349" s="106">
        <v>48400</v>
      </c>
      <c r="J349" s="11">
        <v>48400</v>
      </c>
      <c r="K349" s="11">
        <v>363</v>
      </c>
      <c r="L349" s="11"/>
      <c r="M349" s="12" t="s">
        <v>298</v>
      </c>
    </row>
    <row r="350" spans="1:13" ht="15.75" customHeight="1" x14ac:dyDescent="0.3">
      <c r="A350" s="70"/>
      <c r="B350" s="68"/>
      <c r="C350" s="37" t="s">
        <v>981</v>
      </c>
      <c r="D350" s="67" t="s">
        <v>416</v>
      </c>
      <c r="E350" s="75"/>
      <c r="F350" s="68"/>
      <c r="G350" s="113" t="s">
        <v>1870</v>
      </c>
      <c r="H350" s="11" t="s">
        <v>426</v>
      </c>
      <c r="I350" s="106">
        <v>21500</v>
      </c>
      <c r="J350" s="11">
        <v>21500</v>
      </c>
      <c r="K350" s="11">
        <v>645</v>
      </c>
      <c r="L350" s="11"/>
      <c r="M350" s="12" t="s">
        <v>166</v>
      </c>
    </row>
    <row r="351" spans="1:13" ht="15.75" customHeight="1" x14ac:dyDescent="0.3">
      <c r="A351" s="69" t="s">
        <v>415</v>
      </c>
      <c r="B351" s="67"/>
      <c r="C351" s="67" t="s">
        <v>427</v>
      </c>
      <c r="D351" s="67" t="s">
        <v>416</v>
      </c>
      <c r="E351" s="74"/>
      <c r="F351" s="67" t="s">
        <v>357</v>
      </c>
      <c r="G351" s="113" t="s">
        <v>1870</v>
      </c>
      <c r="H351" s="11" t="s">
        <v>173</v>
      </c>
      <c r="I351" s="106">
        <v>20000</v>
      </c>
      <c r="J351" s="11">
        <v>20000</v>
      </c>
      <c r="K351" s="67">
        <v>163</v>
      </c>
      <c r="L351" s="72">
        <v>5.5</v>
      </c>
      <c r="M351" s="12" t="s">
        <v>298</v>
      </c>
    </row>
    <row r="352" spans="1:13" ht="15.75" customHeight="1" x14ac:dyDescent="0.3">
      <c r="A352" s="70"/>
      <c r="B352" s="68"/>
      <c r="C352" s="67" t="s">
        <v>427</v>
      </c>
      <c r="D352" s="67" t="s">
        <v>416</v>
      </c>
      <c r="E352" s="75"/>
      <c r="F352" s="68"/>
      <c r="G352" s="113" t="s">
        <v>1871</v>
      </c>
      <c r="H352" s="11" t="s">
        <v>428</v>
      </c>
      <c r="I352" s="106">
        <v>456</v>
      </c>
      <c r="J352" s="106">
        <v>456</v>
      </c>
      <c r="K352" s="68"/>
      <c r="L352" s="73"/>
      <c r="M352" s="12" t="s">
        <v>166</v>
      </c>
    </row>
    <row r="353" spans="1:18" ht="15.75" customHeight="1" x14ac:dyDescent="0.3">
      <c r="A353" s="69" t="s">
        <v>415</v>
      </c>
      <c r="B353" s="67"/>
      <c r="C353" s="61" t="s">
        <v>641</v>
      </c>
      <c r="D353" s="67" t="s">
        <v>416</v>
      </c>
      <c r="E353" s="74"/>
      <c r="F353" s="67" t="s">
        <v>357</v>
      </c>
      <c r="G353" s="113" t="s">
        <v>1870</v>
      </c>
      <c r="H353" s="11" t="s">
        <v>429</v>
      </c>
      <c r="I353" s="106">
        <v>20600</v>
      </c>
      <c r="J353" s="11">
        <v>20600</v>
      </c>
      <c r="K353" s="11">
        <v>154</v>
      </c>
      <c r="L353" s="11">
        <v>4</v>
      </c>
      <c r="M353" s="12" t="s">
        <v>298</v>
      </c>
    </row>
    <row r="354" spans="1:18" ht="15.75" customHeight="1" x14ac:dyDescent="0.3">
      <c r="A354" s="78"/>
      <c r="B354" s="76"/>
      <c r="C354" s="61" t="s">
        <v>641</v>
      </c>
      <c r="D354" s="67" t="s">
        <v>416</v>
      </c>
      <c r="E354" s="77"/>
      <c r="F354" s="76"/>
      <c r="G354" s="113" t="s">
        <v>1870</v>
      </c>
      <c r="H354" s="11" t="s">
        <v>430</v>
      </c>
      <c r="I354" s="106">
        <v>3698</v>
      </c>
      <c r="J354" s="11">
        <v>3698</v>
      </c>
      <c r="K354" s="11">
        <v>110</v>
      </c>
      <c r="L354" s="14">
        <v>7.5</v>
      </c>
      <c r="M354" s="12" t="s">
        <v>166</v>
      </c>
    </row>
    <row r="355" spans="1:18" ht="15.75" customHeight="1" x14ac:dyDescent="0.3">
      <c r="A355" s="70"/>
      <c r="B355" s="68"/>
      <c r="C355" s="61" t="s">
        <v>641</v>
      </c>
      <c r="D355" s="67" t="s">
        <v>416</v>
      </c>
      <c r="E355" s="75"/>
      <c r="F355" s="68"/>
      <c r="G355" s="113" t="s">
        <v>1871</v>
      </c>
      <c r="H355" s="11" t="s">
        <v>431</v>
      </c>
      <c r="I355" s="106">
        <v>440</v>
      </c>
      <c r="J355" s="106">
        <v>440</v>
      </c>
      <c r="K355" s="11">
        <v>13</v>
      </c>
      <c r="L355" s="14">
        <v>1.5</v>
      </c>
      <c r="M355" s="12" t="s">
        <v>166</v>
      </c>
    </row>
    <row r="356" spans="1:18" ht="15.75" customHeight="1" x14ac:dyDescent="0.3">
      <c r="A356" s="18" t="s">
        <v>415</v>
      </c>
      <c r="B356" s="12"/>
      <c r="C356" s="11" t="s">
        <v>432</v>
      </c>
      <c r="D356" s="11" t="s">
        <v>416</v>
      </c>
      <c r="E356" s="13"/>
      <c r="F356" s="11" t="s">
        <v>357</v>
      </c>
      <c r="G356" s="113" t="s">
        <v>1870</v>
      </c>
      <c r="H356" s="11" t="s">
        <v>433</v>
      </c>
      <c r="I356" s="233">
        <v>8658</v>
      </c>
      <c r="J356" s="106">
        <v>8658</v>
      </c>
      <c r="K356" s="11">
        <v>259</v>
      </c>
      <c r="L356" s="11">
        <v>6</v>
      </c>
      <c r="M356" s="12" t="s">
        <v>166</v>
      </c>
      <c r="R356" s="96">
        <v>43497</v>
      </c>
    </row>
    <row r="357" spans="1:18" ht="15.75" customHeight="1" x14ac:dyDescent="0.3">
      <c r="A357" s="69" t="s">
        <v>415</v>
      </c>
      <c r="B357" s="67"/>
      <c r="C357" s="67" t="s">
        <v>434</v>
      </c>
      <c r="D357" s="67" t="s">
        <v>416</v>
      </c>
      <c r="E357" s="74"/>
      <c r="F357" s="67" t="s">
        <v>357</v>
      </c>
      <c r="G357" s="113" t="s">
        <v>1870</v>
      </c>
      <c r="H357" s="11" t="s">
        <v>435</v>
      </c>
      <c r="I357" s="106">
        <v>18500</v>
      </c>
      <c r="J357" s="11">
        <v>18500</v>
      </c>
      <c r="K357" s="11">
        <v>555</v>
      </c>
      <c r="L357" s="11"/>
      <c r="M357" s="12" t="s">
        <v>166</v>
      </c>
    </row>
    <row r="358" spans="1:18" ht="15.75" customHeight="1" x14ac:dyDescent="0.3">
      <c r="A358" s="70"/>
      <c r="B358" s="68"/>
      <c r="C358" s="67" t="s">
        <v>434</v>
      </c>
      <c r="D358" s="67" t="s">
        <v>416</v>
      </c>
      <c r="E358" s="75"/>
      <c r="F358" s="68"/>
      <c r="G358" s="113" t="s">
        <v>1869</v>
      </c>
      <c r="H358" s="11" t="s">
        <v>436</v>
      </c>
      <c r="I358" s="106">
        <v>30000</v>
      </c>
      <c r="J358" s="11">
        <v>30000</v>
      </c>
      <c r="K358" s="11">
        <v>225</v>
      </c>
      <c r="L358" s="11"/>
      <c r="M358" s="12" t="s">
        <v>298</v>
      </c>
    </row>
    <row r="359" spans="1:18" ht="15.75" customHeight="1" x14ac:dyDescent="0.3">
      <c r="A359" s="18" t="s">
        <v>415</v>
      </c>
      <c r="B359" s="12"/>
      <c r="C359" s="11" t="s">
        <v>321</v>
      </c>
      <c r="D359" s="11" t="s">
        <v>437</v>
      </c>
      <c r="E359" s="13"/>
      <c r="F359" s="11" t="s">
        <v>357</v>
      </c>
      <c r="G359" s="113" t="s">
        <v>1870</v>
      </c>
      <c r="H359" s="11" t="s">
        <v>438</v>
      </c>
      <c r="I359" s="106">
        <v>30800</v>
      </c>
      <c r="J359" s="11">
        <v>30800</v>
      </c>
      <c r="K359" s="11">
        <v>924</v>
      </c>
      <c r="L359" s="11"/>
      <c r="M359" s="12" t="s">
        <v>166</v>
      </c>
    </row>
    <row r="360" spans="1:18" ht="15.75" customHeight="1" x14ac:dyDescent="0.3">
      <c r="A360" s="69" t="s">
        <v>439</v>
      </c>
      <c r="B360" s="67"/>
      <c r="C360" s="67" t="s">
        <v>440</v>
      </c>
      <c r="D360" s="67" t="s">
        <v>437</v>
      </c>
      <c r="E360" s="74"/>
      <c r="F360" s="67" t="s">
        <v>357</v>
      </c>
      <c r="G360" s="113" t="s">
        <v>1870</v>
      </c>
      <c r="H360" s="11" t="s">
        <v>441</v>
      </c>
      <c r="I360" s="106">
        <v>22000</v>
      </c>
      <c r="J360" s="11">
        <v>22000</v>
      </c>
      <c r="K360" s="11">
        <v>660</v>
      </c>
      <c r="L360" s="11"/>
      <c r="M360" s="12" t="s">
        <v>166</v>
      </c>
    </row>
    <row r="361" spans="1:18" ht="15.75" customHeight="1" x14ac:dyDescent="0.3">
      <c r="A361" s="70"/>
      <c r="B361" s="68"/>
      <c r="C361" s="67" t="s">
        <v>440</v>
      </c>
      <c r="D361" s="67" t="s">
        <v>437</v>
      </c>
      <c r="E361" s="75"/>
      <c r="F361" s="68"/>
      <c r="G361" s="113" t="s">
        <v>1869</v>
      </c>
      <c r="H361" s="11" t="s">
        <v>442</v>
      </c>
      <c r="I361" s="106">
        <v>4034</v>
      </c>
      <c r="J361" s="11">
        <v>4034</v>
      </c>
      <c r="K361" s="11">
        <v>30</v>
      </c>
      <c r="L361" s="11">
        <v>2</v>
      </c>
      <c r="M361" s="12" t="s">
        <v>298</v>
      </c>
    </row>
    <row r="362" spans="1:18" ht="15.75" customHeight="1" x14ac:dyDescent="0.3">
      <c r="A362" s="18" t="s">
        <v>439</v>
      </c>
      <c r="B362" s="12"/>
      <c r="C362" s="23" t="s">
        <v>597</v>
      </c>
      <c r="D362" s="67" t="s">
        <v>437</v>
      </c>
      <c r="E362" s="13"/>
      <c r="F362" s="11" t="s">
        <v>357</v>
      </c>
      <c r="G362" s="113" t="s">
        <v>1869</v>
      </c>
      <c r="H362" s="11" t="s">
        <v>443</v>
      </c>
      <c r="I362" s="106">
        <v>6800</v>
      </c>
      <c r="J362" s="11">
        <v>6800</v>
      </c>
      <c r="K362" s="11">
        <v>51</v>
      </c>
      <c r="L362" s="11"/>
      <c r="M362" s="12" t="s">
        <v>298</v>
      </c>
    </row>
    <row r="363" spans="1:18" ht="15.75" customHeight="1" x14ac:dyDescent="0.3">
      <c r="A363" s="18" t="s">
        <v>439</v>
      </c>
      <c r="B363" s="12"/>
      <c r="C363" s="11" t="s">
        <v>444</v>
      </c>
      <c r="D363" s="11" t="s">
        <v>437</v>
      </c>
      <c r="E363" s="13"/>
      <c r="F363" s="11" t="s">
        <v>357</v>
      </c>
      <c r="G363" s="113" t="s">
        <v>1869</v>
      </c>
      <c r="H363" s="11" t="s">
        <v>445</v>
      </c>
      <c r="I363" s="106">
        <v>3313</v>
      </c>
      <c r="J363" s="11">
        <v>3313</v>
      </c>
      <c r="K363" s="11">
        <v>24</v>
      </c>
      <c r="L363" s="11">
        <v>7</v>
      </c>
      <c r="M363" s="12" t="s">
        <v>298</v>
      </c>
    </row>
    <row r="364" spans="1:18" ht="15.75" customHeight="1" x14ac:dyDescent="0.3">
      <c r="A364" s="69" t="s">
        <v>439</v>
      </c>
      <c r="B364" s="67"/>
      <c r="C364" s="67" t="s">
        <v>446</v>
      </c>
      <c r="D364" s="67" t="s">
        <v>437</v>
      </c>
      <c r="E364" s="74"/>
      <c r="F364" s="67" t="s">
        <v>357</v>
      </c>
      <c r="G364" s="113" t="s">
        <v>1870</v>
      </c>
      <c r="H364" s="11" t="s">
        <v>447</v>
      </c>
      <c r="I364" s="106">
        <v>11000</v>
      </c>
      <c r="J364" s="11">
        <v>11000</v>
      </c>
      <c r="K364" s="11">
        <v>330</v>
      </c>
      <c r="L364" s="11"/>
      <c r="M364" s="12" t="s">
        <v>166</v>
      </c>
    </row>
    <row r="365" spans="1:18" ht="15.75" customHeight="1" x14ac:dyDescent="0.3">
      <c r="A365" s="70"/>
      <c r="B365" s="68"/>
      <c r="C365" s="67" t="s">
        <v>446</v>
      </c>
      <c r="D365" s="67" t="s">
        <v>437</v>
      </c>
      <c r="E365" s="75"/>
      <c r="F365" s="68"/>
      <c r="G365" s="113" t="s">
        <v>1869</v>
      </c>
      <c r="H365" s="11" t="s">
        <v>448</v>
      </c>
      <c r="I365" s="106">
        <v>2168</v>
      </c>
      <c r="J365" s="11">
        <v>2168</v>
      </c>
      <c r="K365" s="11">
        <v>162</v>
      </c>
      <c r="L365" s="11">
        <v>5</v>
      </c>
      <c r="M365" s="12" t="s">
        <v>298</v>
      </c>
    </row>
    <row r="366" spans="1:18" ht="15.75" customHeight="1" x14ac:dyDescent="0.3">
      <c r="A366" s="18" t="s">
        <v>439</v>
      </c>
      <c r="B366" s="12"/>
      <c r="C366" s="11" t="s">
        <v>449</v>
      </c>
      <c r="D366" s="67" t="s">
        <v>437</v>
      </c>
      <c r="E366" s="13"/>
      <c r="F366" s="11" t="s">
        <v>357</v>
      </c>
      <c r="G366" s="113" t="s">
        <v>1870</v>
      </c>
      <c r="H366" s="11" t="s">
        <v>451</v>
      </c>
      <c r="I366" s="106">
        <v>66944</v>
      </c>
      <c r="J366" s="11">
        <v>66944</v>
      </c>
      <c r="K366" s="11">
        <v>502</v>
      </c>
      <c r="L366" s="11" t="s">
        <v>450</v>
      </c>
      <c r="M366" s="12" t="s">
        <v>298</v>
      </c>
    </row>
    <row r="367" spans="1:18" ht="15.75" customHeight="1" x14ac:dyDescent="0.3">
      <c r="A367" s="18" t="s">
        <v>439</v>
      </c>
      <c r="B367" s="12"/>
      <c r="C367" s="11" t="s">
        <v>452</v>
      </c>
      <c r="D367" s="11" t="s">
        <v>437</v>
      </c>
      <c r="E367" s="13"/>
      <c r="F367" s="11" t="s">
        <v>357</v>
      </c>
      <c r="G367" s="113" t="s">
        <v>1870</v>
      </c>
      <c r="H367" s="11" t="s">
        <v>453</v>
      </c>
      <c r="I367" s="106">
        <v>7200</v>
      </c>
      <c r="J367" s="11">
        <v>7200</v>
      </c>
      <c r="K367" s="11">
        <v>216</v>
      </c>
      <c r="L367" s="11"/>
      <c r="M367" s="12" t="s">
        <v>166</v>
      </c>
    </row>
    <row r="368" spans="1:18" ht="15.75" customHeight="1" x14ac:dyDescent="0.3">
      <c r="A368" s="18" t="s">
        <v>439</v>
      </c>
      <c r="B368" s="12" t="s">
        <v>397</v>
      </c>
      <c r="C368" s="11" t="s">
        <v>454</v>
      </c>
      <c r="D368" s="11" t="s">
        <v>437</v>
      </c>
      <c r="E368" s="13"/>
      <c r="F368" s="11" t="s">
        <v>357</v>
      </c>
      <c r="G368" s="113" t="s">
        <v>1871</v>
      </c>
      <c r="H368" s="11" t="s">
        <v>455</v>
      </c>
      <c r="I368" s="106">
        <v>448</v>
      </c>
      <c r="J368" s="106">
        <v>448</v>
      </c>
      <c r="K368" s="11">
        <v>13</v>
      </c>
      <c r="L368" s="14">
        <v>3.5</v>
      </c>
      <c r="M368" s="12" t="s">
        <v>166</v>
      </c>
    </row>
    <row r="369" spans="1:13" ht="15.75" customHeight="1" x14ac:dyDescent="0.3">
      <c r="A369" s="69" t="s">
        <v>439</v>
      </c>
      <c r="B369" s="67"/>
      <c r="C369" s="32" t="s">
        <v>1235</v>
      </c>
      <c r="D369" s="67" t="s">
        <v>437</v>
      </c>
      <c r="E369" s="74"/>
      <c r="F369" s="67" t="s">
        <v>357</v>
      </c>
      <c r="G369" s="113" t="s">
        <v>1869</v>
      </c>
      <c r="H369" s="11" t="s">
        <v>456</v>
      </c>
      <c r="I369" s="106">
        <v>1150</v>
      </c>
      <c r="J369" s="11">
        <v>1150</v>
      </c>
      <c r="K369" s="11">
        <v>8</v>
      </c>
      <c r="L369" s="11">
        <v>5</v>
      </c>
      <c r="M369" s="12" t="s">
        <v>298</v>
      </c>
    </row>
    <row r="370" spans="1:13" ht="15.75" customHeight="1" x14ac:dyDescent="0.3">
      <c r="A370" s="78"/>
      <c r="B370" s="76"/>
      <c r="C370" s="32" t="s">
        <v>1235</v>
      </c>
      <c r="D370" s="67" t="s">
        <v>437</v>
      </c>
      <c r="E370" s="77"/>
      <c r="F370" s="76"/>
      <c r="G370" s="113" t="s">
        <v>1870</v>
      </c>
      <c r="H370" s="11" t="s">
        <v>457</v>
      </c>
      <c r="I370" s="106">
        <v>1200</v>
      </c>
      <c r="J370" s="11">
        <v>1200</v>
      </c>
      <c r="K370" s="11">
        <v>36</v>
      </c>
      <c r="L370" s="11"/>
      <c r="M370" s="12" t="s">
        <v>166</v>
      </c>
    </row>
    <row r="371" spans="1:13" ht="15.75" customHeight="1" x14ac:dyDescent="0.3">
      <c r="A371" s="78"/>
      <c r="B371" s="76"/>
      <c r="C371" s="32" t="s">
        <v>1235</v>
      </c>
      <c r="D371" s="11" t="s">
        <v>437</v>
      </c>
      <c r="E371" s="77"/>
      <c r="F371" s="76"/>
      <c r="G371" s="113" t="s">
        <v>1871</v>
      </c>
      <c r="H371" s="11" t="s">
        <v>459</v>
      </c>
      <c r="I371" s="106">
        <v>768</v>
      </c>
      <c r="J371" s="106">
        <v>768</v>
      </c>
      <c r="K371" s="11">
        <v>23</v>
      </c>
      <c r="L371" s="11"/>
      <c r="M371" s="12" t="s">
        <v>458</v>
      </c>
    </row>
    <row r="372" spans="1:13" ht="15.75" customHeight="1" x14ac:dyDescent="0.3">
      <c r="A372" s="70"/>
      <c r="B372" s="68"/>
      <c r="C372" s="32" t="s">
        <v>1235</v>
      </c>
      <c r="D372" s="11" t="s">
        <v>437</v>
      </c>
      <c r="E372" s="75"/>
      <c r="F372" s="68"/>
      <c r="G372" s="113" t="s">
        <v>1868</v>
      </c>
      <c r="H372" s="11" t="s">
        <v>460</v>
      </c>
      <c r="I372" s="233">
        <v>2588</v>
      </c>
      <c r="J372" s="233">
        <v>2588</v>
      </c>
      <c r="K372" s="11">
        <v>3</v>
      </c>
      <c r="L372" s="11">
        <v>4</v>
      </c>
      <c r="M372" s="12" t="s">
        <v>461</v>
      </c>
    </row>
    <row r="373" spans="1:13" ht="15.75" customHeight="1" x14ac:dyDescent="0.3">
      <c r="A373" s="18" t="s">
        <v>439</v>
      </c>
      <c r="B373" s="12"/>
      <c r="C373" s="11" t="s">
        <v>434</v>
      </c>
      <c r="D373" s="67" t="s">
        <v>437</v>
      </c>
      <c r="E373" s="13"/>
      <c r="F373" s="11" t="s">
        <v>357</v>
      </c>
      <c r="G373" s="113" t="s">
        <v>1869</v>
      </c>
      <c r="H373" s="11" t="s">
        <v>462</v>
      </c>
      <c r="I373" s="106">
        <v>13500</v>
      </c>
      <c r="J373" s="11">
        <v>13500</v>
      </c>
      <c r="K373" s="11">
        <v>101</v>
      </c>
      <c r="L373" s="11">
        <v>2</v>
      </c>
      <c r="M373" s="12" t="s">
        <v>298</v>
      </c>
    </row>
    <row r="374" spans="1:13" ht="15.75" customHeight="1" x14ac:dyDescent="0.3">
      <c r="A374" s="18"/>
      <c r="B374" s="12"/>
      <c r="C374" s="11" t="s">
        <v>434</v>
      </c>
      <c r="D374" s="67" t="s">
        <v>437</v>
      </c>
      <c r="E374" s="13"/>
      <c r="F374" s="11"/>
      <c r="G374" s="113" t="s">
        <v>1870</v>
      </c>
      <c r="H374" s="11" t="s">
        <v>347</v>
      </c>
      <c r="I374" s="106">
        <v>1300</v>
      </c>
      <c r="J374" s="11">
        <v>1300</v>
      </c>
      <c r="K374" s="11">
        <v>39</v>
      </c>
      <c r="L374" s="11"/>
      <c r="M374" s="12" t="s">
        <v>166</v>
      </c>
    </row>
    <row r="375" spans="1:13" ht="15.75" customHeight="1" x14ac:dyDescent="0.3">
      <c r="A375" s="18" t="s">
        <v>439</v>
      </c>
      <c r="B375" s="12"/>
      <c r="C375" s="11" t="s">
        <v>464</v>
      </c>
      <c r="D375" s="11" t="s">
        <v>437</v>
      </c>
      <c r="E375" s="13"/>
      <c r="F375" s="11" t="s">
        <v>357</v>
      </c>
      <c r="G375" s="113" t="s">
        <v>1869</v>
      </c>
      <c r="H375" s="11" t="s">
        <v>463</v>
      </c>
      <c r="I375" s="106">
        <v>12800</v>
      </c>
      <c r="J375" s="11">
        <v>12800</v>
      </c>
      <c r="K375" s="11">
        <v>96</v>
      </c>
      <c r="L375" s="11"/>
      <c r="M375" s="12" t="s">
        <v>298</v>
      </c>
    </row>
    <row r="376" spans="1:13" ht="15.75" customHeight="1" x14ac:dyDescent="0.3">
      <c r="A376" s="18" t="s">
        <v>439</v>
      </c>
      <c r="B376" s="12"/>
      <c r="C376" s="11" t="s">
        <v>465</v>
      </c>
      <c r="D376" s="11" t="s">
        <v>437</v>
      </c>
      <c r="E376" s="13"/>
      <c r="F376" s="11" t="s">
        <v>357</v>
      </c>
      <c r="G376" s="113" t="s">
        <v>1869</v>
      </c>
      <c r="H376" s="11" t="s">
        <v>466</v>
      </c>
      <c r="I376" s="106">
        <v>21088</v>
      </c>
      <c r="J376" s="11">
        <v>21088</v>
      </c>
      <c r="K376" s="11">
        <v>158</v>
      </c>
      <c r="L376" s="14">
        <v>1.5</v>
      </c>
      <c r="M376" s="12" t="s">
        <v>298</v>
      </c>
    </row>
    <row r="377" spans="1:13" ht="15.75" customHeight="1" x14ac:dyDescent="0.3">
      <c r="A377" s="69" t="s">
        <v>439</v>
      </c>
      <c r="B377" s="81"/>
      <c r="C377" s="30" t="s">
        <v>353</v>
      </c>
      <c r="D377" s="67" t="s">
        <v>437</v>
      </c>
      <c r="E377" s="85"/>
      <c r="F377" s="67" t="s">
        <v>357</v>
      </c>
      <c r="G377" s="114" t="s">
        <v>1870</v>
      </c>
      <c r="H377" s="67" t="s">
        <v>467</v>
      </c>
      <c r="I377" s="106">
        <v>68200</v>
      </c>
      <c r="J377" s="67">
        <v>68200</v>
      </c>
      <c r="K377" s="67">
        <v>2046</v>
      </c>
      <c r="L377" s="67"/>
      <c r="M377" s="81" t="s">
        <v>166</v>
      </c>
    </row>
    <row r="378" spans="1:13" ht="15.75" customHeight="1" x14ac:dyDescent="0.3">
      <c r="A378" s="58" t="s">
        <v>439</v>
      </c>
      <c r="B378" s="61"/>
      <c r="C378" s="61" t="s">
        <v>468</v>
      </c>
      <c r="D378" s="67" t="s">
        <v>437</v>
      </c>
      <c r="E378" s="60"/>
      <c r="F378" s="61" t="s">
        <v>357</v>
      </c>
      <c r="G378" s="66" t="s">
        <v>1869</v>
      </c>
      <c r="H378" s="61" t="s">
        <v>469</v>
      </c>
      <c r="I378" s="106">
        <v>732278</v>
      </c>
      <c r="J378" s="61">
        <v>732278</v>
      </c>
      <c r="K378" s="61">
        <v>549</v>
      </c>
      <c r="L378" s="64">
        <v>4.5</v>
      </c>
      <c r="M378" s="16" t="s">
        <v>298</v>
      </c>
    </row>
    <row r="379" spans="1:13" ht="15.75" customHeight="1" x14ac:dyDescent="0.3">
      <c r="A379" s="58"/>
      <c r="B379" s="61"/>
      <c r="C379" s="61" t="s">
        <v>468</v>
      </c>
      <c r="D379" s="11" t="s">
        <v>437</v>
      </c>
      <c r="E379" s="60"/>
      <c r="F379" s="61"/>
      <c r="G379" s="66" t="s">
        <v>1870</v>
      </c>
      <c r="H379" s="61" t="s">
        <v>470</v>
      </c>
      <c r="I379" s="106">
        <v>26762</v>
      </c>
      <c r="J379" s="61">
        <v>26762</v>
      </c>
      <c r="K379" s="61">
        <v>802</v>
      </c>
      <c r="L379" s="61">
        <v>7</v>
      </c>
      <c r="M379" s="16" t="s">
        <v>166</v>
      </c>
    </row>
    <row r="380" spans="1:13" ht="15.75" customHeight="1" x14ac:dyDescent="0.3">
      <c r="A380" s="40" t="s">
        <v>471</v>
      </c>
      <c r="B380" s="32"/>
      <c r="C380" s="32" t="s">
        <v>638</v>
      </c>
      <c r="D380" s="32" t="s">
        <v>637</v>
      </c>
      <c r="E380" s="49"/>
      <c r="F380" s="32" t="s">
        <v>357</v>
      </c>
      <c r="G380" s="66" t="s">
        <v>1869</v>
      </c>
      <c r="H380" s="61" t="s">
        <v>80</v>
      </c>
      <c r="I380" s="106">
        <v>8000</v>
      </c>
      <c r="J380" s="106">
        <v>8000</v>
      </c>
      <c r="K380" s="61">
        <v>60</v>
      </c>
      <c r="L380" s="61"/>
      <c r="M380" s="16" t="s">
        <v>298</v>
      </c>
    </row>
    <row r="381" spans="1:13" ht="15.75" customHeight="1" x14ac:dyDescent="0.3">
      <c r="A381" s="41"/>
      <c r="B381" s="33"/>
      <c r="C381" s="32" t="s">
        <v>638</v>
      </c>
      <c r="D381" s="32" t="s">
        <v>637</v>
      </c>
      <c r="E381" s="50"/>
      <c r="F381" s="33"/>
      <c r="G381" s="66" t="s">
        <v>1871</v>
      </c>
      <c r="H381" s="61" t="s">
        <v>639</v>
      </c>
      <c r="I381" s="106">
        <v>128</v>
      </c>
      <c r="J381" s="106">
        <v>128</v>
      </c>
      <c r="K381" s="61">
        <v>3</v>
      </c>
      <c r="L381" s="61"/>
      <c r="M381" s="16" t="s">
        <v>166</v>
      </c>
    </row>
    <row r="382" spans="1:13" ht="15.75" customHeight="1" x14ac:dyDescent="0.3">
      <c r="A382" s="58" t="s">
        <v>471</v>
      </c>
      <c r="B382" s="16"/>
      <c r="C382" s="51" t="s">
        <v>1302</v>
      </c>
      <c r="D382" s="61" t="s">
        <v>637</v>
      </c>
      <c r="E382" s="17"/>
      <c r="F382" s="61" t="s">
        <v>357</v>
      </c>
      <c r="G382" s="66" t="s">
        <v>1869</v>
      </c>
      <c r="H382" s="61" t="s">
        <v>640</v>
      </c>
      <c r="I382" s="106">
        <v>1880</v>
      </c>
      <c r="J382" s="106">
        <v>1880</v>
      </c>
      <c r="K382" s="61">
        <v>14</v>
      </c>
      <c r="L382" s="61">
        <v>1</v>
      </c>
      <c r="M382" s="16" t="s">
        <v>298</v>
      </c>
    </row>
    <row r="383" spans="1:13" ht="15.75" customHeight="1" x14ac:dyDescent="0.3">
      <c r="A383" s="58" t="s">
        <v>471</v>
      </c>
      <c r="B383" s="16"/>
      <c r="C383" s="61" t="s">
        <v>641</v>
      </c>
      <c r="D383" s="61" t="s">
        <v>637</v>
      </c>
      <c r="E383" s="17"/>
      <c r="F383" s="61" t="s">
        <v>357</v>
      </c>
      <c r="G383" s="66" t="s">
        <v>1869</v>
      </c>
      <c r="H383" s="61" t="s">
        <v>52</v>
      </c>
      <c r="I383" s="106">
        <v>2000</v>
      </c>
      <c r="J383" s="106">
        <v>2000</v>
      </c>
      <c r="K383" s="61">
        <v>15</v>
      </c>
      <c r="L383" s="61"/>
      <c r="M383" s="16" t="s">
        <v>298</v>
      </c>
    </row>
    <row r="384" spans="1:13" ht="15.75" customHeight="1" x14ac:dyDescent="0.3">
      <c r="A384" s="40" t="s">
        <v>471</v>
      </c>
      <c r="B384" s="32"/>
      <c r="C384" s="32" t="s">
        <v>642</v>
      </c>
      <c r="D384" s="32" t="s">
        <v>637</v>
      </c>
      <c r="E384" s="49"/>
      <c r="F384" s="32" t="s">
        <v>357</v>
      </c>
      <c r="G384" s="66" t="s">
        <v>1869</v>
      </c>
      <c r="H384" s="61" t="s">
        <v>643</v>
      </c>
      <c r="I384" s="106">
        <v>17280</v>
      </c>
      <c r="J384" s="106">
        <v>17280</v>
      </c>
      <c r="K384" s="61">
        <v>129</v>
      </c>
      <c r="L384" s="61">
        <v>5</v>
      </c>
      <c r="M384" s="16" t="s">
        <v>298</v>
      </c>
    </row>
    <row r="385" spans="1:13" ht="15.75" customHeight="1" x14ac:dyDescent="0.3">
      <c r="A385" s="41"/>
      <c r="B385" s="33"/>
      <c r="C385" s="32" t="s">
        <v>642</v>
      </c>
      <c r="D385" s="32" t="s">
        <v>637</v>
      </c>
      <c r="E385" s="50"/>
      <c r="F385" s="33"/>
      <c r="G385" s="66" t="s">
        <v>1871</v>
      </c>
      <c r="H385" s="61" t="s">
        <v>644</v>
      </c>
      <c r="I385" s="106">
        <v>112</v>
      </c>
      <c r="J385" s="106">
        <v>112</v>
      </c>
      <c r="K385" s="61">
        <v>2</v>
      </c>
      <c r="L385" s="61">
        <v>3</v>
      </c>
      <c r="M385" s="16" t="s">
        <v>166</v>
      </c>
    </row>
    <row r="386" spans="1:13" ht="15.75" customHeight="1" x14ac:dyDescent="0.3">
      <c r="A386" s="40" t="s">
        <v>471</v>
      </c>
      <c r="B386" s="32"/>
      <c r="C386" s="32" t="s">
        <v>645</v>
      </c>
      <c r="D386" s="32" t="s">
        <v>637</v>
      </c>
      <c r="E386" s="49"/>
      <c r="F386" s="32" t="s">
        <v>357</v>
      </c>
      <c r="G386" s="66" t="s">
        <v>1870</v>
      </c>
      <c r="H386" s="61" t="s">
        <v>646</v>
      </c>
      <c r="I386" s="106">
        <v>40300</v>
      </c>
      <c r="J386" s="61">
        <v>40300</v>
      </c>
      <c r="K386" s="61">
        <v>1209</v>
      </c>
      <c r="L386" s="61"/>
      <c r="M386" s="16" t="s">
        <v>166</v>
      </c>
    </row>
    <row r="387" spans="1:13" ht="15.75" customHeight="1" x14ac:dyDescent="0.3">
      <c r="A387" s="41"/>
      <c r="B387" s="33"/>
      <c r="C387" s="32" t="s">
        <v>645</v>
      </c>
      <c r="D387" s="32" t="s">
        <v>637</v>
      </c>
      <c r="E387" s="50"/>
      <c r="F387" s="33"/>
      <c r="G387" s="66" t="s">
        <v>1869</v>
      </c>
      <c r="H387" s="61" t="s">
        <v>647</v>
      </c>
      <c r="I387" s="106">
        <v>144000</v>
      </c>
      <c r="J387" s="106">
        <v>144000</v>
      </c>
      <c r="K387" s="61">
        <v>1080</v>
      </c>
      <c r="L387" s="61"/>
      <c r="M387" s="16" t="s">
        <v>298</v>
      </c>
    </row>
    <row r="388" spans="1:13" ht="15.75" customHeight="1" x14ac:dyDescent="0.3">
      <c r="A388" s="58" t="s">
        <v>471</v>
      </c>
      <c r="B388" s="16"/>
      <c r="C388" s="61" t="s">
        <v>648</v>
      </c>
      <c r="D388" s="61" t="s">
        <v>637</v>
      </c>
      <c r="E388" s="17"/>
      <c r="F388" s="61" t="s">
        <v>357</v>
      </c>
      <c r="G388" s="66" t="s">
        <v>1869</v>
      </c>
      <c r="H388" s="61" t="s">
        <v>649</v>
      </c>
      <c r="I388" s="106">
        <v>684</v>
      </c>
      <c r="J388" s="106">
        <v>684</v>
      </c>
      <c r="K388" s="61">
        <v>5</v>
      </c>
      <c r="L388" s="61">
        <v>2</v>
      </c>
      <c r="M388" s="16" t="s">
        <v>298</v>
      </c>
    </row>
    <row r="389" spans="1:13" ht="15.75" customHeight="1" x14ac:dyDescent="0.3">
      <c r="A389" s="58" t="s">
        <v>471</v>
      </c>
      <c r="B389" s="16"/>
      <c r="C389" s="51" t="s">
        <v>1371</v>
      </c>
      <c r="D389" s="61" t="s">
        <v>637</v>
      </c>
      <c r="E389" s="17"/>
      <c r="F389" s="61" t="s">
        <v>357</v>
      </c>
      <c r="G389" s="66" t="s">
        <v>1869</v>
      </c>
      <c r="H389" s="61" t="s">
        <v>129</v>
      </c>
      <c r="I389" s="106" t="s">
        <v>1868</v>
      </c>
      <c r="J389" s="106" t="s">
        <v>1868</v>
      </c>
      <c r="K389" s="61">
        <v>22</v>
      </c>
      <c r="L389" s="61">
        <v>4</v>
      </c>
      <c r="M389" s="16" t="s">
        <v>298</v>
      </c>
    </row>
    <row r="390" spans="1:13" ht="15.75" customHeight="1" x14ac:dyDescent="0.3">
      <c r="A390" s="58" t="s">
        <v>471</v>
      </c>
      <c r="B390" s="16"/>
      <c r="C390" s="61" t="s">
        <v>650</v>
      </c>
      <c r="D390" s="61" t="s">
        <v>637</v>
      </c>
      <c r="E390" s="17"/>
      <c r="F390" s="61" t="s">
        <v>357</v>
      </c>
      <c r="G390" s="66" t="s">
        <v>1871</v>
      </c>
      <c r="H390" s="61" t="s">
        <v>651</v>
      </c>
      <c r="I390" s="106">
        <v>392</v>
      </c>
      <c r="J390" s="106">
        <v>392</v>
      </c>
      <c r="K390" s="61">
        <v>11</v>
      </c>
      <c r="L390" s="61">
        <v>6</v>
      </c>
      <c r="M390" s="16" t="s">
        <v>166</v>
      </c>
    </row>
    <row r="391" spans="1:13" ht="45" customHeight="1" x14ac:dyDescent="0.3">
      <c r="A391" s="40" t="s">
        <v>471</v>
      </c>
      <c r="B391" s="38" t="s">
        <v>653</v>
      </c>
      <c r="C391" s="32" t="s">
        <v>652</v>
      </c>
      <c r="D391" s="32" t="s">
        <v>637</v>
      </c>
      <c r="E391" s="49"/>
      <c r="F391" s="32" t="s">
        <v>357</v>
      </c>
      <c r="G391" s="66" t="s">
        <v>1869</v>
      </c>
      <c r="H391" s="61" t="s">
        <v>654</v>
      </c>
      <c r="I391" s="106">
        <v>46312</v>
      </c>
      <c r="J391" s="61">
        <v>46312</v>
      </c>
      <c r="K391" s="61">
        <v>347</v>
      </c>
      <c r="L391" s="61">
        <v>3</v>
      </c>
      <c r="M391" s="16" t="s">
        <v>298</v>
      </c>
    </row>
    <row r="392" spans="1:13" ht="15.75" customHeight="1" x14ac:dyDescent="0.3">
      <c r="A392" s="41"/>
      <c r="B392" s="38" t="s">
        <v>653</v>
      </c>
      <c r="C392" s="32" t="s">
        <v>652</v>
      </c>
      <c r="D392" s="32" t="s">
        <v>637</v>
      </c>
      <c r="E392" s="49"/>
      <c r="F392" s="32" t="s">
        <v>357</v>
      </c>
      <c r="G392" s="66" t="s">
        <v>1870</v>
      </c>
      <c r="H392" s="61" t="s">
        <v>655</v>
      </c>
      <c r="I392" s="106">
        <v>553</v>
      </c>
      <c r="J392" s="61">
        <v>553</v>
      </c>
      <c r="K392" s="61">
        <v>16</v>
      </c>
      <c r="L392" s="64">
        <v>4.5</v>
      </c>
      <c r="M392" s="16" t="s">
        <v>166</v>
      </c>
    </row>
    <row r="393" spans="1:13" ht="15.75" customHeight="1" x14ac:dyDescent="0.3">
      <c r="A393" s="62" t="s">
        <v>471</v>
      </c>
      <c r="B393" s="16"/>
      <c r="C393" s="59" t="s">
        <v>657</v>
      </c>
      <c r="D393" s="59" t="s">
        <v>656</v>
      </c>
      <c r="E393" s="17"/>
      <c r="F393" s="59" t="s">
        <v>357</v>
      </c>
      <c r="G393" s="66"/>
      <c r="H393" s="61"/>
      <c r="I393" s="106"/>
      <c r="J393" s="61"/>
      <c r="K393" s="61">
        <v>12</v>
      </c>
      <c r="L393" s="64">
        <v>6.5</v>
      </c>
      <c r="M393" s="24" t="s">
        <v>658</v>
      </c>
    </row>
    <row r="394" spans="1:13" ht="15.75" customHeight="1" x14ac:dyDescent="0.3">
      <c r="A394" s="62" t="s">
        <v>659</v>
      </c>
      <c r="B394" s="32"/>
      <c r="C394" s="47" t="s">
        <v>235</v>
      </c>
      <c r="D394" s="47" t="s">
        <v>416</v>
      </c>
      <c r="E394" s="49"/>
      <c r="F394" s="47" t="s">
        <v>357</v>
      </c>
      <c r="G394" s="28" t="s">
        <v>1870</v>
      </c>
      <c r="H394" s="59" t="s">
        <v>660</v>
      </c>
      <c r="I394" s="106">
        <v>12500</v>
      </c>
      <c r="J394" s="106">
        <v>12500</v>
      </c>
      <c r="K394" s="32">
        <v>528</v>
      </c>
      <c r="L394" s="32">
        <v>6</v>
      </c>
      <c r="M394" s="32" t="s">
        <v>662</v>
      </c>
    </row>
    <row r="395" spans="1:13" ht="15.75" customHeight="1" x14ac:dyDescent="0.3">
      <c r="A395" s="62"/>
      <c r="B395" s="33"/>
      <c r="C395" s="47" t="s">
        <v>235</v>
      </c>
      <c r="D395" s="47" t="s">
        <v>416</v>
      </c>
      <c r="E395" s="50"/>
      <c r="F395" s="48"/>
      <c r="G395" s="28" t="s">
        <v>1869</v>
      </c>
      <c r="H395" s="59" t="s">
        <v>661</v>
      </c>
      <c r="I395" s="106">
        <v>20500</v>
      </c>
      <c r="J395" s="106">
        <v>20500</v>
      </c>
      <c r="K395" s="33"/>
      <c r="L395" s="33"/>
      <c r="M395" s="48"/>
    </row>
    <row r="396" spans="1:13" ht="15.75" customHeight="1" x14ac:dyDescent="0.3">
      <c r="A396" s="62" t="s">
        <v>659</v>
      </c>
      <c r="B396" s="16"/>
      <c r="C396" s="59" t="s">
        <v>663</v>
      </c>
      <c r="D396" s="59" t="s">
        <v>416</v>
      </c>
      <c r="E396" s="17"/>
      <c r="F396" s="59" t="s">
        <v>357</v>
      </c>
      <c r="G396" s="28" t="s">
        <v>1870</v>
      </c>
      <c r="H396" s="61">
        <v>46200</v>
      </c>
      <c r="I396" s="106">
        <v>46200</v>
      </c>
      <c r="J396" s="61">
        <v>46200</v>
      </c>
      <c r="K396" s="61">
        <v>1386</v>
      </c>
      <c r="L396" s="61"/>
      <c r="M396" s="24" t="s">
        <v>166</v>
      </c>
    </row>
    <row r="397" spans="1:13" ht="15.75" customHeight="1" x14ac:dyDescent="0.3">
      <c r="A397" s="52" t="s">
        <v>659</v>
      </c>
      <c r="B397" s="32"/>
      <c r="C397" s="47" t="s">
        <v>664</v>
      </c>
      <c r="D397" s="47" t="s">
        <v>416</v>
      </c>
      <c r="E397" s="49"/>
      <c r="F397" s="47" t="s">
        <v>357</v>
      </c>
      <c r="G397" s="28" t="s">
        <v>1869</v>
      </c>
      <c r="H397" s="59" t="s">
        <v>60</v>
      </c>
      <c r="I397" s="106">
        <v>5000</v>
      </c>
      <c r="J397" s="106">
        <v>5000</v>
      </c>
      <c r="K397" s="32">
        <v>1093</v>
      </c>
      <c r="L397" s="32">
        <v>4</v>
      </c>
      <c r="M397" s="52" t="s">
        <v>166</v>
      </c>
    </row>
    <row r="398" spans="1:13" ht="15.75" customHeight="1" x14ac:dyDescent="0.3">
      <c r="A398" s="53"/>
      <c r="B398" s="33"/>
      <c r="C398" s="47" t="s">
        <v>664</v>
      </c>
      <c r="D398" s="47" t="s">
        <v>416</v>
      </c>
      <c r="E398" s="50"/>
      <c r="F398" s="48"/>
      <c r="G398" s="28" t="s">
        <v>1870</v>
      </c>
      <c r="H398" s="59" t="s">
        <v>665</v>
      </c>
      <c r="I398" s="106">
        <v>35200</v>
      </c>
      <c r="J398" s="61">
        <v>35200</v>
      </c>
      <c r="K398" s="33"/>
      <c r="L398" s="33"/>
      <c r="M398" s="53"/>
    </row>
    <row r="399" spans="1:13" ht="15.75" customHeight="1" x14ac:dyDescent="0.3">
      <c r="A399" s="62" t="s">
        <v>659</v>
      </c>
      <c r="B399" s="16"/>
      <c r="C399" s="59" t="s">
        <v>666</v>
      </c>
      <c r="D399" s="59" t="s">
        <v>416</v>
      </c>
      <c r="E399" s="17"/>
      <c r="F399" s="59" t="s">
        <v>357</v>
      </c>
      <c r="G399" s="28" t="s">
        <v>1870</v>
      </c>
      <c r="H399" s="59" t="s">
        <v>667</v>
      </c>
      <c r="I399" s="106">
        <v>11925</v>
      </c>
      <c r="J399" s="61">
        <v>11925</v>
      </c>
      <c r="K399" s="61">
        <v>3307</v>
      </c>
      <c r="L399" s="61">
        <v>4</v>
      </c>
      <c r="M399" s="24" t="s">
        <v>166</v>
      </c>
    </row>
    <row r="400" spans="1:13" ht="15.75" customHeight="1" x14ac:dyDescent="0.3">
      <c r="A400" s="62" t="s">
        <v>659</v>
      </c>
      <c r="B400" s="16"/>
      <c r="C400" s="59" t="s">
        <v>666</v>
      </c>
      <c r="D400" s="59" t="s">
        <v>416</v>
      </c>
      <c r="E400" s="17"/>
      <c r="F400" s="59" t="s">
        <v>357</v>
      </c>
      <c r="G400" s="28" t="s">
        <v>1870</v>
      </c>
      <c r="H400" s="59" t="s">
        <v>668</v>
      </c>
      <c r="I400" s="106">
        <v>2250</v>
      </c>
      <c r="J400" s="61">
        <v>2250</v>
      </c>
      <c r="K400" s="61">
        <v>67</v>
      </c>
      <c r="L400" s="61">
        <v>4</v>
      </c>
      <c r="M400" s="24" t="s">
        <v>166</v>
      </c>
    </row>
    <row r="401" spans="1:13" ht="15.75" customHeight="1" x14ac:dyDescent="0.3">
      <c r="A401" s="62" t="s">
        <v>659</v>
      </c>
      <c r="B401" s="16"/>
      <c r="C401" s="59" t="s">
        <v>638</v>
      </c>
      <c r="D401" s="59" t="s">
        <v>416</v>
      </c>
      <c r="E401" s="17"/>
      <c r="F401" s="59" t="s">
        <v>357</v>
      </c>
      <c r="G401" s="28" t="s">
        <v>1870</v>
      </c>
      <c r="H401" s="59" t="s">
        <v>669</v>
      </c>
      <c r="I401" s="106">
        <v>8010</v>
      </c>
      <c r="J401" s="61">
        <v>8010</v>
      </c>
      <c r="K401" s="61">
        <v>24</v>
      </c>
      <c r="L401" s="64">
        <v>2.5</v>
      </c>
      <c r="M401" s="24" t="s">
        <v>166</v>
      </c>
    </row>
    <row r="402" spans="1:13" ht="15.75" customHeight="1" x14ac:dyDescent="0.3">
      <c r="A402" s="62" t="s">
        <v>659</v>
      </c>
      <c r="B402" s="16"/>
      <c r="C402" s="59" t="s">
        <v>432</v>
      </c>
      <c r="D402" s="59" t="s">
        <v>416</v>
      </c>
      <c r="E402" s="17"/>
      <c r="F402" s="59" t="s">
        <v>357</v>
      </c>
      <c r="G402" s="28" t="s">
        <v>1870</v>
      </c>
      <c r="H402" s="59" t="s">
        <v>670</v>
      </c>
      <c r="I402" s="106">
        <v>51342</v>
      </c>
      <c r="J402" s="61">
        <v>51342</v>
      </c>
      <c r="K402" s="61">
        <v>1540</v>
      </c>
      <c r="L402" s="61">
        <v>2</v>
      </c>
      <c r="M402" s="24" t="s">
        <v>425</v>
      </c>
    </row>
    <row r="403" spans="1:13" ht="15.75" customHeight="1" x14ac:dyDescent="0.3">
      <c r="A403" s="52" t="s">
        <v>659</v>
      </c>
      <c r="B403" s="32"/>
      <c r="C403" s="47" t="s">
        <v>671</v>
      </c>
      <c r="D403" s="47" t="s">
        <v>416</v>
      </c>
      <c r="E403" s="49"/>
      <c r="F403" s="47" t="s">
        <v>357</v>
      </c>
      <c r="G403" s="28" t="s">
        <v>1869</v>
      </c>
      <c r="H403" s="59" t="s">
        <v>672</v>
      </c>
      <c r="I403" s="106">
        <v>808</v>
      </c>
      <c r="J403" s="106">
        <v>808</v>
      </c>
      <c r="K403" s="32">
        <v>2481</v>
      </c>
      <c r="L403" s="32"/>
      <c r="M403" s="52" t="s">
        <v>674</v>
      </c>
    </row>
    <row r="404" spans="1:13" ht="15.75" customHeight="1" x14ac:dyDescent="0.3">
      <c r="A404" s="53"/>
      <c r="B404" s="33"/>
      <c r="C404" s="47" t="s">
        <v>671</v>
      </c>
      <c r="D404" s="47" t="s">
        <v>416</v>
      </c>
      <c r="E404" s="50"/>
      <c r="F404" s="48"/>
      <c r="G404" s="28" t="s">
        <v>1870</v>
      </c>
      <c r="H404" s="59" t="s">
        <v>673</v>
      </c>
      <c r="I404" s="106">
        <v>2481</v>
      </c>
      <c r="J404" s="61">
        <v>2481</v>
      </c>
      <c r="K404" s="33"/>
      <c r="L404" s="33"/>
      <c r="M404" s="53"/>
    </row>
    <row r="405" spans="1:13" ht="15.75" customHeight="1" x14ac:dyDescent="0.3">
      <c r="A405" s="52" t="s">
        <v>675</v>
      </c>
      <c r="B405" s="32"/>
      <c r="C405" s="47" t="s">
        <v>676</v>
      </c>
      <c r="D405" s="47" t="s">
        <v>416</v>
      </c>
      <c r="E405" s="49"/>
      <c r="F405" s="47" t="s">
        <v>357</v>
      </c>
      <c r="G405" s="28" t="s">
        <v>1869</v>
      </c>
      <c r="H405" s="59" t="s">
        <v>677</v>
      </c>
      <c r="I405" s="106">
        <v>12151</v>
      </c>
      <c r="J405" s="106">
        <v>12151</v>
      </c>
      <c r="K405" s="32">
        <v>361</v>
      </c>
      <c r="L405" s="32">
        <v>1</v>
      </c>
      <c r="M405" s="24" t="s">
        <v>298</v>
      </c>
    </row>
    <row r="406" spans="1:13" ht="15.75" customHeight="1" x14ac:dyDescent="0.3">
      <c r="A406" s="53"/>
      <c r="B406" s="33"/>
      <c r="C406" s="47" t="s">
        <v>676</v>
      </c>
      <c r="D406" s="47" t="s">
        <v>416</v>
      </c>
      <c r="E406" s="50"/>
      <c r="F406" s="48"/>
      <c r="G406" s="28" t="s">
        <v>1870</v>
      </c>
      <c r="H406" s="59" t="s">
        <v>103</v>
      </c>
      <c r="I406" s="106">
        <v>9000</v>
      </c>
      <c r="J406" s="61">
        <v>9000</v>
      </c>
      <c r="K406" s="33"/>
      <c r="L406" s="33"/>
      <c r="M406" s="24" t="s">
        <v>166</v>
      </c>
    </row>
    <row r="407" spans="1:13" ht="15.75" customHeight="1" x14ac:dyDescent="0.3">
      <c r="A407" s="62" t="s">
        <v>675</v>
      </c>
      <c r="B407" s="16"/>
      <c r="C407" s="25" t="s">
        <v>678</v>
      </c>
      <c r="D407" s="25" t="s">
        <v>437</v>
      </c>
      <c r="F407" s="25" t="s">
        <v>357</v>
      </c>
      <c r="G407" s="115" t="s">
        <v>1870</v>
      </c>
      <c r="H407" s="25" t="s">
        <v>103</v>
      </c>
      <c r="I407" s="106">
        <v>9000</v>
      </c>
      <c r="J407" s="106">
        <v>9000</v>
      </c>
      <c r="K407" s="2">
        <v>270</v>
      </c>
      <c r="L407" s="2"/>
      <c r="M407" s="26" t="s">
        <v>166</v>
      </c>
    </row>
    <row r="408" spans="1:13" ht="15.75" customHeight="1" x14ac:dyDescent="0.3">
      <c r="A408" s="62" t="s">
        <v>675</v>
      </c>
      <c r="B408" s="61"/>
      <c r="C408" s="65" t="s">
        <v>679</v>
      </c>
      <c r="D408" s="59" t="s">
        <v>437</v>
      </c>
      <c r="E408" s="60"/>
      <c r="F408" s="59" t="s">
        <v>357</v>
      </c>
      <c r="G408" s="28" t="s">
        <v>1869</v>
      </c>
      <c r="H408" s="59" t="s">
        <v>378</v>
      </c>
      <c r="I408" s="106">
        <v>10000</v>
      </c>
      <c r="J408" s="106">
        <v>10000</v>
      </c>
      <c r="K408" s="61">
        <v>2955</v>
      </c>
      <c r="L408" s="61"/>
      <c r="M408" s="24" t="s">
        <v>298</v>
      </c>
    </row>
    <row r="409" spans="1:13" ht="15.75" customHeight="1" x14ac:dyDescent="0.3">
      <c r="A409" s="62"/>
      <c r="B409" s="61"/>
      <c r="C409" s="65" t="s">
        <v>679</v>
      </c>
      <c r="D409" s="59" t="s">
        <v>437</v>
      </c>
      <c r="E409" s="60"/>
      <c r="F409" s="59"/>
      <c r="G409" s="28" t="s">
        <v>1870</v>
      </c>
      <c r="H409" s="59" t="s">
        <v>680</v>
      </c>
      <c r="I409" s="106">
        <v>96000</v>
      </c>
      <c r="J409" s="61">
        <v>96000</v>
      </c>
      <c r="K409" s="61"/>
      <c r="L409" s="61"/>
      <c r="M409" s="24" t="s">
        <v>166</v>
      </c>
    </row>
    <row r="410" spans="1:13" ht="15.75" customHeight="1" x14ac:dyDescent="0.3">
      <c r="A410" s="62" t="s">
        <v>675</v>
      </c>
      <c r="B410" s="61"/>
      <c r="C410" s="65" t="s">
        <v>681</v>
      </c>
      <c r="D410" s="59" t="s">
        <v>437</v>
      </c>
      <c r="E410" s="60"/>
      <c r="F410" s="59" t="s">
        <v>357</v>
      </c>
      <c r="G410" s="28" t="s">
        <v>1869</v>
      </c>
      <c r="H410" s="59" t="s">
        <v>682</v>
      </c>
      <c r="I410" s="106">
        <v>82720</v>
      </c>
      <c r="J410" s="106">
        <v>82720</v>
      </c>
      <c r="K410" s="61">
        <v>8873</v>
      </c>
      <c r="L410" s="61">
        <v>3</v>
      </c>
      <c r="M410" s="24" t="s">
        <v>298</v>
      </c>
    </row>
    <row r="411" spans="1:13" ht="15.75" customHeight="1" x14ac:dyDescent="0.3">
      <c r="A411" s="62"/>
      <c r="B411" s="61"/>
      <c r="C411" s="65" t="s">
        <v>681</v>
      </c>
      <c r="D411" s="59" t="s">
        <v>437</v>
      </c>
      <c r="E411" s="60"/>
      <c r="F411" s="59"/>
      <c r="G411" s="28" t="s">
        <v>1870</v>
      </c>
      <c r="H411" s="59" t="s">
        <v>683</v>
      </c>
      <c r="I411" s="106">
        <v>275100</v>
      </c>
      <c r="J411" s="61">
        <v>275100</v>
      </c>
      <c r="K411" s="61"/>
      <c r="L411" s="61"/>
      <c r="M411" s="24" t="s">
        <v>166</v>
      </c>
    </row>
    <row r="412" spans="1:13" ht="15.75" customHeight="1" x14ac:dyDescent="0.3">
      <c r="A412" s="62" t="s">
        <v>675</v>
      </c>
      <c r="B412" s="16"/>
      <c r="C412" s="65" t="s">
        <v>684</v>
      </c>
      <c r="D412" s="59" t="s">
        <v>437</v>
      </c>
      <c r="E412" s="17"/>
      <c r="F412" s="59" t="s">
        <v>357</v>
      </c>
      <c r="G412" s="28" t="s">
        <v>1870</v>
      </c>
      <c r="H412" s="59" t="s">
        <v>685</v>
      </c>
      <c r="I412" s="106">
        <v>6253</v>
      </c>
      <c r="J412" s="61">
        <v>6253</v>
      </c>
      <c r="K412" s="61">
        <v>187</v>
      </c>
      <c r="L412" s="61">
        <v>5</v>
      </c>
      <c r="M412" s="24" t="s">
        <v>166</v>
      </c>
    </row>
    <row r="413" spans="1:13" ht="15.75" customHeight="1" x14ac:dyDescent="0.3">
      <c r="A413" s="62" t="s">
        <v>675</v>
      </c>
      <c r="B413" s="16"/>
      <c r="C413" s="65" t="s">
        <v>684</v>
      </c>
      <c r="D413" s="59" t="s">
        <v>437</v>
      </c>
      <c r="E413" s="17"/>
      <c r="F413" s="59" t="s">
        <v>357</v>
      </c>
      <c r="G413" s="28" t="s">
        <v>1870</v>
      </c>
      <c r="H413" s="59" t="s">
        <v>441</v>
      </c>
      <c r="I413" s="106">
        <v>22000</v>
      </c>
      <c r="J413" s="61">
        <v>22000</v>
      </c>
      <c r="K413" s="61">
        <v>660</v>
      </c>
      <c r="L413" s="61"/>
      <c r="M413" s="24" t="s">
        <v>166</v>
      </c>
    </row>
    <row r="414" spans="1:13" ht="15.75" customHeight="1" x14ac:dyDescent="0.3">
      <c r="A414" s="62" t="s">
        <v>675</v>
      </c>
      <c r="B414" s="16"/>
      <c r="C414" s="65" t="s">
        <v>686</v>
      </c>
      <c r="D414" s="59" t="s">
        <v>437</v>
      </c>
      <c r="E414" s="17"/>
      <c r="F414" s="59" t="s">
        <v>357</v>
      </c>
      <c r="G414" s="28" t="s">
        <v>1870</v>
      </c>
      <c r="H414" s="59" t="s">
        <v>687</v>
      </c>
      <c r="I414" s="106">
        <v>2780</v>
      </c>
      <c r="J414" s="61">
        <v>2780</v>
      </c>
      <c r="K414" s="61">
        <v>83</v>
      </c>
      <c r="L414" s="61">
        <v>3</v>
      </c>
      <c r="M414" s="24" t="s">
        <v>166</v>
      </c>
    </row>
    <row r="415" spans="1:13" ht="15.75" customHeight="1" x14ac:dyDescent="0.3">
      <c r="A415" s="62" t="s">
        <v>675</v>
      </c>
      <c r="B415" s="16"/>
      <c r="C415" s="65" t="s">
        <v>688</v>
      </c>
      <c r="D415" s="59" t="s">
        <v>437</v>
      </c>
      <c r="E415" s="17"/>
      <c r="F415" s="59" t="s">
        <v>357</v>
      </c>
      <c r="G415" s="28" t="s">
        <v>1870</v>
      </c>
      <c r="H415" s="59" t="s">
        <v>689</v>
      </c>
      <c r="I415" s="106">
        <v>89600</v>
      </c>
      <c r="J415" s="61">
        <v>89600</v>
      </c>
      <c r="K415" s="61">
        <v>2688</v>
      </c>
      <c r="L415" s="61"/>
      <c r="M415" s="24" t="s">
        <v>166</v>
      </c>
    </row>
    <row r="416" spans="1:13" ht="15.75" customHeight="1" x14ac:dyDescent="0.3">
      <c r="A416" s="62" t="s">
        <v>675</v>
      </c>
      <c r="B416" s="16"/>
      <c r="C416" s="65" t="s">
        <v>690</v>
      </c>
      <c r="D416" s="59" t="s">
        <v>437</v>
      </c>
      <c r="E416" s="17"/>
      <c r="F416" s="59" t="s">
        <v>357</v>
      </c>
      <c r="G416" s="28" t="s">
        <v>1870</v>
      </c>
      <c r="H416" s="59" t="s">
        <v>111</v>
      </c>
      <c r="I416" s="106">
        <v>15000</v>
      </c>
      <c r="J416" s="61">
        <v>15000</v>
      </c>
      <c r="K416" s="61">
        <v>450</v>
      </c>
      <c r="L416" s="61"/>
      <c r="M416" s="24" t="s">
        <v>166</v>
      </c>
    </row>
    <row r="417" spans="1:17" ht="15.75" customHeight="1" x14ac:dyDescent="0.3">
      <c r="A417" s="62" t="s">
        <v>675</v>
      </c>
      <c r="B417" s="16"/>
      <c r="C417" s="65" t="s">
        <v>691</v>
      </c>
      <c r="D417" s="59" t="s">
        <v>437</v>
      </c>
      <c r="E417" s="17"/>
      <c r="F417" s="59" t="s">
        <v>357</v>
      </c>
      <c r="G417" s="28" t="s">
        <v>1870</v>
      </c>
      <c r="H417" s="59" t="s">
        <v>692</v>
      </c>
      <c r="I417" s="106">
        <v>4635</v>
      </c>
      <c r="J417" s="61">
        <v>4635</v>
      </c>
      <c r="K417" s="61">
        <v>139</v>
      </c>
      <c r="L417" s="27" t="s">
        <v>693</v>
      </c>
      <c r="M417" s="24" t="s">
        <v>166</v>
      </c>
    </row>
    <row r="418" spans="1:17" ht="15.75" customHeight="1" x14ac:dyDescent="0.3">
      <c r="A418" s="62" t="s">
        <v>675</v>
      </c>
      <c r="B418" s="16"/>
      <c r="C418" s="65" t="s">
        <v>694</v>
      </c>
      <c r="D418" s="59" t="s">
        <v>637</v>
      </c>
      <c r="E418" s="17"/>
      <c r="F418" s="59" t="s">
        <v>357</v>
      </c>
      <c r="G418" s="28" t="s">
        <v>1870</v>
      </c>
      <c r="H418" s="59" t="s">
        <v>378</v>
      </c>
      <c r="I418" s="106">
        <v>10000</v>
      </c>
      <c r="J418" s="61">
        <v>10000</v>
      </c>
      <c r="K418" s="61">
        <v>300</v>
      </c>
      <c r="L418" s="61"/>
      <c r="M418" s="24" t="s">
        <v>166</v>
      </c>
    </row>
    <row r="419" spans="1:17" ht="15.75" customHeight="1" x14ac:dyDescent="0.3">
      <c r="A419" s="62" t="s">
        <v>695</v>
      </c>
      <c r="B419" s="61"/>
      <c r="C419" s="65" t="s">
        <v>696</v>
      </c>
      <c r="D419" s="59" t="s">
        <v>637</v>
      </c>
      <c r="E419" s="60"/>
      <c r="F419" s="59" t="s">
        <v>357</v>
      </c>
      <c r="G419" s="28" t="s">
        <v>1870</v>
      </c>
      <c r="H419" s="59" t="s">
        <v>173</v>
      </c>
      <c r="I419" s="106">
        <v>20000</v>
      </c>
      <c r="J419" s="61">
        <v>20000</v>
      </c>
      <c r="K419" s="61">
        <v>743</v>
      </c>
      <c r="L419" s="61">
        <v>4</v>
      </c>
      <c r="M419" s="62" t="s">
        <v>166</v>
      </c>
    </row>
    <row r="420" spans="1:17" ht="15.75" customHeight="1" x14ac:dyDescent="0.3">
      <c r="A420" s="62"/>
      <c r="B420" s="61"/>
      <c r="C420" s="65" t="s">
        <v>696</v>
      </c>
      <c r="D420" s="59" t="s">
        <v>637</v>
      </c>
      <c r="E420" s="60"/>
      <c r="F420" s="59"/>
      <c r="G420" s="28" t="s">
        <v>1871</v>
      </c>
      <c r="H420" s="59" t="s">
        <v>697</v>
      </c>
      <c r="I420" s="106">
        <v>784</v>
      </c>
      <c r="J420" s="61">
        <v>784</v>
      </c>
      <c r="K420" s="61"/>
      <c r="L420" s="61"/>
      <c r="M420" s="62"/>
    </row>
    <row r="421" spans="1:17" ht="15.75" customHeight="1" x14ac:dyDescent="0.3">
      <c r="A421" s="62"/>
      <c r="B421" s="61"/>
      <c r="C421" s="65" t="s">
        <v>696</v>
      </c>
      <c r="D421" s="59" t="s">
        <v>637</v>
      </c>
      <c r="E421" s="60"/>
      <c r="F421" s="59"/>
      <c r="G421" s="28" t="s">
        <v>1869</v>
      </c>
      <c r="H421" s="59" t="s">
        <v>25</v>
      </c>
      <c r="I421" s="106">
        <v>16000</v>
      </c>
      <c r="J421" s="61"/>
      <c r="K421" s="61"/>
      <c r="L421" s="61"/>
      <c r="M421" s="24" t="s">
        <v>298</v>
      </c>
    </row>
    <row r="422" spans="1:17" ht="15.75" customHeight="1" x14ac:dyDescent="0.3">
      <c r="A422" s="62" t="s">
        <v>695</v>
      </c>
      <c r="B422" s="61"/>
      <c r="C422" s="65" t="s">
        <v>648</v>
      </c>
      <c r="D422" s="59" t="s">
        <v>637</v>
      </c>
      <c r="E422" s="60"/>
      <c r="F422" s="59" t="s">
        <v>357</v>
      </c>
      <c r="G422" s="28" t="s">
        <v>1869</v>
      </c>
      <c r="H422" s="59" t="s">
        <v>698</v>
      </c>
      <c r="I422" s="106">
        <v>41940</v>
      </c>
      <c r="J422" s="61"/>
      <c r="K422" s="61">
        <v>2779</v>
      </c>
      <c r="L422" s="61">
        <v>4</v>
      </c>
      <c r="M422" s="24" t="s">
        <v>298</v>
      </c>
    </row>
    <row r="423" spans="1:17" ht="15.75" customHeight="1" x14ac:dyDescent="0.3">
      <c r="A423" s="62"/>
      <c r="B423" s="61"/>
      <c r="C423" s="65" t="s">
        <v>648</v>
      </c>
      <c r="D423" s="59" t="s">
        <v>637</v>
      </c>
      <c r="E423" s="60"/>
      <c r="F423" s="59"/>
      <c r="G423" s="28" t="s">
        <v>1870</v>
      </c>
      <c r="H423" s="59" t="s">
        <v>699</v>
      </c>
      <c r="I423" s="106">
        <v>82168</v>
      </c>
      <c r="J423" s="64">
        <v>82168.5</v>
      </c>
      <c r="K423" s="61"/>
      <c r="L423" s="61"/>
      <c r="M423" s="24" t="s">
        <v>166</v>
      </c>
      <c r="Q423" s="96"/>
    </row>
    <row r="424" spans="1:17" ht="15.75" customHeight="1" x14ac:dyDescent="0.3">
      <c r="A424" s="62" t="s">
        <v>695</v>
      </c>
      <c r="B424" s="61"/>
      <c r="C424" s="65" t="s">
        <v>700</v>
      </c>
      <c r="D424" s="59" t="s">
        <v>637</v>
      </c>
      <c r="E424" s="60"/>
      <c r="F424" s="59" t="s">
        <v>357</v>
      </c>
      <c r="G424" s="28" t="s">
        <v>1869</v>
      </c>
      <c r="H424" s="59" t="s">
        <v>701</v>
      </c>
      <c r="I424" s="106">
        <v>17680</v>
      </c>
      <c r="J424" s="61"/>
      <c r="K424" s="61">
        <v>2707</v>
      </c>
      <c r="L424" s="64">
        <v>3.5</v>
      </c>
      <c r="M424" s="24" t="s">
        <v>298</v>
      </c>
    </row>
    <row r="425" spans="1:17" ht="15.75" customHeight="1" x14ac:dyDescent="0.3">
      <c r="A425" s="62"/>
      <c r="B425" s="61"/>
      <c r="C425" s="65" t="s">
        <v>700</v>
      </c>
      <c r="D425" s="59" t="s">
        <v>637</v>
      </c>
      <c r="E425" s="60"/>
      <c r="F425" s="59"/>
      <c r="G425" s="28" t="s">
        <v>1870</v>
      </c>
      <c r="H425" s="59" t="s">
        <v>702</v>
      </c>
      <c r="I425" s="106">
        <v>85721</v>
      </c>
      <c r="J425" s="61">
        <v>85721</v>
      </c>
      <c r="K425" s="61"/>
      <c r="L425" s="64"/>
      <c r="M425" s="62" t="s">
        <v>166</v>
      </c>
    </row>
    <row r="426" spans="1:17" ht="15.75" customHeight="1" x14ac:dyDescent="0.3">
      <c r="A426" s="62"/>
      <c r="B426" s="61"/>
      <c r="C426" s="65" t="s">
        <v>700</v>
      </c>
      <c r="D426" s="59" t="s">
        <v>637</v>
      </c>
      <c r="E426" s="60"/>
      <c r="F426" s="59"/>
      <c r="G426" s="28" t="s">
        <v>1871</v>
      </c>
      <c r="H426" s="59" t="s">
        <v>703</v>
      </c>
      <c r="I426" s="106">
        <v>104</v>
      </c>
      <c r="J426" s="61"/>
      <c r="K426" s="61"/>
      <c r="L426" s="64"/>
      <c r="M426" s="62"/>
    </row>
    <row r="427" spans="1:17" ht="15.75" customHeight="1" x14ac:dyDescent="0.3">
      <c r="A427" s="62" t="s">
        <v>695</v>
      </c>
      <c r="B427" s="61"/>
      <c r="C427" s="65" t="s">
        <v>652</v>
      </c>
      <c r="D427" s="59" t="s">
        <v>637</v>
      </c>
      <c r="E427" s="60"/>
      <c r="F427" s="59" t="s">
        <v>357</v>
      </c>
      <c r="G427" s="28" t="s">
        <v>1869</v>
      </c>
      <c r="H427" s="59" t="s">
        <v>704</v>
      </c>
      <c r="I427" s="106">
        <v>68562</v>
      </c>
      <c r="J427" s="61"/>
      <c r="K427" s="66">
        <v>7750</v>
      </c>
      <c r="L427" s="61">
        <v>4</v>
      </c>
      <c r="M427" s="24" t="s">
        <v>298</v>
      </c>
    </row>
    <row r="428" spans="1:17" ht="15.75" customHeight="1" x14ac:dyDescent="0.3">
      <c r="A428" s="62"/>
      <c r="B428" s="61"/>
      <c r="C428" s="65" t="s">
        <v>652</v>
      </c>
      <c r="D428" s="59" t="s">
        <v>637</v>
      </c>
      <c r="E428" s="60"/>
      <c r="F428" s="59"/>
      <c r="G428" s="28" t="s">
        <v>1870</v>
      </c>
      <c r="H428" s="59" t="s">
        <v>705</v>
      </c>
      <c r="I428" s="106">
        <v>241210</v>
      </c>
      <c r="J428" s="61">
        <v>241210</v>
      </c>
      <c r="K428" s="66"/>
      <c r="L428" s="61"/>
      <c r="M428" s="24" t="s">
        <v>166</v>
      </c>
    </row>
    <row r="429" spans="1:17" ht="15.75" customHeight="1" x14ac:dyDescent="0.3">
      <c r="A429" s="62" t="s">
        <v>695</v>
      </c>
      <c r="B429" s="16"/>
      <c r="C429" s="65" t="s">
        <v>706</v>
      </c>
      <c r="D429" s="59" t="s">
        <v>637</v>
      </c>
      <c r="E429" s="17"/>
      <c r="F429" s="59" t="s">
        <v>357</v>
      </c>
      <c r="G429" s="28" t="s">
        <v>1870</v>
      </c>
      <c r="H429" s="59" t="s">
        <v>49</v>
      </c>
      <c r="I429" s="106">
        <v>1000</v>
      </c>
      <c r="J429" s="61">
        <v>1000</v>
      </c>
      <c r="K429" s="61">
        <v>30</v>
      </c>
      <c r="L429" s="61"/>
      <c r="M429" s="24" t="s">
        <v>166</v>
      </c>
    </row>
    <row r="430" spans="1:17" ht="15.75" customHeight="1" x14ac:dyDescent="0.3">
      <c r="A430" s="62" t="s">
        <v>707</v>
      </c>
      <c r="B430" s="16"/>
      <c r="C430" s="29" t="s">
        <v>1456</v>
      </c>
      <c r="D430" s="59" t="s">
        <v>708</v>
      </c>
      <c r="E430" s="17"/>
      <c r="F430" s="59" t="s">
        <v>709</v>
      </c>
      <c r="G430" s="28" t="s">
        <v>1870</v>
      </c>
      <c r="H430" s="59" t="s">
        <v>80</v>
      </c>
      <c r="I430" s="106">
        <v>8000</v>
      </c>
      <c r="J430" s="61">
        <v>8000</v>
      </c>
      <c r="K430" s="61">
        <v>240</v>
      </c>
      <c r="L430" s="61"/>
      <c r="M430" s="24" t="s">
        <v>166</v>
      </c>
    </row>
    <row r="431" spans="1:17" ht="15.75" customHeight="1" x14ac:dyDescent="0.3">
      <c r="A431" s="62" t="s">
        <v>707</v>
      </c>
      <c r="B431" s="16"/>
      <c r="C431" s="82" t="s">
        <v>1473</v>
      </c>
      <c r="D431" s="59" t="s">
        <v>708</v>
      </c>
      <c r="E431" s="17"/>
      <c r="F431" s="59" t="s">
        <v>709</v>
      </c>
      <c r="G431" s="28" t="s">
        <v>1869</v>
      </c>
      <c r="H431" s="59" t="s">
        <v>129</v>
      </c>
      <c r="I431" s="106" t="s">
        <v>1868</v>
      </c>
      <c r="J431" s="61"/>
      <c r="K431" s="61">
        <v>22</v>
      </c>
      <c r="L431" s="61">
        <v>4</v>
      </c>
      <c r="M431" s="24" t="s">
        <v>298</v>
      </c>
    </row>
    <row r="432" spans="1:17" ht="15.75" customHeight="1" x14ac:dyDescent="0.3">
      <c r="A432" s="62" t="s">
        <v>707</v>
      </c>
      <c r="B432" s="16"/>
      <c r="C432" s="59" t="s">
        <v>361</v>
      </c>
      <c r="D432" s="59" t="s">
        <v>708</v>
      </c>
      <c r="E432" s="17"/>
      <c r="F432" s="59" t="s">
        <v>709</v>
      </c>
      <c r="G432" s="28" t="s">
        <v>1869</v>
      </c>
      <c r="H432" s="59" t="s">
        <v>107</v>
      </c>
      <c r="I432" s="106">
        <v>1500</v>
      </c>
      <c r="J432" s="61"/>
      <c r="K432" s="61">
        <v>11</v>
      </c>
      <c r="L432" s="61">
        <v>2</v>
      </c>
      <c r="M432" s="24" t="s">
        <v>298</v>
      </c>
    </row>
    <row r="433" spans="1:13" ht="15.75" customHeight="1" x14ac:dyDescent="0.3">
      <c r="A433" s="62" t="s">
        <v>707</v>
      </c>
      <c r="B433" s="61"/>
      <c r="C433" s="32" t="s">
        <v>1344</v>
      </c>
      <c r="D433" s="59" t="s">
        <v>708</v>
      </c>
      <c r="E433" s="60"/>
      <c r="F433" s="59" t="s">
        <v>709</v>
      </c>
      <c r="G433" s="28" t="s">
        <v>1870</v>
      </c>
      <c r="H433" s="59" t="s">
        <v>182</v>
      </c>
      <c r="I433" s="106">
        <v>28600</v>
      </c>
      <c r="J433" s="61">
        <v>28600</v>
      </c>
      <c r="K433" s="61">
        <v>1008</v>
      </c>
      <c r="L433" s="61"/>
      <c r="M433" s="24" t="s">
        <v>166</v>
      </c>
    </row>
    <row r="434" spans="1:13" ht="15.75" customHeight="1" x14ac:dyDescent="0.3">
      <c r="A434" s="62"/>
      <c r="B434" s="61"/>
      <c r="C434" s="32" t="s">
        <v>1344</v>
      </c>
      <c r="D434" s="59" t="s">
        <v>708</v>
      </c>
      <c r="E434" s="60"/>
      <c r="F434" s="59"/>
      <c r="G434" s="28" t="s">
        <v>1869</v>
      </c>
      <c r="H434" s="59" t="s">
        <v>173</v>
      </c>
      <c r="I434" s="106">
        <v>20000</v>
      </c>
      <c r="J434" s="61"/>
      <c r="K434" s="61"/>
      <c r="L434" s="61"/>
      <c r="M434" s="24" t="s">
        <v>298</v>
      </c>
    </row>
    <row r="435" spans="1:13" ht="15.75" customHeight="1" x14ac:dyDescent="0.3">
      <c r="A435" s="62" t="s">
        <v>707</v>
      </c>
      <c r="B435" s="16"/>
      <c r="C435" s="59" t="s">
        <v>857</v>
      </c>
      <c r="D435" s="59" t="s">
        <v>708</v>
      </c>
      <c r="E435" s="17"/>
      <c r="F435" s="59" t="s">
        <v>709</v>
      </c>
      <c r="G435" s="28" t="s">
        <v>1870</v>
      </c>
      <c r="H435" s="59" t="s">
        <v>60</v>
      </c>
      <c r="I435" s="106">
        <v>5000</v>
      </c>
      <c r="J435" s="61">
        <v>5000</v>
      </c>
      <c r="K435" s="61"/>
      <c r="L435" s="61"/>
      <c r="M435" s="24" t="s">
        <v>710</v>
      </c>
    </row>
    <row r="436" spans="1:13" ht="15.75" customHeight="1" x14ac:dyDescent="0.3">
      <c r="A436" s="62" t="s">
        <v>707</v>
      </c>
      <c r="B436" s="16"/>
      <c r="C436" s="29" t="s">
        <v>1457</v>
      </c>
      <c r="D436" s="59" t="s">
        <v>708</v>
      </c>
      <c r="E436" s="17"/>
      <c r="F436" s="59" t="s">
        <v>709</v>
      </c>
      <c r="G436" s="28" t="s">
        <v>1871</v>
      </c>
      <c r="H436" s="59" t="s">
        <v>711</v>
      </c>
      <c r="I436" s="106">
        <v>256</v>
      </c>
      <c r="J436" s="61"/>
      <c r="K436" s="61">
        <v>7</v>
      </c>
      <c r="L436" s="64">
        <v>5.5</v>
      </c>
      <c r="M436" s="24" t="s">
        <v>166</v>
      </c>
    </row>
    <row r="437" spans="1:13" ht="15.75" customHeight="1" x14ac:dyDescent="0.3">
      <c r="A437" s="62" t="s">
        <v>707</v>
      </c>
      <c r="B437" s="16"/>
      <c r="C437" s="59" t="s">
        <v>664</v>
      </c>
      <c r="D437" s="59" t="s">
        <v>713</v>
      </c>
      <c r="E437" s="17"/>
      <c r="F437" s="59" t="s">
        <v>709</v>
      </c>
      <c r="G437" s="28" t="s">
        <v>1870</v>
      </c>
      <c r="H437" s="59" t="s">
        <v>714</v>
      </c>
      <c r="I437" s="106">
        <v>4692</v>
      </c>
      <c r="J437" s="61">
        <v>4692</v>
      </c>
      <c r="K437" s="61">
        <v>140</v>
      </c>
      <c r="L437" s="61">
        <v>6</v>
      </c>
      <c r="M437" s="24" t="s">
        <v>166</v>
      </c>
    </row>
    <row r="438" spans="1:13" ht="15.75" customHeight="1" x14ac:dyDescent="0.3">
      <c r="A438" s="62" t="s">
        <v>707</v>
      </c>
      <c r="B438" s="16"/>
      <c r="C438" s="59" t="s">
        <v>715</v>
      </c>
      <c r="D438" s="59" t="s">
        <v>713</v>
      </c>
      <c r="E438" s="17"/>
      <c r="F438" s="59" t="s">
        <v>709</v>
      </c>
      <c r="G438" s="28" t="s">
        <v>1870</v>
      </c>
      <c r="H438" s="59" t="s">
        <v>60</v>
      </c>
      <c r="I438" s="106">
        <v>5000</v>
      </c>
      <c r="J438" s="61">
        <v>5000</v>
      </c>
      <c r="K438" s="61">
        <v>150</v>
      </c>
      <c r="L438" s="61"/>
      <c r="M438" s="24" t="s">
        <v>166</v>
      </c>
    </row>
    <row r="439" spans="1:13" ht="15.75" customHeight="1" x14ac:dyDescent="0.3">
      <c r="A439" s="62" t="s">
        <v>712</v>
      </c>
      <c r="B439" s="16"/>
      <c r="C439" s="59" t="s">
        <v>681</v>
      </c>
      <c r="D439" s="59" t="s">
        <v>716</v>
      </c>
      <c r="E439" s="17"/>
      <c r="F439" s="59" t="s">
        <v>717</v>
      </c>
      <c r="G439" s="28" t="s">
        <v>1870</v>
      </c>
      <c r="H439" s="59" t="s">
        <v>103</v>
      </c>
      <c r="I439" s="106">
        <v>9000</v>
      </c>
      <c r="J439" s="61">
        <v>9000</v>
      </c>
      <c r="K439" s="61">
        <v>150</v>
      </c>
      <c r="L439" s="61"/>
      <c r="M439" s="24" t="s">
        <v>166</v>
      </c>
    </row>
    <row r="440" spans="1:13" ht="15.75" customHeight="1" x14ac:dyDescent="0.3">
      <c r="A440" s="62" t="s">
        <v>712</v>
      </c>
      <c r="B440" s="16"/>
      <c r="C440" s="59" t="s">
        <v>720</v>
      </c>
      <c r="D440" s="59" t="s">
        <v>718</v>
      </c>
      <c r="E440" s="17"/>
      <c r="F440" s="59" t="s">
        <v>719</v>
      </c>
      <c r="G440" s="28" t="s">
        <v>1869</v>
      </c>
      <c r="H440" s="59" t="s">
        <v>721</v>
      </c>
      <c r="I440" s="106">
        <v>13076</v>
      </c>
      <c r="J440" s="61"/>
      <c r="K440" s="61">
        <v>98</v>
      </c>
      <c r="L440" s="28" t="s">
        <v>693</v>
      </c>
      <c r="M440" s="24" t="s">
        <v>298</v>
      </c>
    </row>
    <row r="441" spans="1:13" ht="15.75" customHeight="1" x14ac:dyDescent="0.3">
      <c r="A441" s="62" t="s">
        <v>712</v>
      </c>
      <c r="B441" s="16"/>
      <c r="C441" s="59" t="s">
        <v>722</v>
      </c>
      <c r="D441" s="59" t="s">
        <v>718</v>
      </c>
      <c r="E441" s="17"/>
      <c r="F441" s="59" t="s">
        <v>719</v>
      </c>
      <c r="G441" s="28" t="s">
        <v>1870</v>
      </c>
      <c r="H441" s="59" t="s">
        <v>60</v>
      </c>
      <c r="I441" s="106">
        <v>5000</v>
      </c>
      <c r="J441" s="61">
        <v>5000</v>
      </c>
      <c r="K441" s="61"/>
      <c r="L441" s="61"/>
      <c r="M441" s="24" t="s">
        <v>360</v>
      </c>
    </row>
    <row r="442" spans="1:13" ht="15.75" customHeight="1" x14ac:dyDescent="0.3">
      <c r="A442" s="62" t="s">
        <v>723</v>
      </c>
      <c r="B442" s="16"/>
      <c r="C442" s="59" t="s">
        <v>725</v>
      </c>
      <c r="D442" s="59" t="s">
        <v>724</v>
      </c>
      <c r="E442" s="17"/>
      <c r="F442" s="59" t="s">
        <v>726</v>
      </c>
      <c r="G442" s="28" t="s">
        <v>1869</v>
      </c>
      <c r="H442" s="59" t="s">
        <v>49</v>
      </c>
      <c r="I442" s="106">
        <v>1000</v>
      </c>
      <c r="J442" s="61"/>
      <c r="K442" s="61">
        <v>7</v>
      </c>
      <c r="L442" s="61">
        <v>4</v>
      </c>
      <c r="M442" s="24" t="s">
        <v>298</v>
      </c>
    </row>
    <row r="443" spans="1:13" ht="15.75" customHeight="1" x14ac:dyDescent="0.3">
      <c r="A443" s="62" t="s">
        <v>723</v>
      </c>
      <c r="B443" s="16"/>
      <c r="C443" s="31" t="s">
        <v>1482</v>
      </c>
      <c r="D443" s="59" t="s">
        <v>724</v>
      </c>
      <c r="E443" s="17"/>
      <c r="F443" s="59" t="s">
        <v>726</v>
      </c>
      <c r="G443" s="28" t="s">
        <v>1869</v>
      </c>
      <c r="H443" s="59" t="s">
        <v>49</v>
      </c>
      <c r="I443" s="106">
        <v>1000</v>
      </c>
      <c r="J443" s="61"/>
      <c r="K443" s="61">
        <v>7</v>
      </c>
      <c r="L443" s="61">
        <v>4</v>
      </c>
      <c r="M443" s="24" t="s">
        <v>298</v>
      </c>
    </row>
    <row r="444" spans="1:13" ht="15.75" customHeight="1" x14ac:dyDescent="0.3">
      <c r="A444" s="62" t="s">
        <v>723</v>
      </c>
      <c r="B444" s="16"/>
      <c r="C444" s="59" t="s">
        <v>727</v>
      </c>
      <c r="D444" s="59" t="s">
        <v>724</v>
      </c>
      <c r="E444" s="17"/>
      <c r="F444" s="59" t="s">
        <v>726</v>
      </c>
      <c r="G444" s="28" t="s">
        <v>1870</v>
      </c>
      <c r="H444" s="59" t="s">
        <v>149</v>
      </c>
      <c r="I444" s="106">
        <v>2500</v>
      </c>
      <c r="J444" s="61">
        <v>2500</v>
      </c>
      <c r="K444" s="61">
        <v>75</v>
      </c>
      <c r="L444" s="61"/>
      <c r="M444" s="24" t="s">
        <v>166</v>
      </c>
    </row>
    <row r="445" spans="1:13" ht="15.75" customHeight="1" x14ac:dyDescent="0.3">
      <c r="A445" s="62" t="s">
        <v>723</v>
      </c>
      <c r="B445" s="16"/>
      <c r="C445" s="59" t="s">
        <v>728</v>
      </c>
      <c r="D445" s="59" t="s">
        <v>724</v>
      </c>
      <c r="E445" s="17"/>
      <c r="F445" s="59" t="s">
        <v>726</v>
      </c>
      <c r="G445" s="28" t="s">
        <v>1869</v>
      </c>
      <c r="H445" s="59" t="s">
        <v>125</v>
      </c>
      <c r="I445" s="106">
        <v>12000</v>
      </c>
      <c r="J445" s="61"/>
      <c r="K445" s="61">
        <v>90</v>
      </c>
      <c r="L445" s="61"/>
      <c r="M445" s="24" t="s">
        <v>298</v>
      </c>
    </row>
    <row r="446" spans="1:13" ht="60" customHeight="1" x14ac:dyDescent="0.3">
      <c r="A446" s="62" t="s">
        <v>723</v>
      </c>
      <c r="B446" s="63" t="s">
        <v>729</v>
      </c>
      <c r="C446" s="61"/>
      <c r="D446" s="59" t="s">
        <v>724</v>
      </c>
      <c r="E446" s="60"/>
      <c r="F446" s="59" t="s">
        <v>726</v>
      </c>
      <c r="G446" s="28" t="s">
        <v>1869</v>
      </c>
      <c r="H446" s="61" t="s">
        <v>730</v>
      </c>
      <c r="I446" s="106"/>
      <c r="J446" s="106">
        <v>300000</v>
      </c>
      <c r="K446" s="61"/>
      <c r="L446" s="61"/>
      <c r="M446" s="63" t="s">
        <v>733</v>
      </c>
    </row>
    <row r="447" spans="1:13" ht="15.75" customHeight="1" x14ac:dyDescent="0.3">
      <c r="A447" s="62"/>
      <c r="B447" s="63" t="s">
        <v>729</v>
      </c>
      <c r="C447" s="61"/>
      <c r="D447" s="59" t="s">
        <v>724</v>
      </c>
      <c r="E447" s="60"/>
      <c r="F447" s="59"/>
      <c r="G447" s="28" t="s">
        <v>1869</v>
      </c>
      <c r="H447" s="59" t="s">
        <v>731</v>
      </c>
      <c r="I447" s="233"/>
      <c r="J447" s="233">
        <v>9518</v>
      </c>
      <c r="K447" s="61"/>
      <c r="L447" s="61"/>
      <c r="M447" s="63"/>
    </row>
    <row r="448" spans="1:13" ht="15.75" customHeight="1" x14ac:dyDescent="0.3">
      <c r="A448" s="62"/>
      <c r="B448" s="63" t="s">
        <v>729</v>
      </c>
      <c r="C448" s="61"/>
      <c r="D448" s="59" t="s">
        <v>724</v>
      </c>
      <c r="E448" s="60"/>
      <c r="F448" s="59"/>
      <c r="G448" s="28" t="s">
        <v>1871</v>
      </c>
      <c r="H448" s="59" t="s">
        <v>732</v>
      </c>
      <c r="I448" s="106"/>
      <c r="J448" s="106">
        <v>8048</v>
      </c>
      <c r="K448" s="61"/>
      <c r="L448" s="61"/>
      <c r="M448" s="63"/>
    </row>
    <row r="449" spans="1:18" ht="30" customHeight="1" x14ac:dyDescent="0.3">
      <c r="A449" s="62" t="s">
        <v>723</v>
      </c>
      <c r="B449" s="91" t="s">
        <v>1867</v>
      </c>
      <c r="C449" s="59" t="s">
        <v>734</v>
      </c>
      <c r="D449" s="59" t="s">
        <v>724</v>
      </c>
      <c r="E449" s="60"/>
      <c r="F449" s="59" t="s">
        <v>726</v>
      </c>
      <c r="G449" s="28" t="s">
        <v>1869</v>
      </c>
      <c r="H449" s="59" t="s">
        <v>735</v>
      </c>
      <c r="I449" s="106"/>
      <c r="J449" s="106">
        <v>32000</v>
      </c>
      <c r="K449" s="61"/>
      <c r="L449" s="61"/>
      <c r="M449" s="59" t="s">
        <v>736</v>
      </c>
    </row>
    <row r="450" spans="1:18" ht="15.75" customHeight="1" x14ac:dyDescent="0.3">
      <c r="A450" s="62"/>
      <c r="B450" s="91" t="s">
        <v>1867</v>
      </c>
      <c r="C450" s="59" t="s">
        <v>734</v>
      </c>
      <c r="D450" s="59" t="s">
        <v>724</v>
      </c>
      <c r="E450" s="60"/>
      <c r="F450" s="59"/>
      <c r="G450" s="28" t="s">
        <v>1871</v>
      </c>
      <c r="H450" s="59" t="s">
        <v>328</v>
      </c>
      <c r="I450" s="106"/>
      <c r="J450" s="106">
        <v>1360</v>
      </c>
      <c r="K450" s="61"/>
      <c r="L450" s="61"/>
      <c r="M450" s="59"/>
    </row>
    <row r="451" spans="1:18" ht="15.75" customHeight="1" x14ac:dyDescent="0.3">
      <c r="A451" s="62"/>
      <c r="B451" s="91" t="s">
        <v>1867</v>
      </c>
      <c r="C451" s="59" t="s">
        <v>734</v>
      </c>
      <c r="D451" s="59" t="s">
        <v>724</v>
      </c>
      <c r="E451" s="60"/>
      <c r="F451" s="59"/>
      <c r="G451" s="28" t="s">
        <v>1870</v>
      </c>
      <c r="H451" s="59" t="s">
        <v>60</v>
      </c>
      <c r="I451" s="106"/>
      <c r="J451" s="106">
        <v>5000</v>
      </c>
      <c r="K451" s="61"/>
      <c r="L451" s="61"/>
      <c r="M451" s="59"/>
    </row>
    <row r="452" spans="1:18" ht="15.75" customHeight="1" x14ac:dyDescent="0.3">
      <c r="A452" s="62" t="s">
        <v>723</v>
      </c>
      <c r="B452" s="61"/>
      <c r="C452" s="59" t="s">
        <v>737</v>
      </c>
      <c r="D452" s="59" t="s">
        <v>724</v>
      </c>
      <c r="E452" s="60"/>
      <c r="F452" s="59" t="s">
        <v>726</v>
      </c>
      <c r="G452" s="28" t="s">
        <v>1869</v>
      </c>
      <c r="H452" s="59" t="s">
        <v>660</v>
      </c>
      <c r="I452" s="106">
        <v>12500</v>
      </c>
      <c r="J452" s="106"/>
      <c r="K452" s="61">
        <v>93</v>
      </c>
      <c r="L452" s="58">
        <v>6</v>
      </c>
      <c r="M452" s="62" t="s">
        <v>298</v>
      </c>
    </row>
    <row r="453" spans="1:18" ht="15.75" customHeight="1" x14ac:dyDescent="0.3">
      <c r="A453" s="62"/>
      <c r="B453" s="61"/>
      <c r="C453" s="59" t="s">
        <v>737</v>
      </c>
      <c r="D453" s="59" t="s">
        <v>724</v>
      </c>
      <c r="E453" s="60"/>
      <c r="F453" s="59"/>
      <c r="G453" s="28" t="s">
        <v>1869</v>
      </c>
      <c r="H453" s="59" t="s">
        <v>738</v>
      </c>
      <c r="I453" s="106">
        <v>1155</v>
      </c>
      <c r="J453" s="61"/>
      <c r="K453" s="61"/>
      <c r="L453" s="58"/>
      <c r="M453" s="62"/>
    </row>
    <row r="454" spans="1:18" ht="15.75" customHeight="1" x14ac:dyDescent="0.3">
      <c r="A454" s="62"/>
      <c r="B454" s="61"/>
      <c r="C454" s="59" t="s">
        <v>737</v>
      </c>
      <c r="D454" s="59" t="s">
        <v>724</v>
      </c>
      <c r="E454" s="60"/>
      <c r="F454" s="59"/>
      <c r="G454" s="28" t="s">
        <v>1871</v>
      </c>
      <c r="H454" s="59" t="s">
        <v>739</v>
      </c>
      <c r="I454" s="106">
        <v>608</v>
      </c>
      <c r="J454" s="61"/>
      <c r="K454" s="61">
        <v>18</v>
      </c>
      <c r="L454" s="61">
        <v>2</v>
      </c>
      <c r="M454" s="24" t="s">
        <v>166</v>
      </c>
    </row>
    <row r="455" spans="1:18" ht="15.75" customHeight="1" x14ac:dyDescent="0.3">
      <c r="A455" s="62" t="s">
        <v>723</v>
      </c>
      <c r="B455" s="61"/>
      <c r="C455" s="59" t="s">
        <v>737</v>
      </c>
      <c r="D455" s="59" t="s">
        <v>724</v>
      </c>
      <c r="E455" s="60"/>
      <c r="F455" s="59" t="s">
        <v>726</v>
      </c>
      <c r="G455" s="28" t="s">
        <v>1869</v>
      </c>
      <c r="H455" s="59" t="s">
        <v>740</v>
      </c>
      <c r="I455" s="106">
        <v>8418</v>
      </c>
      <c r="J455" s="61"/>
      <c r="K455" s="61">
        <v>63</v>
      </c>
      <c r="L455" s="61">
        <v>1</v>
      </c>
      <c r="M455" s="24" t="s">
        <v>298</v>
      </c>
      <c r="R455" t="s">
        <v>1460</v>
      </c>
    </row>
    <row r="456" spans="1:18" ht="15.75" customHeight="1" x14ac:dyDescent="0.3">
      <c r="A456" s="62"/>
      <c r="B456" s="61"/>
      <c r="C456" s="59" t="s">
        <v>737</v>
      </c>
      <c r="D456" s="59" t="s">
        <v>724</v>
      </c>
      <c r="E456" s="60"/>
      <c r="F456" s="59"/>
      <c r="G456" s="28" t="s">
        <v>1870</v>
      </c>
      <c r="H456" s="59" t="s">
        <v>741</v>
      </c>
      <c r="I456" s="106">
        <v>21300</v>
      </c>
      <c r="J456" s="61">
        <v>21300</v>
      </c>
      <c r="K456" s="61">
        <v>639</v>
      </c>
      <c r="L456" s="61"/>
      <c r="M456" s="24" t="s">
        <v>166</v>
      </c>
    </row>
    <row r="457" spans="1:18" ht="15.75" customHeight="1" x14ac:dyDescent="0.3">
      <c r="A457" s="62" t="s">
        <v>723</v>
      </c>
      <c r="B457" s="16"/>
      <c r="C457" s="59" t="s">
        <v>742</v>
      </c>
      <c r="D457" s="59" t="s">
        <v>724</v>
      </c>
      <c r="E457" s="17"/>
      <c r="F457" s="59" t="s">
        <v>726</v>
      </c>
      <c r="G457" s="28" t="s">
        <v>1870</v>
      </c>
      <c r="H457" s="59" t="s">
        <v>743</v>
      </c>
      <c r="I457" s="106">
        <v>36000</v>
      </c>
      <c r="J457" s="61">
        <v>36000</v>
      </c>
      <c r="K457" s="61">
        <v>270</v>
      </c>
      <c r="L457" s="61"/>
      <c r="M457" s="24" t="s">
        <v>298</v>
      </c>
    </row>
    <row r="458" spans="1:18" ht="28.8" x14ac:dyDescent="0.3">
      <c r="A458" s="62" t="s">
        <v>723</v>
      </c>
      <c r="B458" s="63" t="s">
        <v>746</v>
      </c>
      <c r="C458" s="61"/>
      <c r="D458" s="59" t="s">
        <v>745</v>
      </c>
      <c r="E458" s="17"/>
      <c r="F458" s="59" t="s">
        <v>744</v>
      </c>
      <c r="G458" s="28" t="s">
        <v>1869</v>
      </c>
      <c r="H458" s="59" t="s">
        <v>436</v>
      </c>
      <c r="I458" s="106">
        <v>30000</v>
      </c>
      <c r="J458" s="61"/>
      <c r="K458" s="61">
        <v>225</v>
      </c>
      <c r="L458" s="61"/>
      <c r="M458" s="24" t="s">
        <v>298</v>
      </c>
    </row>
    <row r="459" spans="1:18" ht="23.25" customHeight="1" x14ac:dyDescent="0.3">
      <c r="A459" s="62"/>
      <c r="B459" s="16" t="s">
        <v>391</v>
      </c>
      <c r="C459" s="61" t="s">
        <v>1839</v>
      </c>
      <c r="D459" s="32" t="s">
        <v>1226</v>
      </c>
      <c r="E459" s="49"/>
      <c r="F459" s="32" t="s">
        <v>717</v>
      </c>
      <c r="G459" s="66" t="s">
        <v>1870</v>
      </c>
      <c r="H459" s="61" t="s">
        <v>1472</v>
      </c>
      <c r="I459" s="106">
        <v>16400</v>
      </c>
      <c r="J459" s="61">
        <v>16400</v>
      </c>
      <c r="K459" s="61">
        <v>246</v>
      </c>
      <c r="L459" s="61"/>
      <c r="M459" s="16"/>
    </row>
    <row r="460" spans="1:18" ht="23.25" customHeight="1" x14ac:dyDescent="0.3">
      <c r="A460" s="62"/>
      <c r="B460" s="32"/>
      <c r="C460" s="32" t="s">
        <v>1840</v>
      </c>
      <c r="D460" s="32" t="s">
        <v>1226</v>
      </c>
      <c r="E460" s="220"/>
      <c r="F460" s="32" t="s">
        <v>717</v>
      </c>
      <c r="G460" s="66" t="s">
        <v>1871</v>
      </c>
      <c r="H460" s="61" t="s">
        <v>1227</v>
      </c>
      <c r="I460" s="106">
        <v>3808</v>
      </c>
      <c r="J460" s="61"/>
      <c r="K460" s="61">
        <v>57</v>
      </c>
      <c r="L460" s="61">
        <v>1</v>
      </c>
      <c r="M460" s="16"/>
    </row>
    <row r="461" spans="1:18" ht="23.25" customHeight="1" x14ac:dyDescent="0.3">
      <c r="A461" s="62"/>
      <c r="B461" s="33"/>
      <c r="C461" s="32" t="s">
        <v>1840</v>
      </c>
      <c r="D461" s="32" t="s">
        <v>1226</v>
      </c>
      <c r="E461" s="50"/>
      <c r="F461" s="32" t="s">
        <v>717</v>
      </c>
      <c r="G461" s="66" t="s">
        <v>1869</v>
      </c>
      <c r="H461" s="61" t="s">
        <v>1228</v>
      </c>
      <c r="I461" s="106">
        <v>9510</v>
      </c>
      <c r="J461" s="61"/>
      <c r="K461" s="61">
        <v>37</v>
      </c>
      <c r="L461" s="64">
        <v>3.5</v>
      </c>
      <c r="M461" s="16"/>
    </row>
    <row r="462" spans="1:18" ht="15.75" customHeight="1" thickBot="1" x14ac:dyDescent="0.35">
      <c r="A462" s="19"/>
      <c r="B462" s="1"/>
      <c r="C462" s="2"/>
      <c r="D462" s="2"/>
      <c r="F462" s="2"/>
      <c r="G462" s="107"/>
      <c r="H462" s="97"/>
      <c r="I462" s="98"/>
      <c r="J462" s="2"/>
      <c r="K462" s="2">
        <f>246*50</f>
        <v>12300</v>
      </c>
      <c r="L462" s="2"/>
      <c r="M462" s="1"/>
    </row>
    <row r="463" spans="1:18" ht="15.75" customHeight="1" x14ac:dyDescent="0.3">
      <c r="A463" s="19"/>
      <c r="B463" s="1"/>
      <c r="C463" s="246" t="s">
        <v>1471</v>
      </c>
      <c r="D463" s="246" t="s">
        <v>1462</v>
      </c>
      <c r="E463" s="227" t="s">
        <v>1870</v>
      </c>
      <c r="F463" s="118">
        <f>SUMIF($G$2:$G$58, E463, $I$2:$I$58)</f>
        <v>1292477</v>
      </c>
      <c r="G463" s="243">
        <f>SUM(F463:F464)</f>
        <v>1299533</v>
      </c>
      <c r="H463" s="244">
        <f>SUM(G463)</f>
        <v>1299533</v>
      </c>
      <c r="I463" s="98" t="s">
        <v>1470</v>
      </c>
      <c r="J463" s="2"/>
      <c r="K463" s="2"/>
      <c r="L463" s="2"/>
      <c r="M463" s="1"/>
    </row>
    <row r="464" spans="1:18" ht="15.75" customHeight="1" thickBot="1" x14ac:dyDescent="0.35">
      <c r="A464" s="19"/>
      <c r="B464" s="1"/>
      <c r="C464" s="247"/>
      <c r="D464" s="247"/>
      <c r="E464" s="117" t="s">
        <v>1871</v>
      </c>
      <c r="F464" s="2">
        <f>SUMIF($G$2:$G$58, E464, $I$2:$I$58)</f>
        <v>7056</v>
      </c>
      <c r="G464" s="239"/>
      <c r="H464" s="245"/>
      <c r="I464" s="98"/>
      <c r="J464" s="2"/>
      <c r="K464" s="2"/>
      <c r="L464" s="2"/>
      <c r="M464" s="1"/>
    </row>
    <row r="465" spans="1:13" ht="15.75" customHeight="1" x14ac:dyDescent="0.3">
      <c r="A465" s="19"/>
      <c r="B465" s="1"/>
      <c r="C465" s="246" t="s">
        <v>1466</v>
      </c>
      <c r="D465" s="222" t="s">
        <v>1463</v>
      </c>
      <c r="E465" s="227" t="s">
        <v>1868</v>
      </c>
      <c r="F465" s="118">
        <f>SUMIF($G$59:$G$306, E465, $I$59:$I$306)</f>
        <v>900</v>
      </c>
      <c r="G465" s="232">
        <f>SUM(F465)</f>
        <v>900</v>
      </c>
      <c r="H465" s="251">
        <f>SUM(G465:G469)</f>
        <v>3397656</v>
      </c>
      <c r="I465" s="98" t="s">
        <v>1470</v>
      </c>
      <c r="J465" s="2"/>
      <c r="K465" s="2"/>
      <c r="L465" s="2"/>
      <c r="M465" s="1"/>
    </row>
    <row r="466" spans="1:13" ht="15.75" customHeight="1" x14ac:dyDescent="0.3">
      <c r="A466" s="19"/>
      <c r="B466" s="1"/>
      <c r="C466" s="247"/>
      <c r="D466" s="247" t="s">
        <v>1462</v>
      </c>
      <c r="E466" s="117" t="s">
        <v>1870</v>
      </c>
      <c r="F466" s="2">
        <f>SUMIF($G$59:$G$306, E466, $I$59:$I$306)</f>
        <v>2382260</v>
      </c>
      <c r="G466" s="239">
        <f>SUM(F466:F467)</f>
        <v>2394376</v>
      </c>
      <c r="H466" s="252"/>
      <c r="I466" s="98"/>
      <c r="J466" s="2"/>
      <c r="K466" s="2"/>
      <c r="L466" s="2"/>
      <c r="M466" s="1"/>
    </row>
    <row r="467" spans="1:13" ht="15.75" customHeight="1" x14ac:dyDescent="0.3">
      <c r="A467" s="19"/>
      <c r="B467" s="1"/>
      <c r="C467" s="247"/>
      <c r="D467" s="247"/>
      <c r="E467" s="117" t="s">
        <v>1871</v>
      </c>
      <c r="F467" s="2">
        <f>SUMIF($G$59:$G$306, E467, $I$59:$I$306)</f>
        <v>12116</v>
      </c>
      <c r="G467" s="239"/>
      <c r="H467" s="252"/>
      <c r="I467" s="98"/>
      <c r="J467" s="2"/>
      <c r="K467" s="2"/>
      <c r="L467" s="2"/>
      <c r="M467" s="1"/>
    </row>
    <row r="468" spans="1:13" ht="15.75" customHeight="1" x14ac:dyDescent="0.3">
      <c r="A468" s="19"/>
      <c r="B468" s="1"/>
      <c r="C468" s="247"/>
      <c r="D468" s="247" t="s">
        <v>1464</v>
      </c>
      <c r="E468" s="117" t="s">
        <v>1869</v>
      </c>
      <c r="F468" s="2">
        <f>SUMIF($G$59:$G$306, E468, $I$59:$I$306)</f>
        <v>999755</v>
      </c>
      <c r="G468" s="239">
        <f>SUM(F468:F469)</f>
        <v>1002380</v>
      </c>
      <c r="H468" s="252"/>
      <c r="I468" s="98"/>
      <c r="J468" s="2"/>
      <c r="K468" s="2"/>
      <c r="L468" s="2"/>
      <c r="M468" s="1"/>
    </row>
    <row r="469" spans="1:13" ht="15.75" customHeight="1" thickBot="1" x14ac:dyDescent="0.35">
      <c r="A469" s="19"/>
      <c r="B469" s="1"/>
      <c r="C469" s="250"/>
      <c r="D469" s="250"/>
      <c r="E469" s="228" t="s">
        <v>1872</v>
      </c>
      <c r="F469" s="119">
        <f>SUMIF($G$59:$G$306, E469, $I$59:$I$306)</f>
        <v>2625</v>
      </c>
      <c r="G469" s="240"/>
      <c r="H469" s="253"/>
      <c r="I469" s="98"/>
      <c r="J469" s="2"/>
      <c r="K469" s="2"/>
      <c r="L469" s="2"/>
      <c r="M469" s="1"/>
    </row>
    <row r="470" spans="1:13" ht="15.75" customHeight="1" x14ac:dyDescent="0.3">
      <c r="A470" s="19"/>
      <c r="B470" s="1"/>
      <c r="C470" s="248" t="s">
        <v>1866</v>
      </c>
      <c r="D470" s="246" t="s">
        <v>1462</v>
      </c>
      <c r="E470" s="227" t="s">
        <v>1870</v>
      </c>
      <c r="F470" s="118">
        <f>SUMIF($G$307:$G$458,E470, $I$307:$I$458)</f>
        <v>2262091</v>
      </c>
      <c r="G470" s="243">
        <f>SUM(F470:F471)</f>
        <v>2272947</v>
      </c>
      <c r="H470" s="244">
        <f>SUM(G470:G473)</f>
        <v>4212706</v>
      </c>
      <c r="I470" s="98"/>
      <c r="J470" s="2"/>
      <c r="K470" s="2"/>
      <c r="L470" s="2"/>
      <c r="M470" s="1"/>
    </row>
    <row r="471" spans="1:13" ht="15.75" customHeight="1" x14ac:dyDescent="0.3">
      <c r="A471" s="19"/>
      <c r="B471" s="1"/>
      <c r="C471" s="241"/>
      <c r="D471" s="247"/>
      <c r="E471" s="117" t="s">
        <v>1871</v>
      </c>
      <c r="F471" s="2">
        <f>SUMIF($G$307:$G$458,E471, $I$307:$I$458)</f>
        <v>10856</v>
      </c>
      <c r="G471" s="239"/>
      <c r="H471" s="249"/>
      <c r="I471" s="98" t="s">
        <v>357</v>
      </c>
      <c r="J471" s="2">
        <v>4070064</v>
      </c>
      <c r="K471" s="2"/>
      <c r="L471" s="2"/>
      <c r="M471" s="1"/>
    </row>
    <row r="472" spans="1:13" ht="15.75" customHeight="1" x14ac:dyDescent="0.3">
      <c r="A472" s="19"/>
      <c r="B472" s="1"/>
      <c r="C472" s="241"/>
      <c r="D472" s="223" t="s">
        <v>1464</v>
      </c>
      <c r="E472" s="117" t="s">
        <v>1869</v>
      </c>
      <c r="F472" s="2">
        <f t="shared" ref="F472:F473" si="0">SUMIF($G$307:$G$458,E472, $I$307:$I$458)</f>
        <v>1937171</v>
      </c>
      <c r="G472" s="230">
        <f>F472</f>
        <v>1937171</v>
      </c>
      <c r="H472" s="249"/>
      <c r="I472" s="98" t="s">
        <v>1470</v>
      </c>
      <c r="J472" s="97">
        <f>H470-J471</f>
        <v>142642</v>
      </c>
      <c r="K472" s="2"/>
      <c r="L472" s="2"/>
      <c r="M472" s="1"/>
    </row>
    <row r="473" spans="1:13" ht="15.75" customHeight="1" thickBot="1" x14ac:dyDescent="0.35">
      <c r="A473" s="19"/>
      <c r="B473" s="1"/>
      <c r="C473" s="242"/>
      <c r="D473" s="224" t="s">
        <v>1463</v>
      </c>
      <c r="E473" s="228" t="s">
        <v>1868</v>
      </c>
      <c r="F473" s="119">
        <f t="shared" si="0"/>
        <v>2588</v>
      </c>
      <c r="G473" s="231">
        <f>F473</f>
        <v>2588</v>
      </c>
      <c r="H473" s="245"/>
      <c r="I473" s="98"/>
      <c r="J473" s="2"/>
      <c r="K473" s="2"/>
      <c r="L473" s="2"/>
      <c r="M473" s="1"/>
    </row>
    <row r="474" spans="1:13" ht="15.75" customHeight="1" x14ac:dyDescent="0.3">
      <c r="A474" s="19"/>
      <c r="B474" s="1"/>
      <c r="C474" s="241">
        <v>1739</v>
      </c>
      <c r="D474" s="241" t="s">
        <v>1462</v>
      </c>
      <c r="E474" s="171" t="s">
        <v>1870</v>
      </c>
      <c r="F474" s="2">
        <f>SUMIF($G$459:$G$461,E474, $I$459:$I$461)</f>
        <v>16400</v>
      </c>
      <c r="G474" s="254">
        <f>SUM(F474:F475)</f>
        <v>20208</v>
      </c>
      <c r="H474" s="236">
        <f>SUM(G474:G476)</f>
        <v>29718</v>
      </c>
      <c r="I474" s="98"/>
      <c r="J474" s="2"/>
      <c r="K474" s="2"/>
      <c r="L474" s="2"/>
      <c r="M474" s="1"/>
    </row>
    <row r="475" spans="1:13" ht="15.75" customHeight="1" x14ac:dyDescent="0.3">
      <c r="A475" s="19"/>
      <c r="B475" s="1"/>
      <c r="C475" s="241"/>
      <c r="D475" s="241"/>
      <c r="E475" s="171" t="s">
        <v>1871</v>
      </c>
      <c r="F475" s="2">
        <f t="shared" ref="F475:F476" si="1">SUMIF($G$459:$G$461,E475, $I$459:$I$461)</f>
        <v>3808</v>
      </c>
      <c r="G475" s="254"/>
      <c r="H475" s="237"/>
      <c r="I475" s="98"/>
      <c r="J475" s="2"/>
      <c r="K475" s="2"/>
      <c r="L475" s="2"/>
      <c r="M475" s="1"/>
    </row>
    <row r="476" spans="1:13" ht="15.75" customHeight="1" thickBot="1" x14ac:dyDescent="0.35">
      <c r="A476" s="19"/>
      <c r="B476" s="1"/>
      <c r="C476" s="242"/>
      <c r="D476" s="225" t="s">
        <v>1464</v>
      </c>
      <c r="E476" s="229" t="s">
        <v>1869</v>
      </c>
      <c r="F476" s="119">
        <f t="shared" si="1"/>
        <v>9510</v>
      </c>
      <c r="G476" s="231">
        <v>9510</v>
      </c>
      <c r="H476" s="238"/>
      <c r="I476" s="98"/>
      <c r="J476" s="2"/>
      <c r="K476" s="2"/>
      <c r="L476" s="2"/>
      <c r="M476" s="1"/>
    </row>
    <row r="477" spans="1:13" ht="15.75" customHeight="1" x14ac:dyDescent="0.3">
      <c r="A477" s="19"/>
      <c r="B477" s="1"/>
      <c r="C477" s="2"/>
      <c r="D477" s="2"/>
      <c r="F477" s="2"/>
      <c r="G477" s="107"/>
      <c r="H477" s="2"/>
      <c r="I477" s="98"/>
      <c r="J477" s="2"/>
      <c r="K477" s="2"/>
      <c r="L477" s="2"/>
      <c r="M477" s="1"/>
    </row>
    <row r="478" spans="1:13" ht="15.75" customHeight="1" x14ac:dyDescent="0.3">
      <c r="A478" s="19"/>
      <c r="B478" s="1"/>
      <c r="C478" s="2" t="s">
        <v>1467</v>
      </c>
      <c r="D478" s="25" t="s">
        <v>1468</v>
      </c>
      <c r="E478" s="117" t="s">
        <v>1469</v>
      </c>
      <c r="F478" s="2"/>
      <c r="G478" s="107"/>
      <c r="H478" s="2"/>
      <c r="I478" s="98"/>
      <c r="J478" s="2"/>
      <c r="K478" s="2"/>
      <c r="L478" s="2"/>
      <c r="M478" s="1"/>
    </row>
    <row r="479" spans="1:13" ht="15.75" customHeight="1" x14ac:dyDescent="0.3">
      <c r="A479" s="19"/>
      <c r="B479" s="1"/>
      <c r="C479" s="2"/>
      <c r="D479" s="2"/>
      <c r="F479" s="2"/>
      <c r="G479" s="107"/>
      <c r="H479" s="2"/>
      <c r="I479" s="98"/>
      <c r="J479" s="2"/>
      <c r="K479" s="2"/>
      <c r="L479" s="2"/>
      <c r="M479" s="1"/>
    </row>
    <row r="480" spans="1:13" ht="15.75" customHeight="1" x14ac:dyDescent="0.3">
      <c r="A480" s="19"/>
      <c r="B480" s="1"/>
      <c r="C480" s="2"/>
      <c r="D480" s="2"/>
      <c r="F480" s="2"/>
      <c r="G480" s="107"/>
      <c r="H480" s="2"/>
      <c r="I480" s="98"/>
      <c r="J480" s="2"/>
      <c r="K480" s="2"/>
      <c r="L480" s="2"/>
      <c r="M480" s="1"/>
    </row>
    <row r="481" spans="1:13" ht="15.75" customHeight="1" x14ac:dyDescent="0.3">
      <c r="A481" s="19"/>
      <c r="B481" s="1"/>
      <c r="C481" s="2"/>
      <c r="D481" s="2"/>
      <c r="F481" s="2"/>
      <c r="G481" s="107"/>
      <c r="H481" s="2"/>
      <c r="I481" s="98"/>
      <c r="J481" s="2"/>
      <c r="K481" s="2"/>
      <c r="L481" s="2"/>
      <c r="M481" s="1"/>
    </row>
    <row r="482" spans="1:13" ht="15.75" customHeight="1" x14ac:dyDescent="0.3">
      <c r="A482" s="19"/>
      <c r="B482" s="1"/>
      <c r="I482" s="98"/>
      <c r="J482" s="2"/>
      <c r="K482" s="2"/>
      <c r="L482" s="2"/>
      <c r="M482" s="1"/>
    </row>
    <row r="483" spans="1:13" ht="15.75" customHeight="1" x14ac:dyDescent="0.3">
      <c r="A483" s="19"/>
      <c r="B483" s="1"/>
      <c r="I483" s="98"/>
      <c r="J483" s="2"/>
      <c r="K483" s="2"/>
      <c r="L483" s="2"/>
      <c r="M483" s="1"/>
    </row>
    <row r="484" spans="1:13" ht="15.75" customHeight="1" x14ac:dyDescent="0.3">
      <c r="A484" s="19"/>
      <c r="B484" s="1"/>
      <c r="I484" s="98"/>
      <c r="J484" s="2"/>
      <c r="K484" s="2"/>
      <c r="L484" s="2"/>
      <c r="M484" s="1"/>
    </row>
    <row r="485" spans="1:13" ht="15.75" customHeight="1" x14ac:dyDescent="0.3">
      <c r="A485" s="19"/>
      <c r="B485" s="1"/>
      <c r="I485" s="98"/>
      <c r="J485" s="2"/>
      <c r="K485" s="2"/>
      <c r="L485" s="2"/>
      <c r="M485" s="1"/>
    </row>
    <row r="486" spans="1:13" ht="15.75" customHeight="1" x14ac:dyDescent="0.3">
      <c r="A486" s="19"/>
      <c r="B486" s="1"/>
      <c r="I486" s="98"/>
      <c r="J486" s="2"/>
      <c r="K486" s="2"/>
      <c r="L486" s="2"/>
      <c r="M486" s="1"/>
    </row>
    <row r="487" spans="1:13" ht="15.75" customHeight="1" x14ac:dyDescent="0.3">
      <c r="A487" s="19"/>
      <c r="B487" s="1"/>
      <c r="I487" s="98"/>
      <c r="J487" s="2"/>
      <c r="K487" s="2"/>
      <c r="L487" s="2"/>
      <c r="M487" s="1"/>
    </row>
    <row r="488" spans="1:13" ht="15.75" customHeight="1" x14ac:dyDescent="0.3">
      <c r="A488" s="19"/>
      <c r="B488" s="1"/>
      <c r="I488" s="98"/>
      <c r="J488" s="2"/>
      <c r="K488" s="2"/>
      <c r="L488" s="2"/>
      <c r="M488" s="1"/>
    </row>
    <row r="489" spans="1:13" ht="15.75" customHeight="1" x14ac:dyDescent="0.3">
      <c r="A489" s="19"/>
      <c r="B489" s="1"/>
      <c r="I489" s="98"/>
      <c r="J489" s="2"/>
      <c r="K489" s="2"/>
      <c r="L489" s="2"/>
      <c r="M489" s="1"/>
    </row>
    <row r="490" spans="1:13" ht="15.75" customHeight="1" x14ac:dyDescent="0.3">
      <c r="A490" s="19"/>
      <c r="B490" s="1"/>
      <c r="I490" s="98"/>
      <c r="J490" s="2"/>
      <c r="K490" s="2"/>
      <c r="L490" s="2"/>
      <c r="M490" s="1"/>
    </row>
    <row r="491" spans="1:13" ht="15.75" customHeight="1" x14ac:dyDescent="0.3">
      <c r="A491" s="19"/>
      <c r="B491" s="1"/>
      <c r="C491" s="2"/>
      <c r="D491" s="2"/>
      <c r="F491" s="2"/>
      <c r="G491" s="107"/>
      <c r="H491" s="2"/>
      <c r="I491" s="98"/>
      <c r="J491" s="2"/>
      <c r="K491" s="2"/>
      <c r="L491" s="2"/>
      <c r="M491" s="1"/>
    </row>
    <row r="492" spans="1:13" ht="15.75" customHeight="1" x14ac:dyDescent="0.3">
      <c r="A492" s="19"/>
      <c r="B492" s="1"/>
      <c r="C492" s="2"/>
      <c r="D492" s="2"/>
      <c r="F492" s="2"/>
      <c r="G492" s="107"/>
      <c r="H492" s="2"/>
      <c r="I492" s="98"/>
      <c r="J492" s="2"/>
      <c r="K492" s="2"/>
      <c r="L492" s="2"/>
      <c r="M492" s="1"/>
    </row>
    <row r="493" spans="1:13" ht="15.75" customHeight="1" x14ac:dyDescent="0.3">
      <c r="A493" s="19"/>
      <c r="B493" s="1"/>
      <c r="C493" s="2"/>
      <c r="D493" s="2"/>
      <c r="F493" s="2"/>
      <c r="G493" s="107"/>
      <c r="H493" s="2"/>
      <c r="I493" s="98"/>
      <c r="J493" s="2"/>
      <c r="K493" s="2"/>
      <c r="L493" s="2"/>
      <c r="M493" s="1"/>
    </row>
    <row r="494" spans="1:13" ht="15.75" customHeight="1" x14ac:dyDescent="0.3">
      <c r="A494" s="19"/>
      <c r="B494" s="1"/>
      <c r="C494" s="2"/>
      <c r="D494" s="2"/>
      <c r="F494" s="2"/>
      <c r="G494" s="107"/>
      <c r="H494" s="2"/>
      <c r="I494" s="98"/>
      <c r="J494" s="2"/>
      <c r="K494" s="2"/>
      <c r="L494" s="2"/>
      <c r="M494" s="1"/>
    </row>
    <row r="495" spans="1:13" ht="15.75" customHeight="1" x14ac:dyDescent="0.3">
      <c r="A495" s="19"/>
      <c r="B495" s="1"/>
      <c r="C495" s="2"/>
      <c r="D495" s="2"/>
      <c r="F495" s="2"/>
      <c r="G495" s="107"/>
      <c r="H495" s="2"/>
      <c r="I495" s="98"/>
      <c r="J495" s="2"/>
      <c r="K495" s="2"/>
      <c r="L495" s="2"/>
      <c r="M495" s="1"/>
    </row>
    <row r="496" spans="1:13" ht="15.75" customHeight="1" x14ac:dyDescent="0.3">
      <c r="A496" s="19"/>
      <c r="B496" s="1"/>
      <c r="C496" s="2"/>
      <c r="D496" s="2"/>
      <c r="F496" s="2"/>
      <c r="G496" s="107"/>
      <c r="H496" s="2"/>
      <c r="I496" s="98"/>
      <c r="J496" s="2"/>
      <c r="K496" s="2"/>
      <c r="L496" s="2"/>
      <c r="M496" s="1"/>
    </row>
    <row r="497" spans="1:13" ht="15.75" customHeight="1" x14ac:dyDescent="0.3">
      <c r="A497" s="19"/>
      <c r="B497" s="1"/>
      <c r="C497" s="2"/>
      <c r="D497" s="2"/>
      <c r="F497" s="2"/>
      <c r="G497" s="107"/>
      <c r="H497" s="2"/>
      <c r="I497" s="98"/>
      <c r="J497" s="2"/>
      <c r="K497" s="2"/>
      <c r="L497" s="2"/>
      <c r="M497" s="1"/>
    </row>
    <row r="498" spans="1:13" ht="15.75" customHeight="1" x14ac:dyDescent="0.3">
      <c r="A498" s="19"/>
      <c r="B498" s="1"/>
      <c r="C498" s="2"/>
      <c r="D498" s="2"/>
      <c r="F498" s="2"/>
      <c r="G498" s="107"/>
      <c r="H498" s="2"/>
      <c r="I498" s="98"/>
      <c r="J498" s="2"/>
      <c r="K498" s="2"/>
      <c r="L498" s="2"/>
      <c r="M498" s="1"/>
    </row>
    <row r="499" spans="1:13" ht="15.75" customHeight="1" x14ac:dyDescent="0.3">
      <c r="A499" s="19"/>
      <c r="B499" s="1"/>
      <c r="C499" s="2"/>
      <c r="D499" s="2"/>
      <c r="F499" s="2"/>
      <c r="G499" s="107"/>
      <c r="H499" s="2"/>
      <c r="I499" s="98"/>
      <c r="J499" s="2"/>
      <c r="K499" s="2"/>
      <c r="L499" s="2"/>
      <c r="M499" s="1"/>
    </row>
    <row r="500" spans="1:13" ht="15.75" customHeight="1" x14ac:dyDescent="0.3">
      <c r="A500" s="19"/>
      <c r="B500" s="1"/>
      <c r="C500" s="2"/>
      <c r="D500" s="2"/>
      <c r="F500" s="2"/>
      <c r="G500" s="107"/>
      <c r="H500" s="2"/>
      <c r="I500" s="98"/>
      <c r="J500" s="2"/>
      <c r="K500" s="2"/>
      <c r="L500" s="2"/>
      <c r="M500" s="1"/>
    </row>
    <row r="501" spans="1:13" ht="15.75" customHeight="1" x14ac:dyDescent="0.3">
      <c r="A501" s="19"/>
      <c r="B501" s="1"/>
      <c r="C501" s="2"/>
      <c r="D501" s="2"/>
      <c r="F501" s="2"/>
      <c r="G501" s="107"/>
      <c r="H501" s="2"/>
      <c r="I501" s="98"/>
      <c r="J501" s="2"/>
      <c r="K501" s="2"/>
      <c r="L501" s="2"/>
      <c r="M501" s="1"/>
    </row>
    <row r="502" spans="1:13" ht="15.75" customHeight="1" x14ac:dyDescent="0.3">
      <c r="A502" s="19"/>
      <c r="B502" s="1"/>
      <c r="C502" s="2"/>
      <c r="D502" s="2"/>
      <c r="F502" s="2"/>
      <c r="G502" s="107"/>
      <c r="H502" s="2"/>
      <c r="I502" s="98"/>
      <c r="J502" s="2"/>
      <c r="K502" s="2"/>
      <c r="L502" s="2"/>
      <c r="M502" s="1"/>
    </row>
    <row r="503" spans="1:13" ht="15.75" customHeight="1" x14ac:dyDescent="0.3">
      <c r="A503" s="19"/>
      <c r="B503" s="1"/>
      <c r="C503" s="2"/>
      <c r="D503" s="2"/>
      <c r="F503" s="2"/>
      <c r="G503" s="107"/>
      <c r="H503" s="2"/>
      <c r="I503" s="98"/>
      <c r="J503" s="2"/>
      <c r="K503" s="2"/>
      <c r="L503" s="2"/>
      <c r="M503" s="1"/>
    </row>
    <row r="504" spans="1:13" ht="15.75" customHeight="1" x14ac:dyDescent="0.3">
      <c r="A504" s="19"/>
      <c r="B504" s="1"/>
      <c r="C504" s="2"/>
      <c r="D504" s="2"/>
      <c r="F504" s="2"/>
      <c r="G504" s="107"/>
      <c r="H504" s="2"/>
      <c r="I504" s="98"/>
      <c r="J504" s="2"/>
      <c r="K504" s="2"/>
      <c r="L504" s="2"/>
      <c r="M504" s="1"/>
    </row>
    <row r="505" spans="1:13" ht="15.75" customHeight="1" x14ac:dyDescent="0.3">
      <c r="A505" s="19"/>
      <c r="B505" s="1"/>
      <c r="C505" s="2"/>
      <c r="D505" s="2"/>
      <c r="F505" s="2"/>
      <c r="G505" s="107"/>
      <c r="H505" s="2"/>
      <c r="I505" s="98"/>
      <c r="J505" s="2"/>
      <c r="K505" s="2"/>
      <c r="L505" s="2"/>
      <c r="M505" s="1"/>
    </row>
    <row r="506" spans="1:13" ht="15.75" customHeight="1" x14ac:dyDescent="0.3">
      <c r="A506" s="19"/>
      <c r="B506" s="1"/>
      <c r="C506" s="2"/>
      <c r="D506" s="2"/>
      <c r="F506" s="2"/>
      <c r="G506" s="107"/>
      <c r="H506" s="2"/>
      <c r="I506" s="98"/>
      <c r="J506" s="2"/>
      <c r="K506" s="2"/>
      <c r="L506" s="2"/>
      <c r="M506" s="1"/>
    </row>
    <row r="507" spans="1:13" ht="15.75" customHeight="1" x14ac:dyDescent="0.3">
      <c r="A507" s="19"/>
      <c r="B507" s="1"/>
      <c r="C507" s="2"/>
      <c r="D507" s="2"/>
      <c r="F507" s="2"/>
      <c r="G507" s="107"/>
      <c r="H507" s="2"/>
      <c r="I507" s="98"/>
      <c r="J507" s="2"/>
      <c r="K507" s="2"/>
      <c r="L507" s="2"/>
      <c r="M507" s="1"/>
    </row>
    <row r="508" spans="1:13" ht="15.75" customHeight="1" x14ac:dyDescent="0.3">
      <c r="A508" s="19"/>
      <c r="B508" s="1"/>
      <c r="C508" s="2"/>
      <c r="D508" s="2"/>
      <c r="F508" s="2"/>
      <c r="G508" s="107"/>
      <c r="H508" s="2"/>
      <c r="I508" s="98"/>
      <c r="J508" s="2"/>
      <c r="K508" s="2"/>
      <c r="L508" s="2"/>
      <c r="M508" s="1"/>
    </row>
    <row r="509" spans="1:13" ht="15.75" customHeight="1" x14ac:dyDescent="0.3">
      <c r="A509" s="19"/>
      <c r="B509" s="1"/>
      <c r="C509" s="2"/>
      <c r="D509" s="2"/>
      <c r="F509" s="2"/>
      <c r="G509" s="107"/>
      <c r="H509" s="2"/>
      <c r="I509" s="98"/>
      <c r="J509" s="2"/>
      <c r="K509" s="2"/>
      <c r="L509" s="2"/>
      <c r="M509" s="1"/>
    </row>
    <row r="510" spans="1:13" ht="15.75" customHeight="1" x14ac:dyDescent="0.3">
      <c r="A510" s="19"/>
      <c r="B510" s="1"/>
      <c r="C510" s="2"/>
      <c r="D510" s="2"/>
      <c r="F510" s="2"/>
      <c r="G510" s="107"/>
      <c r="H510" s="2"/>
      <c r="I510" s="98"/>
      <c r="J510" s="2"/>
      <c r="K510" s="2"/>
      <c r="L510" s="2"/>
      <c r="M510" s="1"/>
    </row>
    <row r="511" spans="1:13" ht="15.75" customHeight="1" x14ac:dyDescent="0.3">
      <c r="A511" s="19"/>
      <c r="B511" s="1"/>
      <c r="C511" s="2"/>
      <c r="D511" s="2"/>
      <c r="F511" s="2"/>
      <c r="G511" s="107"/>
      <c r="H511" s="2"/>
      <c r="I511" s="98"/>
      <c r="J511" s="2"/>
      <c r="K511" s="2"/>
      <c r="L511" s="2"/>
      <c r="M511" s="1"/>
    </row>
    <row r="512" spans="1:13" ht="15.75" customHeight="1" x14ac:dyDescent="0.3">
      <c r="A512" s="19"/>
      <c r="B512" s="1"/>
      <c r="C512" s="2"/>
      <c r="D512" s="2"/>
      <c r="F512" s="2"/>
      <c r="G512" s="107"/>
      <c r="H512" s="2"/>
      <c r="I512" s="98"/>
      <c r="J512" s="2"/>
      <c r="K512" s="2"/>
      <c r="L512" s="2"/>
      <c r="M512" s="1"/>
    </row>
    <row r="513" spans="1:13" ht="15.75" customHeight="1" x14ac:dyDescent="0.3">
      <c r="A513" s="19"/>
      <c r="B513" s="1"/>
      <c r="C513" s="2"/>
      <c r="D513" s="2"/>
      <c r="F513" s="2"/>
      <c r="G513" s="107"/>
      <c r="H513" s="2"/>
      <c r="I513" s="98"/>
      <c r="J513" s="2"/>
      <c r="K513" s="2"/>
      <c r="L513" s="2"/>
      <c r="M513" s="1"/>
    </row>
    <row r="514" spans="1:13" ht="15.75" customHeight="1" x14ac:dyDescent="0.3">
      <c r="A514" s="19"/>
      <c r="B514" s="1"/>
      <c r="C514" s="2"/>
      <c r="D514" s="2"/>
      <c r="F514" s="2"/>
      <c r="G514" s="107"/>
      <c r="H514" s="2"/>
      <c r="I514" s="98"/>
      <c r="J514" s="2"/>
      <c r="K514" s="2"/>
      <c r="L514" s="2"/>
      <c r="M514" s="1"/>
    </row>
    <row r="515" spans="1:13" ht="15.75" customHeight="1" x14ac:dyDescent="0.3">
      <c r="A515" s="19"/>
      <c r="B515" s="1"/>
      <c r="C515" s="2"/>
      <c r="D515" s="2"/>
      <c r="F515" s="2"/>
      <c r="G515" s="107"/>
      <c r="H515" s="2"/>
      <c r="I515" s="98"/>
      <c r="J515" s="2"/>
      <c r="K515" s="2"/>
      <c r="L515" s="2"/>
      <c r="M515" s="1"/>
    </row>
    <row r="516" spans="1:13" ht="15.75" customHeight="1" x14ac:dyDescent="0.3">
      <c r="A516" s="19"/>
      <c r="B516" s="1"/>
      <c r="C516" s="2"/>
      <c r="D516" s="2"/>
      <c r="F516" s="2"/>
      <c r="G516" s="107"/>
      <c r="H516" s="2"/>
      <c r="I516" s="98"/>
      <c r="J516" s="2"/>
      <c r="K516" s="2"/>
      <c r="L516" s="2"/>
      <c r="M516" s="1"/>
    </row>
    <row r="517" spans="1:13" ht="15.75" customHeight="1" x14ac:dyDescent="0.3">
      <c r="A517" s="19"/>
      <c r="B517" s="1"/>
      <c r="C517" s="2"/>
      <c r="D517" s="2"/>
      <c r="F517" s="2"/>
      <c r="G517" s="107"/>
      <c r="H517" s="2"/>
      <c r="I517" s="98"/>
      <c r="J517" s="2"/>
      <c r="K517" s="2"/>
      <c r="L517" s="2"/>
      <c r="M517" s="1"/>
    </row>
    <row r="518" spans="1:13" ht="15.75" customHeight="1" x14ac:dyDescent="0.3">
      <c r="A518" s="19"/>
      <c r="B518" s="1"/>
      <c r="C518" s="2"/>
      <c r="D518" s="2"/>
      <c r="F518" s="2"/>
      <c r="G518" s="107"/>
      <c r="H518" s="2"/>
      <c r="I518" s="98"/>
      <c r="J518" s="2"/>
      <c r="K518" s="2"/>
      <c r="L518" s="2"/>
      <c r="M518" s="1"/>
    </row>
    <row r="519" spans="1:13" ht="15.75" customHeight="1" x14ac:dyDescent="0.3">
      <c r="A519" s="19"/>
      <c r="B519" s="1"/>
      <c r="C519" s="2"/>
      <c r="D519" s="2"/>
      <c r="F519" s="2"/>
      <c r="G519" s="107"/>
      <c r="H519" s="2"/>
      <c r="I519" s="98"/>
      <c r="J519" s="2"/>
      <c r="K519" s="2"/>
      <c r="L519" s="2"/>
      <c r="M519" s="1"/>
    </row>
    <row r="520" spans="1:13" ht="15.75" customHeight="1" x14ac:dyDescent="0.3">
      <c r="A520" s="19"/>
      <c r="B520" s="1"/>
      <c r="C520" s="2"/>
      <c r="D520" s="2"/>
      <c r="F520" s="2"/>
      <c r="G520" s="107"/>
      <c r="H520" s="2"/>
      <c r="I520" s="98"/>
      <c r="J520" s="2"/>
      <c r="K520" s="2"/>
      <c r="L520" s="2"/>
      <c r="M520" s="1"/>
    </row>
    <row r="521" spans="1:13" ht="15.75" customHeight="1" x14ac:dyDescent="0.3">
      <c r="A521" s="19"/>
      <c r="B521" s="1"/>
      <c r="C521" s="2"/>
      <c r="D521" s="2"/>
      <c r="F521" s="2"/>
      <c r="G521" s="107"/>
      <c r="H521" s="2"/>
      <c r="I521" s="98"/>
      <c r="J521" s="2"/>
      <c r="K521" s="2"/>
      <c r="L521" s="2"/>
      <c r="M521" s="1"/>
    </row>
    <row r="522" spans="1:13" ht="15.75" customHeight="1" x14ac:dyDescent="0.3">
      <c r="A522" s="19"/>
      <c r="B522" s="1"/>
      <c r="C522" s="2"/>
      <c r="D522" s="2"/>
      <c r="F522" s="2"/>
      <c r="G522" s="107"/>
      <c r="H522" s="2"/>
      <c r="I522" s="98"/>
      <c r="J522" s="2"/>
      <c r="K522" s="2"/>
      <c r="L522" s="2"/>
      <c r="M522" s="1"/>
    </row>
    <row r="523" spans="1:13" ht="15.75" customHeight="1" x14ac:dyDescent="0.3">
      <c r="A523" s="19"/>
      <c r="B523" s="1"/>
      <c r="C523" s="2"/>
      <c r="D523" s="2"/>
      <c r="F523" s="2"/>
      <c r="G523" s="107"/>
      <c r="H523" s="2"/>
      <c r="I523" s="98"/>
      <c r="J523" s="2"/>
      <c r="K523" s="2"/>
      <c r="L523" s="2"/>
      <c r="M523" s="1"/>
    </row>
    <row r="524" spans="1:13" ht="15.75" customHeight="1" x14ac:dyDescent="0.3">
      <c r="A524" s="19"/>
      <c r="B524" s="1"/>
      <c r="C524" s="2"/>
      <c r="D524" s="2"/>
      <c r="F524" s="2"/>
      <c r="G524" s="107"/>
      <c r="H524" s="2"/>
      <c r="I524" s="98"/>
      <c r="J524" s="2"/>
      <c r="K524" s="2"/>
      <c r="L524" s="2"/>
      <c r="M524" s="1"/>
    </row>
    <row r="525" spans="1:13" ht="15.75" customHeight="1" x14ac:dyDescent="0.3">
      <c r="A525" s="19"/>
      <c r="B525" s="1"/>
      <c r="C525" s="2"/>
      <c r="D525" s="2"/>
      <c r="F525" s="2"/>
      <c r="G525" s="107"/>
      <c r="H525" s="2"/>
      <c r="I525" s="98"/>
      <c r="J525" s="2"/>
      <c r="K525" s="2"/>
      <c r="L525" s="2"/>
      <c r="M525" s="1"/>
    </row>
    <row r="526" spans="1:13" ht="15.75" customHeight="1" x14ac:dyDescent="0.3">
      <c r="A526" s="19"/>
      <c r="B526" s="1"/>
      <c r="C526" s="2"/>
      <c r="D526" s="2"/>
      <c r="F526" s="2"/>
      <c r="G526" s="107"/>
      <c r="H526" s="2"/>
      <c r="I526" s="98"/>
      <c r="J526" s="2"/>
      <c r="K526" s="2"/>
      <c r="L526" s="2"/>
      <c r="M526" s="1"/>
    </row>
    <row r="527" spans="1:13" ht="15.75" customHeight="1" x14ac:dyDescent="0.3">
      <c r="A527" s="19"/>
      <c r="B527" s="1"/>
      <c r="C527" s="2"/>
      <c r="D527" s="2"/>
      <c r="F527" s="2"/>
      <c r="G527" s="107"/>
      <c r="H527" s="2"/>
      <c r="I527" s="98"/>
      <c r="J527" s="2"/>
      <c r="K527" s="2"/>
      <c r="L527" s="2"/>
      <c r="M527" s="1"/>
    </row>
    <row r="528" spans="1:13" ht="15.75" customHeight="1" x14ac:dyDescent="0.3">
      <c r="A528" s="19"/>
      <c r="B528" s="1"/>
      <c r="C528" s="2"/>
      <c r="D528" s="2"/>
      <c r="F528" s="2"/>
      <c r="G528" s="107"/>
      <c r="H528" s="2"/>
      <c r="I528" s="98"/>
      <c r="J528" s="2"/>
      <c r="K528" s="2"/>
      <c r="L528" s="2"/>
      <c r="M528" s="1"/>
    </row>
    <row r="529" spans="1:13" ht="15.75" customHeight="1" x14ac:dyDescent="0.3">
      <c r="A529" s="19"/>
      <c r="B529" s="1"/>
      <c r="C529" s="2"/>
      <c r="D529" s="2"/>
      <c r="F529" s="2"/>
      <c r="G529" s="107"/>
      <c r="H529" s="2"/>
      <c r="I529" s="98"/>
      <c r="J529" s="2"/>
      <c r="K529" s="2"/>
      <c r="L529" s="2"/>
      <c r="M529" s="1"/>
    </row>
    <row r="530" spans="1:13" ht="15.75" customHeight="1" x14ac:dyDescent="0.3">
      <c r="A530" s="19"/>
      <c r="B530" s="1"/>
      <c r="C530" s="2"/>
      <c r="D530" s="2"/>
      <c r="F530" s="2"/>
      <c r="G530" s="107"/>
      <c r="H530" s="2"/>
      <c r="I530" s="98"/>
      <c r="J530" s="2"/>
      <c r="K530" s="2"/>
      <c r="L530" s="2"/>
      <c r="M530" s="1"/>
    </row>
    <row r="531" spans="1:13" ht="15.75" customHeight="1" x14ac:dyDescent="0.3">
      <c r="A531" s="19"/>
      <c r="B531" s="1"/>
      <c r="C531" s="2"/>
      <c r="D531" s="2"/>
      <c r="F531" s="2"/>
      <c r="G531" s="107"/>
      <c r="H531" s="2"/>
      <c r="I531" s="98"/>
      <c r="J531" s="2"/>
      <c r="K531" s="2"/>
      <c r="L531" s="2"/>
      <c r="M531" s="1"/>
    </row>
    <row r="532" spans="1:13" ht="15.75" customHeight="1" x14ac:dyDescent="0.3">
      <c r="A532" s="19"/>
      <c r="B532" s="1"/>
      <c r="C532" s="2"/>
      <c r="D532" s="2"/>
      <c r="F532" s="2"/>
      <c r="G532" s="107"/>
      <c r="H532" s="2"/>
      <c r="I532" s="98"/>
      <c r="J532" s="2"/>
      <c r="K532" s="2"/>
      <c r="L532" s="2"/>
      <c r="M532" s="1"/>
    </row>
    <row r="533" spans="1:13" ht="15.75" customHeight="1" x14ac:dyDescent="0.3">
      <c r="A533" s="19"/>
      <c r="B533" s="1"/>
      <c r="C533" s="2"/>
      <c r="D533" s="2"/>
      <c r="F533" s="2"/>
      <c r="G533" s="107"/>
      <c r="H533" s="2"/>
      <c r="I533" s="98"/>
      <c r="J533" s="2"/>
      <c r="K533" s="2"/>
      <c r="L533" s="2"/>
      <c r="M533" s="1"/>
    </row>
    <row r="534" spans="1:13" ht="15.75" customHeight="1" x14ac:dyDescent="0.3">
      <c r="A534" s="19"/>
      <c r="B534" s="1"/>
      <c r="C534" s="2"/>
      <c r="D534" s="2"/>
      <c r="F534" s="2"/>
      <c r="G534" s="107"/>
      <c r="H534" s="2"/>
      <c r="I534" s="98"/>
      <c r="J534" s="2"/>
      <c r="K534" s="2"/>
      <c r="L534" s="2"/>
      <c r="M534" s="1"/>
    </row>
    <row r="535" spans="1:13" ht="15.75" customHeight="1" x14ac:dyDescent="0.3">
      <c r="A535" s="19"/>
      <c r="B535" s="1"/>
      <c r="C535" s="2"/>
      <c r="D535" s="2"/>
      <c r="F535" s="2"/>
      <c r="G535" s="107"/>
      <c r="H535" s="2"/>
      <c r="I535" s="98"/>
      <c r="J535" s="2"/>
      <c r="K535" s="2"/>
      <c r="L535" s="2"/>
      <c r="M535" s="1"/>
    </row>
    <row r="536" spans="1:13" ht="15.75" customHeight="1" x14ac:dyDescent="0.3">
      <c r="A536" s="19"/>
      <c r="B536" s="1"/>
      <c r="C536" s="2"/>
      <c r="D536" s="2"/>
      <c r="F536" s="2"/>
      <c r="G536" s="107"/>
      <c r="H536" s="2"/>
      <c r="I536" s="98"/>
      <c r="J536" s="2"/>
      <c r="K536" s="2"/>
      <c r="L536" s="2"/>
      <c r="M536" s="1"/>
    </row>
    <row r="537" spans="1:13" ht="15.75" customHeight="1" x14ac:dyDescent="0.3">
      <c r="A537" s="19"/>
      <c r="B537" s="1"/>
      <c r="C537" s="2"/>
      <c r="D537" s="2"/>
      <c r="F537" s="2"/>
      <c r="G537" s="107"/>
      <c r="H537" s="2"/>
      <c r="I537" s="98"/>
      <c r="J537" s="2"/>
      <c r="K537" s="2"/>
      <c r="L537" s="2"/>
      <c r="M537" s="1"/>
    </row>
    <row r="538" spans="1:13" ht="15.75" customHeight="1" x14ac:dyDescent="0.3">
      <c r="A538" s="19"/>
      <c r="B538" s="1"/>
      <c r="C538" s="2"/>
      <c r="D538" s="2"/>
      <c r="F538" s="2"/>
      <c r="G538" s="107"/>
      <c r="H538" s="2"/>
      <c r="I538" s="98"/>
      <c r="J538" s="2"/>
      <c r="K538" s="2"/>
      <c r="L538" s="2"/>
      <c r="M538" s="1"/>
    </row>
    <row r="539" spans="1:13" ht="15.75" customHeight="1" x14ac:dyDescent="0.3">
      <c r="A539" s="19"/>
      <c r="B539" s="1"/>
      <c r="C539" s="2"/>
      <c r="D539" s="2"/>
      <c r="F539" s="2"/>
      <c r="G539" s="107"/>
      <c r="H539" s="2"/>
      <c r="I539" s="98"/>
      <c r="J539" s="2"/>
      <c r="K539" s="2"/>
      <c r="L539" s="2"/>
      <c r="M539" s="1"/>
    </row>
    <row r="540" spans="1:13" ht="15.75" customHeight="1" x14ac:dyDescent="0.3">
      <c r="A540" s="19"/>
      <c r="B540" s="1"/>
      <c r="C540" s="2"/>
      <c r="D540" s="2"/>
      <c r="F540" s="2"/>
      <c r="G540" s="107"/>
      <c r="H540" s="2"/>
      <c r="I540" s="98"/>
      <c r="J540" s="2"/>
      <c r="K540" s="2"/>
      <c r="L540" s="2"/>
      <c r="M540" s="1"/>
    </row>
    <row r="541" spans="1:13" ht="15.75" customHeight="1" x14ac:dyDescent="0.3">
      <c r="A541" s="19"/>
      <c r="B541" s="1"/>
      <c r="C541" s="2"/>
      <c r="D541" s="2"/>
      <c r="F541" s="2"/>
      <c r="G541" s="107"/>
      <c r="H541" s="2"/>
      <c r="I541" s="98"/>
      <c r="J541" s="2"/>
      <c r="K541" s="2"/>
      <c r="L541" s="2"/>
      <c r="M541" s="1"/>
    </row>
    <row r="542" spans="1:13" ht="15.75" customHeight="1" x14ac:dyDescent="0.3">
      <c r="A542" s="19"/>
      <c r="B542" s="1"/>
      <c r="C542" s="2"/>
      <c r="D542" s="2"/>
      <c r="F542" s="2"/>
      <c r="G542" s="107"/>
      <c r="H542" s="2"/>
      <c r="I542" s="98"/>
      <c r="J542" s="2"/>
      <c r="K542" s="2"/>
      <c r="L542" s="2"/>
      <c r="M542" s="1"/>
    </row>
    <row r="543" spans="1:13" ht="15.75" customHeight="1" x14ac:dyDescent="0.3">
      <c r="A543" s="19"/>
      <c r="B543" s="1"/>
      <c r="C543" s="2"/>
      <c r="D543" s="2"/>
      <c r="F543" s="2"/>
      <c r="G543" s="107"/>
      <c r="H543" s="2"/>
      <c r="I543" s="98"/>
      <c r="J543" s="2"/>
      <c r="K543" s="2"/>
      <c r="L543" s="2"/>
      <c r="M543" s="1"/>
    </row>
    <row r="544" spans="1:13" ht="15.75" customHeight="1" x14ac:dyDescent="0.3">
      <c r="A544" s="19"/>
      <c r="B544" s="1"/>
      <c r="C544" s="2"/>
      <c r="D544" s="2"/>
      <c r="F544" s="2"/>
      <c r="G544" s="107"/>
      <c r="H544" s="2"/>
      <c r="I544" s="98"/>
      <c r="J544" s="2"/>
      <c r="K544" s="2"/>
      <c r="L544" s="2"/>
      <c r="M544" s="1"/>
    </row>
    <row r="545" spans="1:13" ht="15.75" customHeight="1" x14ac:dyDescent="0.3">
      <c r="A545" s="19"/>
      <c r="B545" s="1"/>
      <c r="C545" s="2"/>
      <c r="D545" s="2"/>
      <c r="F545" s="2"/>
      <c r="G545" s="107"/>
      <c r="H545" s="2"/>
      <c r="I545" s="98"/>
      <c r="J545" s="2"/>
      <c r="K545" s="2"/>
      <c r="L545" s="2"/>
      <c r="M545" s="1"/>
    </row>
    <row r="546" spans="1:13" ht="15.75" customHeight="1" x14ac:dyDescent="0.3">
      <c r="A546" s="19"/>
      <c r="B546" s="1"/>
      <c r="C546" s="2"/>
      <c r="D546" s="2"/>
      <c r="F546" s="2"/>
      <c r="G546" s="107"/>
      <c r="H546" s="2"/>
      <c r="I546" s="98"/>
      <c r="J546" s="2"/>
      <c r="K546" s="2"/>
      <c r="L546" s="2"/>
      <c r="M546" s="1"/>
    </row>
    <row r="547" spans="1:13" ht="15.75" customHeight="1" x14ac:dyDescent="0.3">
      <c r="A547" s="19"/>
      <c r="B547" s="1"/>
      <c r="C547" s="2"/>
      <c r="D547" s="2"/>
      <c r="F547" s="2"/>
      <c r="G547" s="107"/>
      <c r="H547" s="2"/>
      <c r="I547" s="98"/>
      <c r="J547" s="2"/>
      <c r="K547" s="2"/>
      <c r="L547" s="2"/>
      <c r="M547" s="1"/>
    </row>
    <row r="548" spans="1:13" ht="15.75" customHeight="1" x14ac:dyDescent="0.3">
      <c r="A548" s="19"/>
      <c r="B548" s="1"/>
      <c r="C548" s="2"/>
      <c r="D548" s="2"/>
      <c r="F548" s="2"/>
      <c r="G548" s="107"/>
      <c r="H548" s="2"/>
      <c r="I548" s="98"/>
      <c r="J548" s="2"/>
      <c r="K548" s="2"/>
      <c r="L548" s="2"/>
      <c r="M548" s="1"/>
    </row>
    <row r="549" spans="1:13" ht="15.75" customHeight="1" x14ac:dyDescent="0.3">
      <c r="A549" s="19"/>
      <c r="B549" s="1"/>
      <c r="C549" s="2"/>
      <c r="D549" s="2"/>
      <c r="F549" s="2"/>
      <c r="G549" s="107"/>
      <c r="H549" s="2"/>
      <c r="I549" s="98"/>
      <c r="J549" s="2"/>
      <c r="K549" s="2"/>
      <c r="L549" s="2"/>
      <c r="M549" s="1"/>
    </row>
    <row r="550" spans="1:13" ht="15.75" customHeight="1" x14ac:dyDescent="0.3">
      <c r="A550" s="19"/>
      <c r="B550" s="1"/>
      <c r="C550" s="2"/>
      <c r="D550" s="2"/>
      <c r="F550" s="2"/>
      <c r="G550" s="107"/>
      <c r="H550" s="2"/>
      <c r="I550" s="98"/>
      <c r="J550" s="2"/>
      <c r="K550" s="2"/>
      <c r="L550" s="2"/>
      <c r="M550" s="1"/>
    </row>
    <row r="551" spans="1:13" ht="15.75" customHeight="1" x14ac:dyDescent="0.3">
      <c r="A551" s="19"/>
      <c r="B551" s="1"/>
      <c r="C551" s="2"/>
      <c r="D551" s="2"/>
      <c r="F551" s="2"/>
      <c r="G551" s="107"/>
      <c r="H551" s="2"/>
      <c r="I551" s="98"/>
      <c r="J551" s="2"/>
      <c r="K551" s="2"/>
      <c r="L551" s="2"/>
      <c r="M551" s="1"/>
    </row>
    <row r="552" spans="1:13" ht="15.75" customHeight="1" x14ac:dyDescent="0.3">
      <c r="A552" s="19"/>
      <c r="B552" s="1"/>
      <c r="C552" s="2"/>
      <c r="D552" s="2"/>
      <c r="F552" s="2"/>
      <c r="G552" s="107"/>
      <c r="H552" s="2"/>
      <c r="I552" s="98"/>
      <c r="J552" s="2"/>
      <c r="K552" s="2"/>
      <c r="L552" s="2"/>
      <c r="M552" s="1"/>
    </row>
    <row r="553" spans="1:13" ht="15.75" customHeight="1" x14ac:dyDescent="0.3">
      <c r="A553" s="19"/>
      <c r="B553" s="1"/>
      <c r="C553" s="2"/>
      <c r="D553" s="2"/>
      <c r="F553" s="2"/>
      <c r="G553" s="107"/>
      <c r="H553" s="2"/>
      <c r="I553" s="98"/>
      <c r="J553" s="2"/>
      <c r="K553" s="2"/>
      <c r="L553" s="2"/>
      <c r="M553" s="1"/>
    </row>
    <row r="554" spans="1:13" ht="15.75" customHeight="1" x14ac:dyDescent="0.3">
      <c r="A554" s="19"/>
      <c r="B554" s="1"/>
      <c r="C554" s="2"/>
      <c r="D554" s="2"/>
      <c r="F554" s="2"/>
      <c r="G554" s="107"/>
      <c r="H554" s="2"/>
      <c r="I554" s="98"/>
      <c r="J554" s="2"/>
      <c r="K554" s="2"/>
      <c r="L554" s="2"/>
      <c r="M554" s="1"/>
    </row>
    <row r="555" spans="1:13" ht="15.75" customHeight="1" x14ac:dyDescent="0.3">
      <c r="A555" s="19"/>
      <c r="B555" s="1"/>
      <c r="C555" s="2"/>
      <c r="D555" s="2"/>
      <c r="F555" s="2"/>
      <c r="G555" s="107"/>
      <c r="H555" s="2"/>
      <c r="I555" s="98"/>
      <c r="J555" s="2"/>
      <c r="K555" s="2"/>
      <c r="L555" s="2"/>
      <c r="M555" s="1"/>
    </row>
    <row r="556" spans="1:13" ht="15.75" customHeight="1" x14ac:dyDescent="0.3">
      <c r="A556" s="19"/>
      <c r="B556" s="1"/>
      <c r="C556" s="2"/>
      <c r="D556" s="2"/>
      <c r="F556" s="2"/>
      <c r="G556" s="107"/>
      <c r="H556" s="2"/>
      <c r="I556" s="98"/>
      <c r="J556" s="2"/>
      <c r="K556" s="2"/>
      <c r="L556" s="2"/>
      <c r="M556" s="1"/>
    </row>
    <row r="557" spans="1:13" ht="15.75" customHeight="1" x14ac:dyDescent="0.3">
      <c r="A557" s="19"/>
      <c r="B557" s="1"/>
      <c r="C557" s="2"/>
      <c r="D557" s="2"/>
      <c r="F557" s="2"/>
      <c r="G557" s="107"/>
      <c r="H557" s="2"/>
      <c r="I557" s="98"/>
      <c r="J557" s="2"/>
      <c r="K557" s="2"/>
      <c r="L557" s="2"/>
      <c r="M557" s="1"/>
    </row>
    <row r="558" spans="1:13" ht="15.75" customHeight="1" x14ac:dyDescent="0.3">
      <c r="A558" s="19"/>
      <c r="B558" s="1"/>
      <c r="C558" s="2"/>
      <c r="D558" s="2"/>
      <c r="F558" s="2"/>
      <c r="G558" s="107"/>
      <c r="H558" s="2"/>
      <c r="I558" s="98"/>
      <c r="J558" s="2"/>
      <c r="K558" s="2"/>
      <c r="L558" s="2"/>
      <c r="M558" s="1"/>
    </row>
    <row r="559" spans="1:13" ht="15.75" customHeight="1" x14ac:dyDescent="0.3">
      <c r="A559" s="19"/>
      <c r="B559" s="1"/>
      <c r="C559" s="2"/>
      <c r="D559" s="2"/>
      <c r="F559" s="2"/>
      <c r="G559" s="107"/>
      <c r="H559" s="2"/>
      <c r="I559" s="98"/>
      <c r="J559" s="2"/>
      <c r="K559" s="2"/>
      <c r="L559" s="2"/>
      <c r="M559" s="1"/>
    </row>
    <row r="560" spans="1:13" ht="15.75" customHeight="1" x14ac:dyDescent="0.3">
      <c r="A560" s="19"/>
      <c r="B560" s="1"/>
      <c r="C560" s="2"/>
      <c r="D560" s="2"/>
      <c r="F560" s="2"/>
      <c r="G560" s="107"/>
      <c r="H560" s="2"/>
      <c r="I560" s="98"/>
      <c r="J560" s="2"/>
      <c r="K560" s="2"/>
      <c r="L560" s="2"/>
      <c r="M560" s="1"/>
    </row>
    <row r="561" spans="1:13" ht="15.75" customHeight="1" x14ac:dyDescent="0.3">
      <c r="A561" s="19"/>
      <c r="B561" s="1"/>
      <c r="C561" s="2"/>
      <c r="D561" s="2"/>
      <c r="F561" s="2"/>
      <c r="G561" s="107"/>
      <c r="H561" s="2"/>
      <c r="I561" s="98"/>
      <c r="J561" s="2"/>
      <c r="K561" s="2"/>
      <c r="L561" s="2"/>
      <c r="M561" s="1"/>
    </row>
    <row r="562" spans="1:13" ht="15.75" customHeight="1" x14ac:dyDescent="0.3">
      <c r="A562" s="19"/>
      <c r="B562" s="1"/>
      <c r="C562" s="2"/>
      <c r="D562" s="2"/>
      <c r="F562" s="2"/>
      <c r="G562" s="107"/>
      <c r="H562" s="2"/>
      <c r="I562" s="98"/>
      <c r="J562" s="2"/>
      <c r="K562" s="2"/>
      <c r="L562" s="2"/>
      <c r="M562" s="1"/>
    </row>
    <row r="563" spans="1:13" ht="15.75" customHeight="1" x14ac:dyDescent="0.3">
      <c r="A563" s="19"/>
      <c r="B563" s="1"/>
      <c r="C563" s="2"/>
      <c r="D563" s="2"/>
      <c r="F563" s="2"/>
      <c r="G563" s="107"/>
      <c r="H563" s="2"/>
      <c r="I563" s="98"/>
      <c r="J563" s="2"/>
      <c r="K563" s="2"/>
      <c r="L563" s="2"/>
      <c r="M563" s="1"/>
    </row>
    <row r="564" spans="1:13" ht="15.75" customHeight="1" x14ac:dyDescent="0.3">
      <c r="A564" s="19"/>
      <c r="B564" s="1"/>
      <c r="C564" s="2"/>
      <c r="D564" s="2"/>
      <c r="F564" s="2"/>
      <c r="G564" s="107"/>
      <c r="H564" s="2"/>
      <c r="I564" s="98"/>
      <c r="J564" s="2"/>
      <c r="K564" s="2"/>
      <c r="L564" s="2"/>
      <c r="M564" s="1"/>
    </row>
    <row r="565" spans="1:13" ht="15.75" customHeight="1" x14ac:dyDescent="0.3">
      <c r="A565" s="19"/>
      <c r="B565" s="1"/>
      <c r="C565" s="2"/>
      <c r="D565" s="2"/>
      <c r="F565" s="2"/>
      <c r="G565" s="107"/>
      <c r="H565" s="2"/>
      <c r="I565" s="98"/>
      <c r="J565" s="2"/>
      <c r="K565" s="2"/>
      <c r="L565" s="2"/>
      <c r="M565" s="1"/>
    </row>
    <row r="566" spans="1:13" ht="15.75" customHeight="1" x14ac:dyDescent="0.3">
      <c r="A566" s="19"/>
      <c r="B566" s="1"/>
      <c r="C566" s="2"/>
      <c r="D566" s="2"/>
      <c r="F566" s="2"/>
      <c r="G566" s="107"/>
      <c r="H566" s="2"/>
      <c r="I566" s="98"/>
      <c r="J566" s="2"/>
      <c r="K566" s="2"/>
      <c r="L566" s="2"/>
      <c r="M566" s="1"/>
    </row>
    <row r="567" spans="1:13" ht="15.75" customHeight="1" x14ac:dyDescent="0.3">
      <c r="A567" s="19"/>
      <c r="B567" s="1"/>
      <c r="C567" s="2"/>
      <c r="D567" s="2"/>
      <c r="F567" s="2"/>
      <c r="G567" s="107"/>
      <c r="H567" s="2"/>
      <c r="I567" s="98"/>
      <c r="J567" s="2"/>
      <c r="K567" s="2"/>
      <c r="L567" s="2"/>
      <c r="M567" s="1"/>
    </row>
    <row r="568" spans="1:13" ht="15.75" customHeight="1" x14ac:dyDescent="0.3">
      <c r="A568" s="19"/>
      <c r="B568" s="1"/>
      <c r="C568" s="2"/>
      <c r="D568" s="2"/>
      <c r="F568" s="2"/>
      <c r="G568" s="107"/>
      <c r="H568" s="2"/>
      <c r="I568" s="98"/>
      <c r="J568" s="2"/>
      <c r="K568" s="2"/>
      <c r="L568" s="2"/>
      <c r="M568" s="1"/>
    </row>
    <row r="569" spans="1:13" ht="15.75" customHeight="1" x14ac:dyDescent="0.3">
      <c r="A569" s="19"/>
      <c r="B569" s="1"/>
      <c r="C569" s="2"/>
      <c r="D569" s="2"/>
      <c r="F569" s="2"/>
      <c r="G569" s="107"/>
      <c r="H569" s="2"/>
      <c r="I569" s="98"/>
      <c r="J569" s="2"/>
      <c r="K569" s="2"/>
      <c r="L569" s="2"/>
      <c r="M569" s="1"/>
    </row>
    <row r="570" spans="1:13" ht="15.75" customHeight="1" x14ac:dyDescent="0.3">
      <c r="A570" s="19"/>
      <c r="B570" s="1"/>
      <c r="C570" s="2"/>
      <c r="D570" s="2"/>
      <c r="F570" s="2"/>
      <c r="G570" s="107"/>
      <c r="H570" s="2"/>
      <c r="I570" s="98"/>
      <c r="J570" s="2"/>
      <c r="K570" s="2"/>
      <c r="L570" s="2"/>
      <c r="M570" s="1"/>
    </row>
    <row r="571" spans="1:13" ht="15.75" customHeight="1" x14ac:dyDescent="0.3">
      <c r="A571" s="19"/>
      <c r="B571" s="1"/>
      <c r="C571" s="2"/>
      <c r="D571" s="2"/>
      <c r="F571" s="2"/>
      <c r="G571" s="107"/>
      <c r="H571" s="2"/>
      <c r="I571" s="98"/>
      <c r="J571" s="2"/>
      <c r="K571" s="2"/>
      <c r="L571" s="2"/>
      <c r="M571" s="1"/>
    </row>
    <row r="572" spans="1:13" ht="15.75" customHeight="1" x14ac:dyDescent="0.3">
      <c r="A572" s="19"/>
      <c r="B572" s="1"/>
      <c r="C572" s="2"/>
      <c r="D572" s="2"/>
      <c r="F572" s="2"/>
      <c r="G572" s="107"/>
      <c r="H572" s="2"/>
      <c r="I572" s="98"/>
      <c r="J572" s="2"/>
      <c r="K572" s="2"/>
      <c r="L572" s="2"/>
      <c r="M572" s="1"/>
    </row>
    <row r="573" spans="1:13" ht="15.75" customHeight="1" x14ac:dyDescent="0.3">
      <c r="A573" s="19"/>
      <c r="B573" s="1"/>
      <c r="C573" s="2"/>
      <c r="D573" s="2"/>
      <c r="F573" s="2"/>
      <c r="G573" s="107"/>
      <c r="H573" s="2"/>
      <c r="I573" s="98"/>
      <c r="J573" s="2"/>
      <c r="K573" s="2"/>
      <c r="L573" s="2"/>
      <c r="M573" s="1"/>
    </row>
    <row r="574" spans="1:13" ht="15.75" customHeight="1" x14ac:dyDescent="0.3">
      <c r="A574" s="19"/>
      <c r="B574" s="1"/>
      <c r="C574" s="2"/>
      <c r="D574" s="2"/>
      <c r="F574" s="2"/>
      <c r="G574" s="107"/>
      <c r="H574" s="2"/>
      <c r="I574" s="98"/>
      <c r="J574" s="2"/>
      <c r="K574" s="2"/>
      <c r="L574" s="2"/>
      <c r="M574" s="1"/>
    </row>
    <row r="575" spans="1:13" ht="15.75" customHeight="1" x14ac:dyDescent="0.3">
      <c r="A575" s="19"/>
      <c r="B575" s="1"/>
      <c r="C575" s="2"/>
      <c r="D575" s="2"/>
      <c r="F575" s="2"/>
      <c r="G575" s="107"/>
      <c r="H575" s="2"/>
      <c r="I575" s="98"/>
      <c r="J575" s="2"/>
      <c r="K575" s="2"/>
      <c r="L575" s="2"/>
      <c r="M575" s="1"/>
    </row>
    <row r="576" spans="1:13" ht="15.75" customHeight="1" x14ac:dyDescent="0.3">
      <c r="A576" s="19"/>
      <c r="B576" s="1"/>
      <c r="C576" s="2"/>
      <c r="D576" s="2"/>
      <c r="F576" s="2"/>
      <c r="G576" s="107"/>
      <c r="H576" s="2"/>
      <c r="I576" s="98"/>
      <c r="J576" s="2"/>
      <c r="K576" s="2"/>
      <c r="L576" s="2"/>
      <c r="M576" s="1"/>
    </row>
    <row r="577" spans="1:13" ht="15.75" customHeight="1" x14ac:dyDescent="0.3">
      <c r="A577" s="19"/>
      <c r="B577" s="1"/>
      <c r="C577" s="2"/>
      <c r="D577" s="2"/>
      <c r="F577" s="2"/>
      <c r="G577" s="107"/>
      <c r="H577" s="2"/>
      <c r="I577" s="98"/>
      <c r="J577" s="2"/>
      <c r="K577" s="2"/>
      <c r="L577" s="2"/>
      <c r="M577" s="1"/>
    </row>
    <row r="578" spans="1:13" ht="15.75" customHeight="1" x14ac:dyDescent="0.3">
      <c r="A578" s="19"/>
      <c r="B578" s="1"/>
      <c r="C578" s="2"/>
      <c r="D578" s="2"/>
      <c r="F578" s="2"/>
      <c r="G578" s="107"/>
      <c r="H578" s="2"/>
      <c r="I578" s="98"/>
      <c r="J578" s="2"/>
      <c r="K578" s="2"/>
      <c r="L578" s="2"/>
      <c r="M578" s="1"/>
    </row>
    <row r="579" spans="1:13" ht="15.75" customHeight="1" x14ac:dyDescent="0.3">
      <c r="A579" s="19"/>
      <c r="B579" s="1"/>
      <c r="C579" s="2"/>
      <c r="D579" s="2"/>
      <c r="F579" s="2"/>
      <c r="G579" s="107"/>
      <c r="H579" s="2"/>
      <c r="I579" s="98"/>
      <c r="J579" s="2"/>
      <c r="K579" s="2"/>
      <c r="L579" s="2"/>
      <c r="M579" s="1"/>
    </row>
    <row r="580" spans="1:13" ht="15.75" customHeight="1" x14ac:dyDescent="0.3">
      <c r="A580" s="19"/>
      <c r="B580" s="1"/>
      <c r="C580" s="2"/>
      <c r="D580" s="2"/>
      <c r="F580" s="2"/>
      <c r="G580" s="107"/>
      <c r="H580" s="2"/>
      <c r="I580" s="98"/>
      <c r="J580" s="2"/>
      <c r="K580" s="2"/>
      <c r="L580" s="2"/>
      <c r="M580" s="1"/>
    </row>
    <row r="581" spans="1:13" ht="15.75" customHeight="1" x14ac:dyDescent="0.3">
      <c r="A581" s="19"/>
      <c r="B581" s="1"/>
      <c r="C581" s="2"/>
      <c r="D581" s="2"/>
      <c r="F581" s="2"/>
      <c r="G581" s="107"/>
      <c r="H581" s="2"/>
      <c r="I581" s="98"/>
      <c r="J581" s="2"/>
      <c r="K581" s="2"/>
      <c r="L581" s="2"/>
      <c r="M581" s="1"/>
    </row>
    <row r="582" spans="1:13" ht="15.75" customHeight="1" x14ac:dyDescent="0.3">
      <c r="A582" s="19"/>
      <c r="B582" s="1"/>
      <c r="C582" s="2"/>
      <c r="D582" s="2"/>
      <c r="F582" s="2"/>
      <c r="G582" s="107"/>
      <c r="H582" s="2"/>
      <c r="I582" s="98"/>
      <c r="J582" s="2"/>
      <c r="K582" s="2"/>
      <c r="L582" s="2"/>
      <c r="M582" s="1"/>
    </row>
    <row r="583" spans="1:13" ht="15.75" customHeight="1" x14ac:dyDescent="0.3">
      <c r="A583" s="19"/>
      <c r="B583" s="1"/>
      <c r="C583" s="2"/>
      <c r="D583" s="2"/>
      <c r="F583" s="2"/>
      <c r="G583" s="107"/>
      <c r="H583" s="2"/>
      <c r="I583" s="98"/>
      <c r="J583" s="2"/>
      <c r="K583" s="2"/>
      <c r="L583" s="2"/>
      <c r="M583" s="1"/>
    </row>
    <row r="584" spans="1:13" ht="15.75" customHeight="1" x14ac:dyDescent="0.3">
      <c r="A584" s="19"/>
      <c r="B584" s="1"/>
      <c r="C584" s="2"/>
      <c r="D584" s="2"/>
      <c r="F584" s="2"/>
      <c r="G584" s="107"/>
      <c r="H584" s="2"/>
      <c r="I584" s="98"/>
      <c r="J584" s="2"/>
      <c r="K584" s="2"/>
      <c r="L584" s="2"/>
      <c r="M584" s="1"/>
    </row>
    <row r="585" spans="1:13" ht="15.75" customHeight="1" x14ac:dyDescent="0.3">
      <c r="A585" s="19"/>
      <c r="B585" s="1"/>
      <c r="C585" s="2"/>
      <c r="D585" s="2"/>
      <c r="F585" s="2"/>
      <c r="G585" s="107"/>
      <c r="H585" s="2"/>
      <c r="I585" s="98"/>
      <c r="J585" s="2"/>
      <c r="K585" s="2"/>
      <c r="L585" s="2"/>
      <c r="M585" s="1"/>
    </row>
    <row r="586" spans="1:13" ht="15.75" customHeight="1" x14ac:dyDescent="0.3">
      <c r="A586" s="19"/>
      <c r="B586" s="1"/>
      <c r="C586" s="2"/>
      <c r="D586" s="2"/>
      <c r="F586" s="2"/>
      <c r="G586" s="107"/>
      <c r="H586" s="2"/>
      <c r="I586" s="98"/>
      <c r="J586" s="2"/>
      <c r="K586" s="2"/>
      <c r="L586" s="2"/>
      <c r="M586" s="1"/>
    </row>
    <row r="587" spans="1:13" ht="15.75" customHeight="1" x14ac:dyDescent="0.3">
      <c r="A587" s="19"/>
      <c r="B587" s="1"/>
      <c r="C587" s="2"/>
      <c r="D587" s="2"/>
      <c r="F587" s="2"/>
      <c r="G587" s="107"/>
      <c r="H587" s="2"/>
      <c r="I587" s="98"/>
      <c r="J587" s="2"/>
      <c r="K587" s="2"/>
      <c r="L587" s="2"/>
      <c r="M587" s="1"/>
    </row>
    <row r="588" spans="1:13" ht="15.75" customHeight="1" x14ac:dyDescent="0.3">
      <c r="A588" s="19"/>
      <c r="B588" s="1"/>
      <c r="C588" s="2"/>
      <c r="D588" s="2"/>
      <c r="F588" s="2"/>
      <c r="G588" s="107"/>
      <c r="H588" s="2"/>
      <c r="I588" s="98"/>
      <c r="J588" s="2"/>
      <c r="K588" s="2"/>
      <c r="L588" s="2"/>
      <c r="M588" s="1"/>
    </row>
    <row r="589" spans="1:13" ht="15.75" customHeight="1" x14ac:dyDescent="0.3">
      <c r="A589" s="19"/>
      <c r="B589" s="1"/>
      <c r="C589" s="2"/>
      <c r="D589" s="2"/>
      <c r="F589" s="2"/>
      <c r="G589" s="107"/>
      <c r="H589" s="2"/>
      <c r="I589" s="98"/>
      <c r="J589" s="2"/>
      <c r="K589" s="2"/>
      <c r="L589" s="2"/>
      <c r="M589" s="1"/>
    </row>
    <row r="590" spans="1:13" ht="15.75" customHeight="1" x14ac:dyDescent="0.3">
      <c r="A590" s="19"/>
      <c r="B590" s="1"/>
      <c r="C590" s="2"/>
      <c r="D590" s="2"/>
      <c r="F590" s="2"/>
      <c r="G590" s="107"/>
      <c r="H590" s="2"/>
      <c r="I590" s="98"/>
      <c r="J590" s="2"/>
      <c r="K590" s="2"/>
      <c r="L590" s="2"/>
      <c r="M590" s="1"/>
    </row>
    <row r="591" spans="1:13" ht="15.75" customHeight="1" x14ac:dyDescent="0.3">
      <c r="A591" s="19"/>
      <c r="B591" s="1"/>
      <c r="C591" s="2"/>
      <c r="D591" s="2"/>
      <c r="F591" s="2"/>
      <c r="G591" s="107"/>
      <c r="H591" s="2"/>
      <c r="I591" s="98"/>
      <c r="J591" s="2"/>
      <c r="K591" s="2"/>
      <c r="L591" s="2"/>
      <c r="M591" s="1"/>
    </row>
    <row r="592" spans="1:13" ht="15.75" customHeight="1" x14ac:dyDescent="0.3">
      <c r="A592" s="19"/>
      <c r="B592" s="1"/>
      <c r="C592" s="2"/>
      <c r="D592" s="2"/>
      <c r="F592" s="2"/>
      <c r="G592" s="107"/>
      <c r="H592" s="2"/>
      <c r="I592" s="98"/>
      <c r="J592" s="2"/>
      <c r="K592" s="2"/>
      <c r="L592" s="2"/>
      <c r="M592" s="1"/>
    </row>
    <row r="593" spans="1:13" ht="15.75" customHeight="1" x14ac:dyDescent="0.3">
      <c r="A593" s="19"/>
      <c r="B593" s="1"/>
      <c r="C593" s="2"/>
      <c r="D593" s="2"/>
      <c r="F593" s="2"/>
      <c r="G593" s="107"/>
      <c r="H593" s="2"/>
      <c r="I593" s="98"/>
      <c r="J593" s="2"/>
      <c r="K593" s="2"/>
      <c r="L593" s="2"/>
      <c r="M593" s="1"/>
    </row>
    <row r="594" spans="1:13" ht="15.75" customHeight="1" x14ac:dyDescent="0.3">
      <c r="A594" s="19"/>
      <c r="B594" s="1"/>
      <c r="C594" s="2"/>
      <c r="D594" s="2"/>
      <c r="F594" s="2"/>
      <c r="G594" s="107"/>
      <c r="H594" s="2"/>
      <c r="I594" s="98"/>
      <c r="J594" s="2"/>
      <c r="K594" s="2"/>
      <c r="L594" s="2"/>
      <c r="M594" s="1"/>
    </row>
    <row r="595" spans="1:13" ht="15.75" customHeight="1" x14ac:dyDescent="0.3">
      <c r="A595" s="19"/>
      <c r="B595" s="1"/>
      <c r="C595" s="2"/>
      <c r="D595" s="2"/>
      <c r="F595" s="2"/>
      <c r="G595" s="107"/>
      <c r="H595" s="2"/>
      <c r="I595" s="98"/>
      <c r="J595" s="2"/>
      <c r="K595" s="2"/>
      <c r="L595" s="2"/>
      <c r="M595" s="1"/>
    </row>
    <row r="596" spans="1:13" ht="15.75" customHeight="1" x14ac:dyDescent="0.3">
      <c r="A596" s="19"/>
      <c r="B596" s="1"/>
      <c r="C596" s="2"/>
      <c r="D596" s="2"/>
      <c r="F596" s="2"/>
      <c r="G596" s="107"/>
      <c r="H596" s="2"/>
      <c r="I596" s="98"/>
      <c r="J596" s="2"/>
      <c r="K596" s="2"/>
      <c r="L596" s="2"/>
      <c r="M596" s="1"/>
    </row>
    <row r="597" spans="1:13" ht="15.75" customHeight="1" x14ac:dyDescent="0.3">
      <c r="A597" s="19"/>
      <c r="B597" s="1"/>
      <c r="C597" s="2"/>
      <c r="D597" s="2"/>
      <c r="F597" s="2"/>
      <c r="G597" s="107"/>
      <c r="H597" s="2"/>
      <c r="I597" s="98"/>
      <c r="J597" s="2"/>
      <c r="K597" s="2"/>
      <c r="L597" s="2"/>
      <c r="M597" s="1"/>
    </row>
    <row r="598" spans="1:13" ht="15.75" customHeight="1" x14ac:dyDescent="0.3">
      <c r="A598" s="19"/>
      <c r="B598" s="1"/>
      <c r="C598" s="2"/>
      <c r="D598" s="2"/>
      <c r="F598" s="2"/>
      <c r="G598" s="107"/>
      <c r="H598" s="2"/>
      <c r="I598" s="98"/>
      <c r="J598" s="2"/>
      <c r="K598" s="2"/>
      <c r="L598" s="2"/>
      <c r="M598" s="1"/>
    </row>
    <row r="599" spans="1:13" ht="15.75" customHeight="1" x14ac:dyDescent="0.3">
      <c r="A599" s="19"/>
      <c r="B599" s="1"/>
      <c r="C599" s="2"/>
      <c r="D599" s="2"/>
      <c r="F599" s="2"/>
      <c r="G599" s="107"/>
      <c r="H599" s="2"/>
      <c r="I599" s="98"/>
      <c r="J599" s="2"/>
      <c r="K599" s="2"/>
      <c r="L599" s="2"/>
      <c r="M599" s="1"/>
    </row>
    <row r="600" spans="1:13" ht="15.75" customHeight="1" x14ac:dyDescent="0.3">
      <c r="A600" s="19"/>
      <c r="B600" s="1"/>
      <c r="C600" s="2"/>
      <c r="D600" s="2"/>
      <c r="F600" s="2"/>
      <c r="G600" s="107"/>
      <c r="H600" s="2"/>
      <c r="I600" s="98"/>
      <c r="J600" s="2"/>
      <c r="K600" s="2"/>
      <c r="L600" s="2"/>
      <c r="M600" s="1"/>
    </row>
    <row r="601" spans="1:13" ht="15.75" customHeight="1" x14ac:dyDescent="0.3">
      <c r="A601" s="19"/>
      <c r="B601" s="1"/>
      <c r="C601" s="2"/>
      <c r="D601" s="2"/>
      <c r="F601" s="2"/>
      <c r="G601" s="107"/>
      <c r="H601" s="2"/>
      <c r="I601" s="98"/>
      <c r="J601" s="2"/>
      <c r="K601" s="2"/>
      <c r="L601" s="2"/>
      <c r="M601" s="1"/>
    </row>
    <row r="602" spans="1:13" ht="15.75" customHeight="1" x14ac:dyDescent="0.3">
      <c r="A602" s="19"/>
      <c r="B602" s="1"/>
      <c r="C602" s="2"/>
      <c r="D602" s="2"/>
      <c r="F602" s="2"/>
      <c r="G602" s="107"/>
      <c r="H602" s="2"/>
      <c r="I602" s="98"/>
      <c r="J602" s="2"/>
      <c r="K602" s="2"/>
      <c r="L602" s="2"/>
      <c r="M602" s="1"/>
    </row>
    <row r="603" spans="1:13" ht="15.75" customHeight="1" x14ac:dyDescent="0.3">
      <c r="A603" s="19"/>
      <c r="B603" s="1"/>
      <c r="C603" s="2"/>
      <c r="D603" s="2"/>
      <c r="F603" s="2"/>
      <c r="G603" s="107"/>
      <c r="H603" s="2"/>
      <c r="I603" s="98"/>
      <c r="J603" s="2"/>
      <c r="K603" s="2"/>
      <c r="L603" s="2"/>
      <c r="M603" s="1"/>
    </row>
    <row r="604" spans="1:13" ht="15.75" customHeight="1" x14ac:dyDescent="0.3">
      <c r="A604" s="19"/>
      <c r="B604" s="1"/>
      <c r="C604" s="2"/>
      <c r="D604" s="2"/>
      <c r="F604" s="2"/>
      <c r="G604" s="107"/>
      <c r="H604" s="2"/>
      <c r="I604" s="98"/>
      <c r="J604" s="2"/>
      <c r="K604" s="2"/>
      <c r="L604" s="2"/>
      <c r="M604" s="1"/>
    </row>
    <row r="605" spans="1:13" ht="15.75" customHeight="1" x14ac:dyDescent="0.3">
      <c r="A605" s="19"/>
      <c r="B605" s="1"/>
      <c r="C605" s="2"/>
      <c r="D605" s="2"/>
      <c r="F605" s="2"/>
      <c r="G605" s="107"/>
      <c r="H605" s="2"/>
      <c r="I605" s="98"/>
      <c r="J605" s="2"/>
      <c r="K605" s="2"/>
      <c r="L605" s="2"/>
      <c r="M605" s="1"/>
    </row>
    <row r="606" spans="1:13" ht="15.75" customHeight="1" x14ac:dyDescent="0.3">
      <c r="A606" s="19"/>
      <c r="B606" s="1"/>
      <c r="C606" s="2"/>
      <c r="D606" s="2"/>
      <c r="F606" s="2"/>
      <c r="G606" s="107"/>
      <c r="H606" s="2"/>
      <c r="I606" s="98"/>
      <c r="J606" s="2"/>
      <c r="K606" s="2"/>
      <c r="L606" s="2"/>
      <c r="M606" s="1"/>
    </row>
    <row r="607" spans="1:13" ht="15.75" customHeight="1" x14ac:dyDescent="0.3">
      <c r="A607" s="19"/>
      <c r="B607" s="1"/>
      <c r="C607" s="2"/>
      <c r="D607" s="2"/>
      <c r="F607" s="2"/>
      <c r="G607" s="107"/>
      <c r="H607" s="2"/>
      <c r="I607" s="98"/>
      <c r="J607" s="2"/>
      <c r="K607" s="2"/>
      <c r="L607" s="2"/>
      <c r="M607" s="1"/>
    </row>
    <row r="608" spans="1:13" ht="15.75" customHeight="1" x14ac:dyDescent="0.3">
      <c r="A608" s="19"/>
      <c r="B608" s="1"/>
      <c r="C608" s="2"/>
      <c r="D608" s="2"/>
      <c r="F608" s="2"/>
      <c r="G608" s="107"/>
      <c r="H608" s="2"/>
      <c r="I608" s="98"/>
      <c r="J608" s="2"/>
      <c r="K608" s="2"/>
      <c r="L608" s="2"/>
      <c r="M608" s="1"/>
    </row>
    <row r="609" spans="1:13" ht="15.75" customHeight="1" x14ac:dyDescent="0.3">
      <c r="A609" s="19"/>
      <c r="B609" s="1"/>
      <c r="C609" s="2"/>
      <c r="D609" s="2"/>
      <c r="F609" s="2"/>
      <c r="G609" s="107"/>
      <c r="H609" s="2"/>
      <c r="I609" s="98"/>
      <c r="J609" s="2"/>
      <c r="K609" s="2"/>
      <c r="L609" s="2"/>
      <c r="M609" s="1"/>
    </row>
    <row r="610" spans="1:13" ht="15.75" customHeight="1" x14ac:dyDescent="0.3">
      <c r="A610" s="19"/>
      <c r="B610" s="1"/>
      <c r="C610" s="2"/>
      <c r="D610" s="2"/>
      <c r="F610" s="2"/>
      <c r="G610" s="107"/>
      <c r="H610" s="2"/>
      <c r="I610" s="98"/>
      <c r="J610" s="2"/>
      <c r="K610" s="2"/>
      <c r="L610" s="2"/>
      <c r="M610" s="1"/>
    </row>
    <row r="611" spans="1:13" ht="15.75" customHeight="1" x14ac:dyDescent="0.3">
      <c r="A611" s="19"/>
      <c r="B611" s="1"/>
      <c r="C611" s="2"/>
      <c r="D611" s="2"/>
      <c r="F611" s="2"/>
      <c r="G611" s="107"/>
      <c r="H611" s="2"/>
      <c r="I611" s="98"/>
      <c r="J611" s="2"/>
      <c r="K611" s="2"/>
      <c r="L611" s="2"/>
      <c r="M611" s="1"/>
    </row>
    <row r="612" spans="1:13" ht="15.75" customHeight="1" x14ac:dyDescent="0.3">
      <c r="A612" s="19"/>
      <c r="B612" s="1"/>
      <c r="C612" s="2"/>
      <c r="D612" s="2"/>
      <c r="F612" s="2"/>
      <c r="G612" s="107"/>
      <c r="H612" s="2"/>
      <c r="I612" s="98"/>
      <c r="J612" s="2"/>
      <c r="K612" s="2"/>
      <c r="L612" s="2"/>
      <c r="M612" s="1"/>
    </row>
    <row r="613" spans="1:13" ht="15.75" customHeight="1" x14ac:dyDescent="0.3">
      <c r="A613" s="19"/>
      <c r="B613" s="1"/>
      <c r="C613" s="2"/>
      <c r="D613" s="2"/>
      <c r="F613" s="2"/>
      <c r="G613" s="107"/>
      <c r="H613" s="2"/>
      <c r="I613" s="98"/>
      <c r="J613" s="2"/>
      <c r="K613" s="2"/>
      <c r="L613" s="2"/>
      <c r="M613" s="1"/>
    </row>
    <row r="614" spans="1:13" ht="15.75" customHeight="1" x14ac:dyDescent="0.3">
      <c r="A614" s="19"/>
      <c r="B614" s="1"/>
      <c r="C614" s="2"/>
      <c r="D614" s="2"/>
      <c r="F614" s="2"/>
      <c r="G614" s="107"/>
      <c r="H614" s="2"/>
      <c r="I614" s="98"/>
      <c r="J614" s="2"/>
      <c r="K614" s="2"/>
      <c r="L614" s="2"/>
      <c r="M614" s="1"/>
    </row>
    <row r="615" spans="1:13" ht="15.75" customHeight="1" x14ac:dyDescent="0.3">
      <c r="A615" s="19"/>
      <c r="B615" s="1"/>
      <c r="C615" s="2"/>
      <c r="D615" s="2"/>
      <c r="F615" s="2"/>
      <c r="G615" s="107"/>
      <c r="H615" s="2"/>
      <c r="I615" s="98"/>
      <c r="J615" s="2"/>
      <c r="K615" s="2"/>
      <c r="L615" s="2"/>
      <c r="M615" s="1"/>
    </row>
    <row r="616" spans="1:13" ht="15.75" customHeight="1" x14ac:dyDescent="0.3">
      <c r="A616" s="19"/>
      <c r="B616" s="1"/>
      <c r="C616" s="2"/>
      <c r="D616" s="2"/>
      <c r="F616" s="2"/>
      <c r="G616" s="107"/>
      <c r="H616" s="2"/>
      <c r="I616" s="98"/>
      <c r="J616" s="2"/>
      <c r="K616" s="2"/>
      <c r="L616" s="2"/>
      <c r="M616" s="1"/>
    </row>
    <row r="617" spans="1:13" ht="15.75" customHeight="1" x14ac:dyDescent="0.3">
      <c r="A617" s="19"/>
      <c r="B617" s="1"/>
      <c r="C617" s="2"/>
      <c r="D617" s="2"/>
      <c r="F617" s="2"/>
      <c r="G617" s="107"/>
      <c r="H617" s="2"/>
      <c r="I617" s="98"/>
      <c r="J617" s="2"/>
      <c r="K617" s="2"/>
      <c r="L617" s="2"/>
      <c r="M617" s="1"/>
    </row>
    <row r="618" spans="1:13" ht="15.75" customHeight="1" x14ac:dyDescent="0.3">
      <c r="A618" s="19"/>
      <c r="B618" s="1"/>
      <c r="C618" s="2"/>
      <c r="D618" s="2"/>
      <c r="F618" s="2"/>
      <c r="G618" s="107"/>
      <c r="H618" s="2"/>
      <c r="I618" s="98"/>
      <c r="J618" s="2"/>
      <c r="K618" s="2"/>
      <c r="L618" s="2"/>
      <c r="M618" s="1"/>
    </row>
    <row r="619" spans="1:13" ht="15.75" customHeight="1" x14ac:dyDescent="0.3">
      <c r="A619" s="19"/>
      <c r="B619" s="1"/>
      <c r="C619" s="2"/>
      <c r="D619" s="2"/>
      <c r="F619" s="2"/>
      <c r="G619" s="107"/>
      <c r="H619" s="2"/>
      <c r="I619" s="98"/>
      <c r="J619" s="2"/>
      <c r="K619" s="2"/>
      <c r="L619" s="2"/>
      <c r="M619" s="1"/>
    </row>
    <row r="620" spans="1:13" ht="15.75" customHeight="1" x14ac:dyDescent="0.3">
      <c r="A620" s="19"/>
      <c r="B620" s="1"/>
      <c r="C620" s="2"/>
      <c r="D620" s="2"/>
      <c r="F620" s="2"/>
      <c r="G620" s="107"/>
      <c r="H620" s="2"/>
      <c r="I620" s="98"/>
      <c r="J620" s="2"/>
      <c r="K620" s="2"/>
      <c r="L620" s="2"/>
      <c r="M620" s="1"/>
    </row>
    <row r="621" spans="1:13" ht="15.75" customHeight="1" x14ac:dyDescent="0.3">
      <c r="A621" s="19"/>
      <c r="B621" s="1"/>
      <c r="C621" s="2"/>
      <c r="D621" s="2"/>
      <c r="F621" s="2"/>
      <c r="G621" s="107"/>
      <c r="H621" s="2"/>
      <c r="I621" s="98"/>
      <c r="J621" s="2"/>
      <c r="K621" s="2"/>
      <c r="L621" s="2"/>
      <c r="M621" s="1"/>
    </row>
    <row r="622" spans="1:13" ht="15.75" customHeight="1" x14ac:dyDescent="0.3">
      <c r="A622" s="19"/>
      <c r="B622" s="1"/>
      <c r="C622" s="2"/>
      <c r="D622" s="2"/>
      <c r="F622" s="2"/>
      <c r="G622" s="107"/>
      <c r="H622" s="2"/>
      <c r="I622" s="98"/>
      <c r="J622" s="2"/>
      <c r="K622" s="2"/>
      <c r="L622" s="2"/>
      <c r="M622" s="1"/>
    </row>
    <row r="623" spans="1:13" ht="15.75" customHeight="1" x14ac:dyDescent="0.3">
      <c r="A623" s="19"/>
      <c r="B623" s="1"/>
      <c r="C623" s="2"/>
      <c r="D623" s="2"/>
      <c r="F623" s="2"/>
      <c r="G623" s="107"/>
      <c r="H623" s="2"/>
      <c r="I623" s="98"/>
      <c r="J623" s="2"/>
      <c r="K623" s="2"/>
      <c r="L623" s="2"/>
      <c r="M623" s="1"/>
    </row>
    <row r="624" spans="1:13" ht="15.75" customHeight="1" x14ac:dyDescent="0.3">
      <c r="A624" s="19"/>
      <c r="B624" s="1"/>
      <c r="C624" s="2"/>
      <c r="D624" s="2"/>
      <c r="F624" s="2"/>
      <c r="G624" s="107"/>
      <c r="H624" s="2"/>
      <c r="I624" s="98"/>
      <c r="J624" s="2"/>
      <c r="K624" s="2"/>
      <c r="L624" s="2"/>
      <c r="M624" s="1"/>
    </row>
    <row r="625" spans="1:13" ht="15.75" customHeight="1" x14ac:dyDescent="0.3">
      <c r="A625" s="19"/>
      <c r="B625" s="1"/>
      <c r="C625" s="2"/>
      <c r="D625" s="2"/>
      <c r="F625" s="2"/>
      <c r="G625" s="107"/>
      <c r="H625" s="2"/>
      <c r="I625" s="98"/>
      <c r="J625" s="2"/>
      <c r="K625" s="2"/>
      <c r="L625" s="2"/>
      <c r="M625" s="1"/>
    </row>
    <row r="626" spans="1:13" ht="15.75" customHeight="1" x14ac:dyDescent="0.3">
      <c r="A626" s="19"/>
      <c r="B626" s="1"/>
      <c r="C626" s="2"/>
      <c r="D626" s="2"/>
      <c r="F626" s="2"/>
      <c r="G626" s="107"/>
      <c r="H626" s="2"/>
      <c r="I626" s="98"/>
      <c r="J626" s="2"/>
      <c r="K626" s="2"/>
      <c r="L626" s="2"/>
      <c r="M626" s="1"/>
    </row>
    <row r="627" spans="1:13" ht="15.75" customHeight="1" x14ac:dyDescent="0.3">
      <c r="A627" s="19"/>
      <c r="B627" s="1"/>
      <c r="C627" s="2"/>
      <c r="D627" s="2"/>
      <c r="F627" s="2"/>
      <c r="G627" s="107"/>
      <c r="H627" s="2"/>
      <c r="I627" s="98"/>
      <c r="J627" s="2"/>
      <c r="K627" s="2"/>
      <c r="L627" s="2"/>
      <c r="M627" s="1"/>
    </row>
    <row r="628" spans="1:13" ht="15.75" customHeight="1" x14ac:dyDescent="0.3">
      <c r="A628" s="19"/>
      <c r="B628" s="1"/>
      <c r="C628" s="2"/>
      <c r="D628" s="2"/>
      <c r="F628" s="2"/>
      <c r="G628" s="107"/>
      <c r="H628" s="2"/>
      <c r="I628" s="98"/>
      <c r="J628" s="2"/>
      <c r="K628" s="2"/>
      <c r="L628" s="2"/>
      <c r="M628" s="1"/>
    </row>
    <row r="629" spans="1:13" ht="15.75" customHeight="1" x14ac:dyDescent="0.3">
      <c r="A629" s="19"/>
      <c r="B629" s="1"/>
      <c r="C629" s="2"/>
      <c r="D629" s="2"/>
      <c r="F629" s="2"/>
      <c r="G629" s="107"/>
      <c r="H629" s="2"/>
      <c r="I629" s="98"/>
      <c r="J629" s="2"/>
      <c r="K629" s="2"/>
      <c r="L629" s="2"/>
      <c r="M629" s="1"/>
    </row>
    <row r="630" spans="1:13" ht="15.75" customHeight="1" x14ac:dyDescent="0.3">
      <c r="A630" s="19"/>
      <c r="B630" s="1"/>
      <c r="C630" s="2"/>
      <c r="D630" s="2"/>
      <c r="F630" s="2"/>
      <c r="G630" s="107"/>
      <c r="H630" s="2"/>
      <c r="I630" s="98"/>
      <c r="J630" s="2"/>
      <c r="K630" s="2"/>
      <c r="L630" s="2"/>
      <c r="M630" s="1"/>
    </row>
    <row r="631" spans="1:13" ht="15.75" customHeight="1" x14ac:dyDescent="0.3">
      <c r="A631" s="19"/>
      <c r="B631" s="1"/>
      <c r="C631" s="2"/>
      <c r="D631" s="2"/>
      <c r="F631" s="2"/>
      <c r="G631" s="107"/>
      <c r="H631" s="2"/>
      <c r="I631" s="98"/>
      <c r="J631" s="2"/>
      <c r="K631" s="2"/>
      <c r="L631" s="2"/>
      <c r="M631" s="1"/>
    </row>
    <row r="632" spans="1:13" ht="15.75" customHeight="1" x14ac:dyDescent="0.3">
      <c r="A632" s="19"/>
      <c r="B632" s="1"/>
      <c r="C632" s="2"/>
      <c r="D632" s="2"/>
      <c r="F632" s="2"/>
      <c r="G632" s="107"/>
      <c r="H632" s="2"/>
      <c r="I632" s="98"/>
      <c r="J632" s="2"/>
      <c r="K632" s="2"/>
      <c r="L632" s="2"/>
      <c r="M632" s="1"/>
    </row>
    <row r="633" spans="1:13" ht="15.75" customHeight="1" x14ac:dyDescent="0.3">
      <c r="A633" s="19"/>
      <c r="B633" s="1"/>
      <c r="C633" s="2"/>
      <c r="D633" s="2"/>
      <c r="F633" s="2"/>
      <c r="G633" s="107"/>
      <c r="H633" s="2"/>
      <c r="I633" s="98"/>
      <c r="J633" s="2"/>
      <c r="K633" s="2"/>
      <c r="L633" s="2"/>
      <c r="M633" s="1"/>
    </row>
    <row r="634" spans="1:13" ht="15.75" customHeight="1" x14ac:dyDescent="0.3">
      <c r="A634" s="19"/>
      <c r="B634" s="1"/>
      <c r="C634" s="2"/>
      <c r="D634" s="2"/>
      <c r="F634" s="2"/>
      <c r="G634" s="107"/>
      <c r="H634" s="2"/>
      <c r="I634" s="98"/>
      <c r="J634" s="2"/>
      <c r="K634" s="2"/>
      <c r="L634" s="2"/>
      <c r="M634" s="1"/>
    </row>
    <row r="635" spans="1:13" ht="15.75" customHeight="1" x14ac:dyDescent="0.3">
      <c r="A635" s="19"/>
      <c r="B635" s="1"/>
      <c r="C635" s="2"/>
      <c r="D635" s="2"/>
      <c r="F635" s="2"/>
      <c r="G635" s="107"/>
      <c r="H635" s="2"/>
      <c r="I635" s="98"/>
      <c r="J635" s="2"/>
      <c r="K635" s="2"/>
      <c r="L635" s="2"/>
      <c r="M635" s="1"/>
    </row>
    <row r="636" spans="1:13" ht="15.75" customHeight="1" x14ac:dyDescent="0.3">
      <c r="A636" s="19"/>
      <c r="B636" s="1"/>
      <c r="C636" s="2"/>
      <c r="D636" s="2"/>
      <c r="F636" s="2"/>
      <c r="G636" s="107"/>
      <c r="H636" s="2"/>
      <c r="I636" s="98"/>
      <c r="J636" s="2"/>
      <c r="K636" s="2"/>
      <c r="L636" s="2"/>
      <c r="M636" s="1"/>
    </row>
    <row r="637" spans="1:13" ht="15.75" customHeight="1" x14ac:dyDescent="0.3">
      <c r="A637" s="19"/>
      <c r="B637" s="1"/>
      <c r="C637" s="2"/>
      <c r="D637" s="2"/>
      <c r="F637" s="2"/>
      <c r="G637" s="107"/>
      <c r="H637" s="2"/>
      <c r="I637" s="98"/>
      <c r="J637" s="2"/>
      <c r="K637" s="2"/>
      <c r="L637" s="2"/>
      <c r="M637" s="1"/>
    </row>
    <row r="638" spans="1:13" ht="15.75" customHeight="1" x14ac:dyDescent="0.3">
      <c r="A638" s="19"/>
      <c r="B638" s="1"/>
      <c r="C638" s="2"/>
      <c r="D638" s="2"/>
      <c r="F638" s="2"/>
      <c r="G638" s="107"/>
      <c r="H638" s="2"/>
      <c r="I638" s="98"/>
      <c r="J638" s="2"/>
      <c r="K638" s="2"/>
      <c r="L638" s="2"/>
      <c r="M638" s="1"/>
    </row>
    <row r="639" spans="1:13" ht="15.75" customHeight="1" x14ac:dyDescent="0.3">
      <c r="A639" s="19"/>
      <c r="B639" s="1"/>
      <c r="C639" s="2"/>
      <c r="D639" s="2"/>
      <c r="F639" s="2"/>
      <c r="G639" s="107"/>
      <c r="H639" s="2"/>
      <c r="I639" s="98"/>
      <c r="J639" s="2"/>
      <c r="K639" s="2"/>
      <c r="L639" s="2"/>
      <c r="M639" s="1"/>
    </row>
    <row r="640" spans="1:13" ht="15.75" customHeight="1" x14ac:dyDescent="0.3">
      <c r="A640" s="19"/>
      <c r="B640" s="1"/>
      <c r="C640" s="2"/>
      <c r="D640" s="2"/>
      <c r="F640" s="2"/>
      <c r="G640" s="107"/>
      <c r="H640" s="2"/>
      <c r="I640" s="98"/>
      <c r="J640" s="2"/>
      <c r="K640" s="2"/>
      <c r="L640" s="2"/>
      <c r="M640" s="1"/>
    </row>
    <row r="641" spans="1:13" ht="15.75" customHeight="1" x14ac:dyDescent="0.3">
      <c r="A641" s="19"/>
      <c r="B641" s="1"/>
      <c r="C641" s="2"/>
      <c r="D641" s="2"/>
      <c r="F641" s="2"/>
      <c r="G641" s="107"/>
      <c r="H641" s="2"/>
      <c r="I641" s="98"/>
      <c r="J641" s="2"/>
      <c r="K641" s="2"/>
      <c r="L641" s="2"/>
      <c r="M641" s="1"/>
    </row>
    <row r="642" spans="1:13" ht="15.75" customHeight="1" x14ac:dyDescent="0.3">
      <c r="A642" s="19"/>
      <c r="B642" s="1"/>
      <c r="C642" s="2"/>
      <c r="D642" s="2"/>
      <c r="F642" s="2"/>
      <c r="G642" s="107"/>
      <c r="H642" s="2"/>
      <c r="I642" s="98"/>
      <c r="J642" s="2"/>
      <c r="K642" s="2"/>
      <c r="L642" s="2"/>
      <c r="M642" s="1"/>
    </row>
    <row r="643" spans="1:13" ht="15.75" customHeight="1" x14ac:dyDescent="0.3">
      <c r="A643" s="19"/>
      <c r="B643" s="1"/>
      <c r="C643" s="2"/>
      <c r="D643" s="2"/>
      <c r="F643" s="2"/>
      <c r="G643" s="107"/>
      <c r="H643" s="2"/>
      <c r="I643" s="98"/>
      <c r="J643" s="2"/>
      <c r="K643" s="2"/>
      <c r="L643" s="2"/>
      <c r="M643" s="1"/>
    </row>
    <row r="644" spans="1:13" ht="15.75" customHeight="1" x14ac:dyDescent="0.3">
      <c r="A644" s="19"/>
      <c r="B644" s="1"/>
      <c r="C644" s="2"/>
      <c r="D644" s="2"/>
      <c r="F644" s="2"/>
      <c r="G644" s="107"/>
      <c r="H644" s="2"/>
      <c r="I644" s="98"/>
      <c r="J644" s="2"/>
      <c r="K644" s="2"/>
      <c r="L644" s="2"/>
      <c r="M644" s="1"/>
    </row>
    <row r="645" spans="1:13" ht="15.75" customHeight="1" x14ac:dyDescent="0.3">
      <c r="A645" s="19"/>
      <c r="B645" s="1"/>
      <c r="C645" s="2"/>
      <c r="D645" s="2"/>
      <c r="F645" s="2"/>
      <c r="G645" s="107"/>
      <c r="H645" s="2"/>
      <c r="I645" s="98"/>
      <c r="J645" s="2"/>
      <c r="K645" s="2"/>
      <c r="L645" s="2"/>
      <c r="M645" s="1"/>
    </row>
    <row r="646" spans="1:13" ht="15.75" customHeight="1" x14ac:dyDescent="0.3">
      <c r="A646" s="19"/>
      <c r="B646" s="1"/>
      <c r="C646" s="2"/>
      <c r="D646" s="2"/>
      <c r="F646" s="2"/>
      <c r="G646" s="107"/>
      <c r="H646" s="2"/>
      <c r="I646" s="98"/>
      <c r="J646" s="2"/>
      <c r="K646" s="2"/>
      <c r="L646" s="2"/>
      <c r="M646" s="1"/>
    </row>
    <row r="647" spans="1:13" ht="15.75" customHeight="1" x14ac:dyDescent="0.3">
      <c r="A647" s="19"/>
      <c r="B647" s="1"/>
      <c r="C647" s="2"/>
      <c r="D647" s="2"/>
      <c r="F647" s="2"/>
      <c r="G647" s="107"/>
      <c r="H647" s="2"/>
      <c r="I647" s="98"/>
      <c r="J647" s="2"/>
      <c r="K647" s="2"/>
      <c r="L647" s="2"/>
      <c r="M647" s="1"/>
    </row>
    <row r="648" spans="1:13" ht="15.75" customHeight="1" x14ac:dyDescent="0.3">
      <c r="A648" s="19"/>
      <c r="B648" s="1"/>
      <c r="C648" s="2"/>
      <c r="D648" s="2"/>
      <c r="F648" s="2"/>
      <c r="G648" s="107"/>
      <c r="H648" s="2"/>
      <c r="I648" s="98"/>
      <c r="J648" s="2"/>
      <c r="K648" s="2"/>
      <c r="L648" s="2"/>
      <c r="M648" s="1"/>
    </row>
    <row r="649" spans="1:13" ht="15.75" customHeight="1" x14ac:dyDescent="0.3">
      <c r="A649" s="19"/>
      <c r="B649" s="1"/>
      <c r="C649" s="2"/>
      <c r="D649" s="2"/>
      <c r="F649" s="2"/>
      <c r="G649" s="107"/>
      <c r="H649" s="2"/>
      <c r="I649" s="98"/>
      <c r="J649" s="2"/>
      <c r="K649" s="2"/>
      <c r="L649" s="2"/>
      <c r="M649" s="1"/>
    </row>
    <row r="650" spans="1:13" ht="15.75" customHeight="1" x14ac:dyDescent="0.3">
      <c r="A650" s="19"/>
      <c r="B650" s="1"/>
      <c r="C650" s="2"/>
      <c r="D650" s="2"/>
      <c r="F650" s="2"/>
      <c r="G650" s="107"/>
      <c r="H650" s="2"/>
      <c r="I650" s="98"/>
      <c r="J650" s="2"/>
      <c r="K650" s="2"/>
      <c r="L650" s="2"/>
      <c r="M650" s="1"/>
    </row>
    <row r="651" spans="1:13" ht="15.75" customHeight="1" x14ac:dyDescent="0.3">
      <c r="A651" s="19"/>
      <c r="B651" s="1"/>
      <c r="C651" s="2"/>
      <c r="D651" s="2"/>
      <c r="F651" s="2"/>
      <c r="G651" s="107"/>
      <c r="H651" s="2"/>
      <c r="I651" s="98"/>
      <c r="J651" s="2"/>
      <c r="K651" s="2"/>
      <c r="L651" s="2"/>
      <c r="M651" s="1"/>
    </row>
    <row r="652" spans="1:13" ht="15.75" customHeight="1" x14ac:dyDescent="0.3">
      <c r="A652" s="19"/>
      <c r="B652" s="1"/>
      <c r="C652" s="2"/>
      <c r="D652" s="2"/>
      <c r="F652" s="2"/>
      <c r="G652" s="107"/>
      <c r="H652" s="2"/>
      <c r="I652" s="98"/>
      <c r="J652" s="2"/>
      <c r="K652" s="2"/>
      <c r="L652" s="2"/>
      <c r="M652" s="1"/>
    </row>
    <row r="653" spans="1:13" ht="15.75" customHeight="1" x14ac:dyDescent="0.3">
      <c r="A653" s="19"/>
      <c r="B653" s="1"/>
      <c r="C653" s="2"/>
      <c r="D653" s="2"/>
      <c r="F653" s="2"/>
      <c r="G653" s="107"/>
      <c r="H653" s="2"/>
      <c r="I653" s="98"/>
      <c r="J653" s="2"/>
      <c r="K653" s="2"/>
      <c r="L653" s="2"/>
      <c r="M653" s="1"/>
    </row>
    <row r="654" spans="1:13" ht="15.75" customHeight="1" x14ac:dyDescent="0.3">
      <c r="A654" s="19"/>
      <c r="B654" s="1"/>
      <c r="C654" s="2"/>
      <c r="D654" s="2"/>
      <c r="F654" s="2"/>
      <c r="G654" s="107"/>
      <c r="H654" s="2"/>
      <c r="I654" s="98"/>
      <c r="J654" s="2"/>
      <c r="K654" s="2"/>
      <c r="L654" s="2"/>
      <c r="M654" s="1"/>
    </row>
    <row r="655" spans="1:13" ht="15.75" customHeight="1" x14ac:dyDescent="0.3">
      <c r="A655" s="19"/>
      <c r="B655" s="1"/>
      <c r="C655" s="2"/>
      <c r="D655" s="2"/>
      <c r="F655" s="2"/>
      <c r="G655" s="107"/>
      <c r="H655" s="2"/>
      <c r="I655" s="98"/>
      <c r="J655" s="2"/>
      <c r="K655" s="2"/>
      <c r="L655" s="2"/>
      <c r="M655" s="1"/>
    </row>
    <row r="656" spans="1:13" ht="15.75" customHeight="1" x14ac:dyDescent="0.3">
      <c r="A656" s="19"/>
      <c r="B656" s="1"/>
      <c r="C656" s="2"/>
      <c r="D656" s="2"/>
      <c r="F656" s="2"/>
      <c r="G656" s="107"/>
      <c r="H656" s="2"/>
      <c r="I656" s="98"/>
      <c r="J656" s="2"/>
      <c r="K656" s="2"/>
      <c r="L656" s="2"/>
      <c r="M656" s="1"/>
    </row>
    <row r="657" spans="1:13" ht="15.75" customHeight="1" x14ac:dyDescent="0.3">
      <c r="A657" s="19"/>
      <c r="B657" s="1"/>
      <c r="C657" s="2"/>
      <c r="D657" s="2"/>
      <c r="F657" s="2"/>
      <c r="G657" s="107"/>
      <c r="H657" s="2"/>
      <c r="I657" s="98"/>
      <c r="J657" s="2"/>
      <c r="K657" s="2"/>
      <c r="L657" s="2"/>
      <c r="M657" s="1"/>
    </row>
    <row r="658" spans="1:13" ht="15.75" customHeight="1" x14ac:dyDescent="0.3">
      <c r="A658" s="19"/>
      <c r="B658" s="1"/>
      <c r="C658" s="2"/>
      <c r="D658" s="2"/>
      <c r="F658" s="2"/>
      <c r="G658" s="107"/>
      <c r="H658" s="2"/>
      <c r="I658" s="98"/>
      <c r="J658" s="2"/>
      <c r="K658" s="2"/>
      <c r="L658" s="2"/>
      <c r="M658" s="1"/>
    </row>
    <row r="659" spans="1:13" ht="15.75" customHeight="1" x14ac:dyDescent="0.3">
      <c r="A659" s="19"/>
      <c r="B659" s="1"/>
      <c r="C659" s="2"/>
      <c r="D659" s="2"/>
      <c r="F659" s="2"/>
      <c r="G659" s="107"/>
      <c r="H659" s="2"/>
      <c r="I659" s="98"/>
      <c r="J659" s="2"/>
      <c r="K659" s="2"/>
      <c r="L659" s="2"/>
      <c r="M659" s="1"/>
    </row>
    <row r="660" spans="1:13" ht="15.75" customHeight="1" x14ac:dyDescent="0.3">
      <c r="A660" s="19"/>
      <c r="B660" s="1"/>
      <c r="C660" s="2"/>
      <c r="D660" s="2"/>
      <c r="F660" s="2"/>
      <c r="G660" s="107"/>
      <c r="H660" s="2"/>
      <c r="I660" s="98"/>
      <c r="J660" s="2"/>
      <c r="K660" s="2"/>
      <c r="L660" s="2"/>
      <c r="M660" s="1"/>
    </row>
    <row r="661" spans="1:13" ht="15.75" customHeight="1" x14ac:dyDescent="0.3">
      <c r="A661" s="19"/>
      <c r="B661" s="1"/>
      <c r="C661" s="2"/>
      <c r="D661" s="2"/>
      <c r="F661" s="2"/>
      <c r="G661" s="107"/>
      <c r="H661" s="2"/>
      <c r="I661" s="98"/>
      <c r="J661" s="2"/>
      <c r="K661" s="2"/>
      <c r="L661" s="2"/>
      <c r="M661" s="1"/>
    </row>
    <row r="662" spans="1:13" ht="15.75" customHeight="1" x14ac:dyDescent="0.3">
      <c r="A662" s="19"/>
      <c r="B662" s="1"/>
      <c r="C662" s="2"/>
      <c r="D662" s="2"/>
      <c r="F662" s="2"/>
      <c r="G662" s="107"/>
      <c r="H662" s="2"/>
      <c r="I662" s="98"/>
      <c r="J662" s="2"/>
      <c r="K662" s="2"/>
      <c r="L662" s="2"/>
      <c r="M662" s="1"/>
    </row>
    <row r="663" spans="1:13" ht="15.75" customHeight="1" x14ac:dyDescent="0.3">
      <c r="A663" s="19"/>
      <c r="B663" s="1"/>
      <c r="C663" s="2"/>
      <c r="D663" s="2"/>
      <c r="F663" s="2"/>
      <c r="G663" s="107"/>
      <c r="H663" s="2"/>
      <c r="I663" s="98"/>
      <c r="J663" s="2"/>
      <c r="K663" s="2"/>
      <c r="L663" s="2"/>
      <c r="M663" s="1"/>
    </row>
    <row r="664" spans="1:13" ht="15.75" customHeight="1" x14ac:dyDescent="0.3">
      <c r="A664" s="19"/>
      <c r="B664" s="1"/>
      <c r="C664" s="2"/>
      <c r="D664" s="2"/>
      <c r="F664" s="2"/>
      <c r="G664" s="107"/>
      <c r="H664" s="2"/>
      <c r="I664" s="98"/>
      <c r="J664" s="2"/>
      <c r="K664" s="2"/>
      <c r="L664" s="2"/>
      <c r="M664" s="1"/>
    </row>
    <row r="665" spans="1:13" ht="15.75" customHeight="1" x14ac:dyDescent="0.3">
      <c r="A665" s="19"/>
      <c r="B665" s="1"/>
      <c r="C665" s="2"/>
      <c r="D665" s="2"/>
      <c r="F665" s="2"/>
      <c r="G665" s="107"/>
      <c r="H665" s="2"/>
      <c r="I665" s="98"/>
      <c r="J665" s="2"/>
      <c r="K665" s="2"/>
      <c r="L665" s="2"/>
      <c r="M665" s="1"/>
    </row>
    <row r="666" spans="1:13" ht="15.75" customHeight="1" x14ac:dyDescent="0.3">
      <c r="A666" s="19"/>
      <c r="B666" s="1"/>
      <c r="C666" s="2"/>
      <c r="D666" s="2"/>
      <c r="F666" s="2"/>
      <c r="G666" s="107"/>
      <c r="H666" s="2"/>
      <c r="I666" s="98"/>
      <c r="J666" s="2"/>
      <c r="K666" s="2"/>
      <c r="L666" s="2"/>
      <c r="M666" s="1"/>
    </row>
    <row r="667" spans="1:13" ht="15.75" customHeight="1" x14ac:dyDescent="0.3">
      <c r="A667" s="19"/>
      <c r="B667" s="1"/>
      <c r="C667" s="2"/>
      <c r="D667" s="2"/>
      <c r="F667" s="2"/>
      <c r="G667" s="107"/>
      <c r="H667" s="2"/>
      <c r="I667" s="98"/>
      <c r="J667" s="2"/>
      <c r="K667" s="2"/>
      <c r="L667" s="2"/>
      <c r="M667" s="1"/>
    </row>
    <row r="668" spans="1:13" ht="15.75" customHeight="1" x14ac:dyDescent="0.3">
      <c r="A668" s="19"/>
      <c r="B668" s="1"/>
      <c r="C668" s="2"/>
      <c r="D668" s="2"/>
      <c r="F668" s="2"/>
      <c r="G668" s="107"/>
      <c r="H668" s="2"/>
      <c r="I668" s="98"/>
      <c r="J668" s="2"/>
      <c r="K668" s="2"/>
      <c r="L668" s="2"/>
      <c r="M668" s="1"/>
    </row>
    <row r="669" spans="1:13" ht="15.75" customHeight="1" x14ac:dyDescent="0.3">
      <c r="A669" s="19"/>
      <c r="B669" s="1"/>
      <c r="C669" s="2"/>
      <c r="D669" s="2"/>
      <c r="F669" s="2"/>
      <c r="G669" s="107"/>
      <c r="H669" s="2"/>
      <c r="I669" s="98"/>
      <c r="J669" s="2"/>
      <c r="K669" s="2"/>
      <c r="L669" s="2"/>
      <c r="M669" s="1"/>
    </row>
    <row r="670" spans="1:13" ht="15.75" customHeight="1" x14ac:dyDescent="0.3">
      <c r="A670" s="19"/>
      <c r="B670" s="1"/>
      <c r="C670" s="2"/>
      <c r="D670" s="2"/>
      <c r="F670" s="2"/>
      <c r="G670" s="107"/>
      <c r="H670" s="2"/>
      <c r="I670" s="98"/>
      <c r="J670" s="2"/>
      <c r="K670" s="2"/>
      <c r="L670" s="2"/>
      <c r="M670" s="1"/>
    </row>
    <row r="671" spans="1:13" ht="15.75" customHeight="1" x14ac:dyDescent="0.3">
      <c r="A671" s="19"/>
      <c r="B671" s="1"/>
      <c r="C671" s="2"/>
      <c r="D671" s="2"/>
      <c r="F671" s="2"/>
      <c r="G671" s="107"/>
      <c r="H671" s="2"/>
      <c r="I671" s="98"/>
      <c r="J671" s="2"/>
      <c r="K671" s="2"/>
      <c r="L671" s="2"/>
      <c r="M671" s="1"/>
    </row>
    <row r="672" spans="1:13" ht="15.75" customHeight="1" x14ac:dyDescent="0.3">
      <c r="A672" s="19"/>
      <c r="B672" s="1"/>
      <c r="C672" s="2"/>
      <c r="D672" s="2"/>
      <c r="F672" s="2"/>
      <c r="G672" s="107"/>
      <c r="H672" s="2"/>
      <c r="I672" s="98"/>
      <c r="J672" s="2"/>
      <c r="K672" s="2"/>
      <c r="L672" s="2"/>
      <c r="M672" s="1"/>
    </row>
    <row r="673" spans="1:13" ht="15.75" customHeight="1" x14ac:dyDescent="0.3">
      <c r="A673" s="19"/>
      <c r="B673" s="1"/>
      <c r="C673" s="2"/>
      <c r="D673" s="2"/>
      <c r="F673" s="2"/>
      <c r="G673" s="107"/>
      <c r="H673" s="2"/>
      <c r="I673" s="98"/>
      <c r="J673" s="2"/>
      <c r="K673" s="2"/>
      <c r="L673" s="2"/>
      <c r="M673" s="1"/>
    </row>
    <row r="674" spans="1:13" ht="15.75" customHeight="1" x14ac:dyDescent="0.3">
      <c r="A674" s="19"/>
      <c r="B674" s="1"/>
      <c r="C674" s="2"/>
      <c r="D674" s="2"/>
      <c r="F674" s="2"/>
      <c r="G674" s="107"/>
      <c r="H674" s="2"/>
      <c r="I674" s="98"/>
      <c r="J674" s="2"/>
      <c r="K674" s="2"/>
      <c r="L674" s="2"/>
      <c r="M674" s="1"/>
    </row>
    <row r="675" spans="1:13" ht="15.75" customHeight="1" x14ac:dyDescent="0.3">
      <c r="A675" s="19"/>
      <c r="B675" s="1"/>
      <c r="C675" s="2"/>
      <c r="D675" s="2"/>
      <c r="F675" s="2"/>
      <c r="G675" s="107"/>
      <c r="H675" s="2"/>
      <c r="I675" s="98"/>
      <c r="J675" s="2"/>
      <c r="K675" s="2"/>
      <c r="L675" s="2"/>
      <c r="M675" s="1"/>
    </row>
    <row r="676" spans="1:13" ht="15.75" customHeight="1" x14ac:dyDescent="0.3">
      <c r="A676" s="19"/>
      <c r="B676" s="1"/>
      <c r="C676" s="2"/>
      <c r="D676" s="2"/>
      <c r="F676" s="2"/>
      <c r="G676" s="107"/>
      <c r="H676" s="2"/>
      <c r="I676" s="98"/>
      <c r="J676" s="2"/>
      <c r="K676" s="2"/>
      <c r="L676" s="2"/>
      <c r="M676" s="1"/>
    </row>
    <row r="677" spans="1:13" ht="15.75" customHeight="1" x14ac:dyDescent="0.3">
      <c r="A677" s="19"/>
      <c r="B677" s="1"/>
      <c r="C677" s="2"/>
      <c r="D677" s="2"/>
      <c r="F677" s="2"/>
      <c r="G677" s="107"/>
      <c r="H677" s="2"/>
      <c r="I677" s="98"/>
      <c r="J677" s="2"/>
      <c r="K677" s="2"/>
      <c r="L677" s="2"/>
      <c r="M677" s="1"/>
    </row>
    <row r="678" spans="1:13" ht="15.75" customHeight="1" x14ac:dyDescent="0.3">
      <c r="A678" s="19"/>
      <c r="B678" s="1"/>
      <c r="C678" s="2"/>
      <c r="D678" s="2"/>
      <c r="F678" s="2"/>
      <c r="G678" s="107"/>
      <c r="H678" s="2"/>
      <c r="I678" s="98"/>
      <c r="J678" s="2"/>
      <c r="K678" s="2"/>
      <c r="L678" s="2"/>
      <c r="M678" s="1"/>
    </row>
    <row r="679" spans="1:13" ht="15.75" customHeight="1" x14ac:dyDescent="0.3">
      <c r="A679" s="19"/>
      <c r="B679" s="1"/>
      <c r="C679" s="2"/>
      <c r="D679" s="2"/>
      <c r="F679" s="2"/>
      <c r="G679" s="107"/>
      <c r="H679" s="2"/>
      <c r="I679" s="98"/>
      <c r="J679" s="2"/>
      <c r="K679" s="2"/>
      <c r="L679" s="2"/>
      <c r="M679" s="1"/>
    </row>
    <row r="680" spans="1:13" ht="15.75" customHeight="1" x14ac:dyDescent="0.3">
      <c r="A680" s="19"/>
      <c r="B680" s="1"/>
      <c r="C680" s="2"/>
      <c r="D680" s="2"/>
      <c r="F680" s="2"/>
      <c r="G680" s="107"/>
      <c r="H680" s="2"/>
      <c r="I680" s="98"/>
      <c r="J680" s="2"/>
      <c r="K680" s="2"/>
      <c r="L680" s="2"/>
      <c r="M680" s="1"/>
    </row>
    <row r="681" spans="1:13" ht="15.75" customHeight="1" x14ac:dyDescent="0.3">
      <c r="A681" s="19"/>
      <c r="B681" s="1"/>
      <c r="C681" s="2"/>
      <c r="D681" s="2"/>
      <c r="F681" s="2"/>
      <c r="G681" s="107"/>
      <c r="H681" s="2"/>
      <c r="I681" s="98"/>
      <c r="J681" s="2"/>
      <c r="K681" s="2"/>
      <c r="L681" s="2"/>
      <c r="M681" s="1"/>
    </row>
    <row r="682" spans="1:13" ht="15.75" customHeight="1" x14ac:dyDescent="0.3">
      <c r="A682" s="19"/>
      <c r="B682" s="1"/>
      <c r="C682" s="2"/>
      <c r="D682" s="2"/>
      <c r="F682" s="2"/>
      <c r="G682" s="107"/>
      <c r="H682" s="2"/>
      <c r="I682" s="98"/>
      <c r="J682" s="2"/>
      <c r="K682" s="2"/>
      <c r="L682" s="2"/>
      <c r="M682" s="1"/>
    </row>
    <row r="683" spans="1:13" ht="15.75" customHeight="1" x14ac:dyDescent="0.3">
      <c r="A683" s="19"/>
      <c r="B683" s="1"/>
      <c r="C683" s="2"/>
      <c r="D683" s="2"/>
      <c r="F683" s="2"/>
      <c r="G683" s="107"/>
      <c r="H683" s="2"/>
      <c r="I683" s="98"/>
      <c r="J683" s="2"/>
      <c r="K683" s="2"/>
      <c r="L683" s="2"/>
      <c r="M683" s="1"/>
    </row>
    <row r="684" spans="1:13" ht="15.75" customHeight="1" x14ac:dyDescent="0.3">
      <c r="A684" s="19"/>
      <c r="B684" s="1"/>
      <c r="C684" s="2"/>
      <c r="D684" s="2"/>
      <c r="F684" s="2"/>
      <c r="G684" s="107"/>
      <c r="H684" s="2"/>
      <c r="I684" s="98"/>
      <c r="J684" s="2"/>
      <c r="K684" s="2"/>
      <c r="L684" s="2"/>
      <c r="M684" s="1"/>
    </row>
    <row r="685" spans="1:13" ht="15.75" customHeight="1" x14ac:dyDescent="0.3">
      <c r="A685" s="19"/>
      <c r="B685" s="1"/>
      <c r="C685" s="2"/>
      <c r="D685" s="2"/>
      <c r="F685" s="2"/>
      <c r="G685" s="107"/>
      <c r="H685" s="2"/>
      <c r="I685" s="98"/>
      <c r="J685" s="2"/>
      <c r="K685" s="2"/>
      <c r="L685" s="2"/>
      <c r="M685" s="1"/>
    </row>
    <row r="686" spans="1:13" ht="15.75" customHeight="1" x14ac:dyDescent="0.3">
      <c r="A686" s="19"/>
      <c r="B686" s="1"/>
      <c r="C686" s="2"/>
      <c r="D686" s="2"/>
      <c r="F686" s="2"/>
      <c r="G686" s="107"/>
      <c r="H686" s="2"/>
      <c r="I686" s="98"/>
      <c r="J686" s="2"/>
      <c r="K686" s="2"/>
      <c r="L686" s="2"/>
      <c r="M686" s="1"/>
    </row>
    <row r="687" spans="1:13" ht="15.75" customHeight="1" x14ac:dyDescent="0.3">
      <c r="A687" s="19"/>
      <c r="B687" s="1"/>
      <c r="C687" s="2"/>
      <c r="D687" s="2"/>
      <c r="F687" s="2"/>
      <c r="G687" s="107"/>
      <c r="H687" s="2"/>
      <c r="I687" s="98"/>
      <c r="J687" s="2"/>
      <c r="K687" s="2"/>
      <c r="L687" s="2"/>
      <c r="M687" s="1"/>
    </row>
    <row r="688" spans="1:13" ht="15.75" customHeight="1" x14ac:dyDescent="0.3">
      <c r="A688" s="19"/>
      <c r="B688" s="1"/>
      <c r="C688" s="2"/>
      <c r="D688" s="2"/>
      <c r="F688" s="2"/>
      <c r="G688" s="107"/>
      <c r="H688" s="2"/>
      <c r="I688" s="98"/>
      <c r="J688" s="2"/>
      <c r="K688" s="2"/>
      <c r="L688" s="2"/>
      <c r="M688" s="1"/>
    </row>
    <row r="689" spans="1:13" ht="15.75" customHeight="1" x14ac:dyDescent="0.3">
      <c r="A689" s="19"/>
      <c r="B689" s="1"/>
      <c r="C689" s="2"/>
      <c r="D689" s="2"/>
      <c r="F689" s="2"/>
      <c r="G689" s="107"/>
      <c r="H689" s="2"/>
      <c r="I689" s="98"/>
      <c r="J689" s="2"/>
      <c r="K689" s="2"/>
      <c r="L689" s="2"/>
      <c r="M689" s="1"/>
    </row>
    <row r="690" spans="1:13" ht="15.75" customHeight="1" x14ac:dyDescent="0.3">
      <c r="A690" s="19"/>
      <c r="B690" s="1"/>
      <c r="C690" s="2"/>
      <c r="D690" s="2"/>
      <c r="F690" s="2"/>
      <c r="G690" s="107"/>
      <c r="H690" s="2"/>
      <c r="I690" s="98"/>
      <c r="J690" s="2"/>
      <c r="K690" s="2"/>
      <c r="L690" s="2"/>
      <c r="M690" s="1"/>
    </row>
    <row r="691" spans="1:13" ht="15.75" customHeight="1" x14ac:dyDescent="0.3">
      <c r="A691" s="19"/>
      <c r="B691" s="1"/>
      <c r="C691" s="2"/>
      <c r="D691" s="2"/>
      <c r="F691" s="2"/>
      <c r="G691" s="107"/>
      <c r="H691" s="2"/>
      <c r="I691" s="98"/>
      <c r="J691" s="2"/>
      <c r="K691" s="2"/>
      <c r="L691" s="2"/>
      <c r="M691" s="1"/>
    </row>
    <row r="692" spans="1:13" ht="15.75" customHeight="1" x14ac:dyDescent="0.3">
      <c r="A692" s="19"/>
      <c r="B692" s="1"/>
      <c r="C692" s="2"/>
      <c r="D692" s="2"/>
      <c r="F692" s="2"/>
      <c r="G692" s="107"/>
      <c r="H692" s="2"/>
      <c r="I692" s="98"/>
      <c r="J692" s="2"/>
      <c r="K692" s="2"/>
      <c r="L692" s="2"/>
      <c r="M692" s="1"/>
    </row>
    <row r="693" spans="1:13" ht="15.75" customHeight="1" x14ac:dyDescent="0.3">
      <c r="A693" s="19"/>
      <c r="B693" s="1"/>
      <c r="C693" s="2"/>
      <c r="D693" s="2"/>
      <c r="F693" s="2"/>
      <c r="G693" s="107"/>
      <c r="H693" s="2"/>
      <c r="I693" s="98"/>
      <c r="J693" s="2"/>
      <c r="K693" s="2"/>
      <c r="L693" s="2"/>
      <c r="M693" s="1"/>
    </row>
    <row r="694" spans="1:13" ht="15.75" customHeight="1" x14ac:dyDescent="0.3">
      <c r="A694" s="19"/>
      <c r="B694" s="1"/>
      <c r="C694" s="2"/>
      <c r="D694" s="2"/>
      <c r="F694" s="2"/>
      <c r="G694" s="107"/>
      <c r="H694" s="2"/>
      <c r="I694" s="98"/>
      <c r="J694" s="2"/>
      <c r="K694" s="2"/>
      <c r="L694" s="2"/>
      <c r="M694" s="1"/>
    </row>
    <row r="695" spans="1:13" ht="15.75" customHeight="1" x14ac:dyDescent="0.3">
      <c r="A695" s="19"/>
      <c r="B695" s="1"/>
      <c r="C695" s="2"/>
      <c r="D695" s="2"/>
      <c r="F695" s="2"/>
      <c r="G695" s="107"/>
      <c r="H695" s="2"/>
      <c r="I695" s="98"/>
      <c r="J695" s="2"/>
      <c r="K695" s="2"/>
      <c r="L695" s="2"/>
      <c r="M695" s="1"/>
    </row>
    <row r="696" spans="1:13" ht="15.75" customHeight="1" x14ac:dyDescent="0.3">
      <c r="A696" s="19"/>
      <c r="B696" s="1"/>
      <c r="C696" s="2"/>
      <c r="D696" s="2"/>
      <c r="F696" s="2"/>
      <c r="G696" s="107"/>
      <c r="H696" s="2"/>
      <c r="I696" s="98"/>
      <c r="J696" s="2"/>
      <c r="K696" s="2"/>
      <c r="L696" s="2"/>
      <c r="M696" s="1"/>
    </row>
    <row r="697" spans="1:13" ht="15.75" customHeight="1" x14ac:dyDescent="0.3">
      <c r="A697" s="19"/>
      <c r="B697" s="1"/>
      <c r="C697" s="2"/>
      <c r="D697" s="2"/>
      <c r="F697" s="2"/>
      <c r="G697" s="107"/>
      <c r="H697" s="2"/>
      <c r="I697" s="98"/>
      <c r="J697" s="2"/>
      <c r="K697" s="2"/>
      <c r="L697" s="2"/>
      <c r="M697" s="1"/>
    </row>
    <row r="698" spans="1:13" ht="15.75" customHeight="1" x14ac:dyDescent="0.3">
      <c r="A698" s="19"/>
      <c r="B698" s="1"/>
      <c r="C698" s="2"/>
      <c r="D698" s="2"/>
      <c r="F698" s="2"/>
      <c r="G698" s="107"/>
      <c r="H698" s="2"/>
      <c r="I698" s="98"/>
      <c r="J698" s="2"/>
      <c r="K698" s="2"/>
      <c r="L698" s="2"/>
      <c r="M698" s="1"/>
    </row>
    <row r="699" spans="1:13" ht="15.75" customHeight="1" x14ac:dyDescent="0.3">
      <c r="A699" s="19"/>
      <c r="B699" s="1"/>
      <c r="C699" s="2"/>
      <c r="D699" s="2"/>
      <c r="F699" s="2"/>
      <c r="G699" s="107"/>
      <c r="H699" s="2"/>
      <c r="I699" s="98"/>
      <c r="J699" s="2"/>
      <c r="K699" s="2"/>
      <c r="L699" s="2"/>
      <c r="M699" s="1"/>
    </row>
    <row r="700" spans="1:13" ht="15.75" customHeight="1" x14ac:dyDescent="0.3">
      <c r="A700" s="19"/>
      <c r="B700" s="1"/>
      <c r="C700" s="2"/>
      <c r="D700" s="2"/>
      <c r="F700" s="2"/>
      <c r="G700" s="107"/>
      <c r="H700" s="2"/>
      <c r="I700" s="98"/>
      <c r="J700" s="2"/>
      <c r="K700" s="2"/>
      <c r="L700" s="2"/>
      <c r="M700" s="1"/>
    </row>
    <row r="701" spans="1:13" ht="15.75" customHeight="1" x14ac:dyDescent="0.3">
      <c r="A701" s="19"/>
      <c r="B701" s="1"/>
      <c r="C701" s="2"/>
      <c r="D701" s="2"/>
      <c r="F701" s="2"/>
      <c r="G701" s="107"/>
      <c r="H701" s="2"/>
      <c r="I701" s="98"/>
      <c r="J701" s="2"/>
      <c r="K701" s="2"/>
      <c r="L701" s="2"/>
      <c r="M701" s="1"/>
    </row>
    <row r="702" spans="1:13" ht="15.75" customHeight="1" x14ac:dyDescent="0.3">
      <c r="A702" s="19"/>
      <c r="B702" s="1"/>
      <c r="C702" s="2"/>
      <c r="D702" s="2"/>
      <c r="F702" s="2"/>
      <c r="G702" s="107"/>
      <c r="H702" s="2"/>
      <c r="I702" s="98"/>
      <c r="J702" s="2"/>
      <c r="K702" s="2"/>
      <c r="L702" s="2"/>
      <c r="M702" s="1"/>
    </row>
    <row r="703" spans="1:13" ht="15.75" customHeight="1" x14ac:dyDescent="0.3">
      <c r="A703" s="19"/>
      <c r="B703" s="1"/>
      <c r="C703" s="2"/>
      <c r="D703" s="2"/>
      <c r="F703" s="2"/>
      <c r="G703" s="107"/>
      <c r="H703" s="2"/>
      <c r="I703" s="98"/>
      <c r="J703" s="2"/>
      <c r="K703" s="2"/>
      <c r="L703" s="2"/>
      <c r="M703" s="1"/>
    </row>
    <row r="704" spans="1:13" ht="15.75" customHeight="1" x14ac:dyDescent="0.3">
      <c r="A704" s="19"/>
      <c r="B704" s="1"/>
      <c r="C704" s="2"/>
      <c r="D704" s="2"/>
      <c r="F704" s="2"/>
      <c r="G704" s="107"/>
      <c r="H704" s="2"/>
      <c r="I704" s="98"/>
      <c r="J704" s="2"/>
      <c r="K704" s="2"/>
      <c r="L704" s="2"/>
      <c r="M704" s="1"/>
    </row>
    <row r="705" spans="1:13" ht="15.75" customHeight="1" x14ac:dyDescent="0.3">
      <c r="A705" s="19"/>
      <c r="B705" s="1"/>
      <c r="C705" s="2"/>
      <c r="D705" s="2"/>
      <c r="F705" s="2"/>
      <c r="G705" s="107"/>
      <c r="H705" s="2"/>
      <c r="I705" s="98"/>
      <c r="J705" s="2"/>
      <c r="K705" s="2"/>
      <c r="L705" s="2"/>
      <c r="M705" s="1"/>
    </row>
    <row r="706" spans="1:13" ht="15.75" customHeight="1" x14ac:dyDescent="0.3">
      <c r="A706" s="19"/>
      <c r="B706" s="1"/>
      <c r="C706" s="2"/>
      <c r="D706" s="2"/>
      <c r="F706" s="2"/>
      <c r="G706" s="107"/>
      <c r="H706" s="2"/>
      <c r="I706" s="98"/>
      <c r="J706" s="2"/>
      <c r="K706" s="2"/>
      <c r="L706" s="2"/>
      <c r="M706" s="1"/>
    </row>
    <row r="707" spans="1:13" ht="15.75" customHeight="1" x14ac:dyDescent="0.3">
      <c r="A707" s="19"/>
      <c r="B707" s="1"/>
      <c r="C707" s="2"/>
      <c r="D707" s="2"/>
      <c r="F707" s="2"/>
      <c r="G707" s="107"/>
      <c r="H707" s="2"/>
      <c r="I707" s="98"/>
      <c r="J707" s="2"/>
      <c r="K707" s="2"/>
      <c r="L707" s="2"/>
      <c r="M707" s="1"/>
    </row>
    <row r="708" spans="1:13" ht="15.75" customHeight="1" x14ac:dyDescent="0.3">
      <c r="A708" s="19"/>
      <c r="B708" s="1"/>
      <c r="C708" s="2"/>
      <c r="D708" s="2"/>
      <c r="F708" s="2"/>
      <c r="G708" s="107"/>
      <c r="H708" s="2"/>
      <c r="I708" s="98"/>
      <c r="J708" s="2"/>
      <c r="K708" s="2"/>
      <c r="L708" s="2"/>
      <c r="M708" s="1"/>
    </row>
    <row r="709" spans="1:13" ht="15.75" customHeight="1" x14ac:dyDescent="0.3">
      <c r="A709" s="19"/>
      <c r="B709" s="1"/>
      <c r="C709" s="2"/>
      <c r="D709" s="2"/>
      <c r="F709" s="2"/>
      <c r="G709" s="107"/>
      <c r="H709" s="2"/>
      <c r="I709" s="98"/>
      <c r="J709" s="2"/>
      <c r="K709" s="2"/>
      <c r="L709" s="2"/>
      <c r="M709" s="1"/>
    </row>
    <row r="710" spans="1:13" ht="15.75" customHeight="1" x14ac:dyDescent="0.3">
      <c r="A710" s="19"/>
      <c r="B710" s="1"/>
      <c r="C710" s="2"/>
      <c r="D710" s="2"/>
      <c r="F710" s="2"/>
      <c r="G710" s="107"/>
      <c r="H710" s="2"/>
      <c r="I710" s="98"/>
      <c r="J710" s="2"/>
      <c r="K710" s="2"/>
      <c r="L710" s="2"/>
      <c r="M710" s="1"/>
    </row>
    <row r="711" spans="1:13" ht="15.75" customHeight="1" x14ac:dyDescent="0.3">
      <c r="A711" s="19"/>
      <c r="B711" s="1"/>
      <c r="C711" s="2"/>
      <c r="D711" s="2"/>
      <c r="F711" s="2"/>
      <c r="G711" s="107"/>
      <c r="H711" s="2"/>
      <c r="I711" s="98"/>
      <c r="J711" s="2"/>
      <c r="K711" s="2"/>
      <c r="L711" s="2"/>
      <c r="M711" s="1"/>
    </row>
    <row r="712" spans="1:13" ht="15.75" customHeight="1" x14ac:dyDescent="0.3">
      <c r="A712" s="19"/>
      <c r="B712" s="1"/>
      <c r="C712" s="2"/>
      <c r="D712" s="2"/>
      <c r="F712" s="2"/>
      <c r="G712" s="107"/>
      <c r="H712" s="2"/>
      <c r="I712" s="98"/>
      <c r="J712" s="2"/>
      <c r="K712" s="2"/>
      <c r="L712" s="2"/>
      <c r="M712" s="1"/>
    </row>
    <row r="713" spans="1:13" ht="15.75" customHeight="1" x14ac:dyDescent="0.3">
      <c r="A713" s="19"/>
      <c r="B713" s="1"/>
      <c r="C713" s="2"/>
      <c r="D713" s="2"/>
      <c r="F713" s="2"/>
      <c r="G713" s="107"/>
      <c r="H713" s="2"/>
      <c r="I713" s="98"/>
      <c r="J713" s="2"/>
      <c r="K713" s="2"/>
      <c r="L713" s="2"/>
      <c r="M713" s="1"/>
    </row>
    <row r="714" spans="1:13" ht="15.75" customHeight="1" x14ac:dyDescent="0.3">
      <c r="A714" s="19"/>
      <c r="B714" s="1"/>
      <c r="C714" s="2"/>
      <c r="D714" s="2"/>
      <c r="F714" s="2"/>
      <c r="G714" s="107"/>
      <c r="H714" s="2"/>
      <c r="I714" s="98"/>
      <c r="J714" s="2"/>
      <c r="K714" s="2"/>
      <c r="L714" s="2"/>
      <c r="M714" s="1"/>
    </row>
    <row r="715" spans="1:13" ht="15.75" customHeight="1" x14ac:dyDescent="0.3">
      <c r="A715" s="19"/>
      <c r="B715" s="1"/>
      <c r="C715" s="2"/>
      <c r="D715" s="2"/>
      <c r="F715" s="2"/>
      <c r="G715" s="107"/>
      <c r="H715" s="2"/>
      <c r="I715" s="98"/>
      <c r="J715" s="2"/>
      <c r="K715" s="2"/>
      <c r="L715" s="2"/>
      <c r="M715" s="1"/>
    </row>
    <row r="716" spans="1:13" ht="15.75" customHeight="1" x14ac:dyDescent="0.3">
      <c r="A716" s="19"/>
      <c r="B716" s="1"/>
      <c r="C716" s="2"/>
      <c r="D716" s="2"/>
      <c r="F716" s="2"/>
      <c r="G716" s="107"/>
      <c r="H716" s="2"/>
      <c r="I716" s="98"/>
      <c r="J716" s="2"/>
      <c r="K716" s="2"/>
      <c r="L716" s="2"/>
      <c r="M716" s="1"/>
    </row>
    <row r="717" spans="1:13" ht="15.75" customHeight="1" x14ac:dyDescent="0.3">
      <c r="A717" s="19"/>
      <c r="B717" s="1"/>
      <c r="C717" s="2"/>
      <c r="D717" s="2"/>
      <c r="F717" s="2"/>
      <c r="G717" s="107"/>
      <c r="H717" s="2"/>
      <c r="I717" s="98"/>
      <c r="J717" s="2"/>
      <c r="K717" s="2"/>
      <c r="L717" s="2"/>
      <c r="M717" s="1"/>
    </row>
    <row r="718" spans="1:13" ht="15.75" customHeight="1" x14ac:dyDescent="0.3">
      <c r="A718" s="19"/>
      <c r="B718" s="1"/>
      <c r="C718" s="2"/>
      <c r="D718" s="2"/>
      <c r="F718" s="2"/>
      <c r="G718" s="107"/>
      <c r="H718" s="2"/>
      <c r="I718" s="98"/>
      <c r="J718" s="2"/>
      <c r="K718" s="2"/>
      <c r="L718" s="2"/>
      <c r="M718" s="1"/>
    </row>
    <row r="719" spans="1:13" ht="15.75" customHeight="1" x14ac:dyDescent="0.3">
      <c r="A719" s="19"/>
      <c r="B719" s="1"/>
      <c r="C719" s="2"/>
      <c r="D719" s="2"/>
      <c r="F719" s="2"/>
      <c r="G719" s="107"/>
      <c r="H719" s="2"/>
      <c r="I719" s="98"/>
      <c r="J719" s="2"/>
      <c r="K719" s="2"/>
      <c r="L719" s="2"/>
      <c r="M719" s="1"/>
    </row>
    <row r="720" spans="1:13" ht="15.75" customHeight="1" x14ac:dyDescent="0.3">
      <c r="A720" s="19"/>
      <c r="B720" s="1"/>
      <c r="C720" s="2"/>
      <c r="D720" s="2"/>
      <c r="F720" s="2"/>
      <c r="G720" s="107"/>
      <c r="H720" s="2"/>
      <c r="I720" s="98"/>
      <c r="J720" s="2"/>
      <c r="K720" s="2"/>
      <c r="L720" s="2"/>
      <c r="M720" s="1"/>
    </row>
    <row r="721" spans="1:13" ht="15.75" customHeight="1" x14ac:dyDescent="0.3">
      <c r="A721" s="19"/>
      <c r="B721" s="1"/>
      <c r="C721" s="2"/>
      <c r="D721" s="2"/>
      <c r="F721" s="2"/>
      <c r="G721" s="107"/>
      <c r="H721" s="2"/>
      <c r="I721" s="98"/>
      <c r="J721" s="2"/>
      <c r="K721" s="2"/>
      <c r="L721" s="2"/>
      <c r="M721" s="1"/>
    </row>
    <row r="722" spans="1:13" ht="15.75" customHeight="1" x14ac:dyDescent="0.3">
      <c r="A722" s="19"/>
      <c r="B722" s="1"/>
      <c r="C722" s="2"/>
      <c r="D722" s="2"/>
      <c r="F722" s="2"/>
      <c r="G722" s="107"/>
      <c r="H722" s="2"/>
      <c r="I722" s="98"/>
      <c r="J722" s="2"/>
      <c r="K722" s="2"/>
      <c r="L722" s="2"/>
      <c r="M722" s="1"/>
    </row>
    <row r="723" spans="1:13" ht="15.75" customHeight="1" x14ac:dyDescent="0.3">
      <c r="A723" s="19"/>
      <c r="B723" s="1"/>
      <c r="C723" s="2"/>
      <c r="D723" s="2"/>
      <c r="F723" s="2"/>
      <c r="G723" s="107"/>
      <c r="H723" s="2"/>
      <c r="I723" s="98"/>
      <c r="J723" s="2"/>
      <c r="K723" s="2"/>
      <c r="L723" s="2"/>
      <c r="M723" s="1"/>
    </row>
    <row r="724" spans="1:13" ht="15.75" customHeight="1" x14ac:dyDescent="0.3">
      <c r="A724" s="19"/>
      <c r="B724" s="1"/>
      <c r="C724" s="2"/>
      <c r="D724" s="2"/>
      <c r="F724" s="2"/>
      <c r="G724" s="107"/>
      <c r="H724" s="2"/>
      <c r="I724" s="98"/>
      <c r="J724" s="2"/>
      <c r="K724" s="2"/>
      <c r="L724" s="2"/>
      <c r="M724" s="1"/>
    </row>
    <row r="725" spans="1:13" ht="15.75" customHeight="1" x14ac:dyDescent="0.3">
      <c r="A725" s="19"/>
      <c r="B725" s="1"/>
      <c r="C725" s="2"/>
      <c r="D725" s="2"/>
      <c r="F725" s="2"/>
      <c r="G725" s="107"/>
      <c r="H725" s="2"/>
      <c r="I725" s="98"/>
      <c r="J725" s="2"/>
      <c r="K725" s="2"/>
      <c r="L725" s="2"/>
      <c r="M725" s="1"/>
    </row>
    <row r="726" spans="1:13" ht="15.75" customHeight="1" x14ac:dyDescent="0.3">
      <c r="A726" s="19"/>
      <c r="B726" s="1"/>
      <c r="C726" s="2"/>
      <c r="D726" s="2"/>
      <c r="F726" s="2"/>
      <c r="G726" s="107"/>
      <c r="H726" s="2"/>
      <c r="I726" s="98"/>
      <c r="J726" s="2"/>
      <c r="K726" s="2"/>
      <c r="L726" s="2"/>
      <c r="M726" s="1"/>
    </row>
    <row r="727" spans="1:13" ht="15.75" customHeight="1" x14ac:dyDescent="0.3">
      <c r="A727" s="19"/>
      <c r="B727" s="1"/>
      <c r="C727" s="2"/>
      <c r="D727" s="2"/>
      <c r="F727" s="2"/>
      <c r="G727" s="107"/>
      <c r="H727" s="2"/>
      <c r="I727" s="98"/>
      <c r="J727" s="2"/>
      <c r="K727" s="2"/>
      <c r="L727" s="2"/>
      <c r="M727" s="1"/>
    </row>
    <row r="728" spans="1:13" ht="15.75" customHeight="1" x14ac:dyDescent="0.3">
      <c r="A728" s="19"/>
      <c r="B728" s="1"/>
      <c r="C728" s="2"/>
      <c r="D728" s="2"/>
      <c r="F728" s="2"/>
      <c r="G728" s="107"/>
      <c r="H728" s="2"/>
      <c r="I728" s="98"/>
      <c r="J728" s="2"/>
      <c r="K728" s="2"/>
      <c r="L728" s="2"/>
      <c r="M728" s="1"/>
    </row>
    <row r="729" spans="1:13" ht="15.75" customHeight="1" x14ac:dyDescent="0.3">
      <c r="A729" s="19"/>
      <c r="B729" s="1"/>
      <c r="C729" s="2"/>
      <c r="D729" s="2"/>
      <c r="F729" s="2"/>
      <c r="G729" s="107"/>
      <c r="H729" s="2"/>
      <c r="I729" s="98"/>
      <c r="J729" s="2"/>
      <c r="K729" s="2"/>
      <c r="L729" s="2"/>
      <c r="M729" s="1"/>
    </row>
    <row r="730" spans="1:13" ht="15.75" customHeight="1" x14ac:dyDescent="0.3">
      <c r="A730" s="19"/>
      <c r="B730" s="1"/>
      <c r="C730" s="2"/>
      <c r="D730" s="2"/>
      <c r="F730" s="2"/>
      <c r="G730" s="107"/>
      <c r="H730" s="2"/>
      <c r="I730" s="98"/>
      <c r="J730" s="2"/>
      <c r="K730" s="2"/>
      <c r="L730" s="2"/>
      <c r="M730" s="1"/>
    </row>
    <row r="731" spans="1:13" ht="15.75" customHeight="1" x14ac:dyDescent="0.3">
      <c r="A731" s="19"/>
      <c r="B731" s="1"/>
      <c r="C731" s="2"/>
      <c r="D731" s="2"/>
      <c r="F731" s="2"/>
      <c r="G731" s="107"/>
      <c r="H731" s="2"/>
      <c r="I731" s="98"/>
      <c r="J731" s="2"/>
      <c r="K731" s="2"/>
      <c r="L731" s="2"/>
      <c r="M731" s="1"/>
    </row>
    <row r="732" spans="1:13" ht="15.75" customHeight="1" x14ac:dyDescent="0.3">
      <c r="A732" s="19"/>
      <c r="B732" s="1"/>
      <c r="C732" s="2"/>
      <c r="D732" s="2"/>
      <c r="F732" s="2"/>
      <c r="G732" s="107"/>
      <c r="H732" s="2"/>
      <c r="I732" s="98"/>
      <c r="J732" s="2"/>
      <c r="K732" s="2"/>
      <c r="L732" s="2"/>
      <c r="M732" s="1"/>
    </row>
    <row r="733" spans="1:13" ht="15.75" customHeight="1" x14ac:dyDescent="0.3">
      <c r="A733" s="19"/>
      <c r="B733" s="1"/>
      <c r="C733" s="2"/>
      <c r="D733" s="2"/>
      <c r="F733" s="2"/>
      <c r="G733" s="107"/>
      <c r="H733" s="2"/>
      <c r="I733" s="98"/>
      <c r="J733" s="2"/>
      <c r="K733" s="2"/>
      <c r="L733" s="2"/>
      <c r="M733" s="1"/>
    </row>
    <row r="734" spans="1:13" ht="15.75" customHeight="1" x14ac:dyDescent="0.3">
      <c r="A734" s="19"/>
      <c r="B734" s="1"/>
      <c r="C734" s="2"/>
      <c r="D734" s="2"/>
      <c r="F734" s="2"/>
      <c r="G734" s="107"/>
      <c r="H734" s="2"/>
      <c r="I734" s="98"/>
      <c r="J734" s="2"/>
      <c r="K734" s="2"/>
      <c r="L734" s="2"/>
      <c r="M734" s="1"/>
    </row>
    <row r="735" spans="1:13" ht="15.75" customHeight="1" x14ac:dyDescent="0.3">
      <c r="A735" s="19"/>
      <c r="B735" s="1"/>
      <c r="C735" s="2"/>
      <c r="D735" s="2"/>
      <c r="F735" s="2"/>
      <c r="G735" s="107"/>
      <c r="H735" s="2"/>
      <c r="I735" s="98"/>
      <c r="J735" s="2"/>
      <c r="K735" s="2"/>
      <c r="L735" s="2"/>
      <c r="M735" s="1"/>
    </row>
    <row r="736" spans="1:13" ht="15.75" customHeight="1" x14ac:dyDescent="0.3">
      <c r="A736" s="19"/>
      <c r="B736" s="1"/>
      <c r="C736" s="2"/>
      <c r="D736" s="2"/>
      <c r="F736" s="2"/>
      <c r="G736" s="107"/>
      <c r="H736" s="2"/>
      <c r="I736" s="98"/>
      <c r="J736" s="2"/>
      <c r="K736" s="2"/>
      <c r="L736" s="2"/>
      <c r="M736" s="1"/>
    </row>
    <row r="737" spans="1:13" ht="15.75" customHeight="1" x14ac:dyDescent="0.3">
      <c r="A737" s="19"/>
      <c r="B737" s="1"/>
      <c r="C737" s="2"/>
      <c r="D737" s="2"/>
      <c r="F737" s="2"/>
      <c r="G737" s="107"/>
      <c r="H737" s="2"/>
      <c r="I737" s="98"/>
      <c r="J737" s="2"/>
      <c r="K737" s="2"/>
      <c r="L737" s="2"/>
      <c r="M737" s="1"/>
    </row>
    <row r="738" spans="1:13" ht="15.75" customHeight="1" x14ac:dyDescent="0.3">
      <c r="A738" s="19"/>
      <c r="B738" s="1"/>
      <c r="C738" s="2"/>
      <c r="D738" s="2"/>
      <c r="F738" s="2"/>
      <c r="G738" s="107"/>
      <c r="H738" s="2"/>
      <c r="I738" s="98"/>
      <c r="J738" s="2"/>
      <c r="K738" s="2"/>
      <c r="L738" s="2"/>
      <c r="M738" s="1"/>
    </row>
    <row r="739" spans="1:13" ht="15.75" customHeight="1" x14ac:dyDescent="0.3">
      <c r="A739" s="19"/>
      <c r="B739" s="1"/>
      <c r="C739" s="2"/>
      <c r="D739" s="2"/>
      <c r="F739" s="2"/>
      <c r="G739" s="107"/>
      <c r="H739" s="2"/>
      <c r="I739" s="98"/>
      <c r="J739" s="2"/>
      <c r="K739" s="2"/>
      <c r="L739" s="2"/>
      <c r="M739" s="1"/>
    </row>
    <row r="740" spans="1:13" ht="15.75" customHeight="1" x14ac:dyDescent="0.3">
      <c r="A740" s="19"/>
      <c r="B740" s="1"/>
      <c r="C740" s="2"/>
      <c r="D740" s="2"/>
      <c r="F740" s="2"/>
      <c r="G740" s="107"/>
      <c r="H740" s="2"/>
      <c r="I740" s="98"/>
      <c r="J740" s="2"/>
      <c r="K740" s="2"/>
      <c r="L740" s="2"/>
      <c r="M740" s="1"/>
    </row>
    <row r="741" spans="1:13" ht="15.75" customHeight="1" x14ac:dyDescent="0.3">
      <c r="A741" s="19"/>
      <c r="B741" s="1"/>
      <c r="C741" s="2"/>
      <c r="D741" s="2"/>
      <c r="F741" s="2"/>
      <c r="G741" s="107"/>
      <c r="H741" s="2"/>
      <c r="I741" s="98"/>
      <c r="J741" s="2"/>
      <c r="K741" s="2"/>
      <c r="L741" s="2"/>
      <c r="M741" s="1"/>
    </row>
    <row r="742" spans="1:13" ht="15.75" customHeight="1" x14ac:dyDescent="0.3">
      <c r="A742" s="19"/>
      <c r="B742" s="1"/>
      <c r="C742" s="2"/>
      <c r="D742" s="2"/>
      <c r="F742" s="2"/>
      <c r="G742" s="107"/>
      <c r="H742" s="2"/>
      <c r="I742" s="98"/>
      <c r="J742" s="2"/>
      <c r="K742" s="2"/>
      <c r="L742" s="2"/>
      <c r="M742" s="1"/>
    </row>
    <row r="743" spans="1:13" ht="15.75" customHeight="1" x14ac:dyDescent="0.3">
      <c r="A743" s="19"/>
      <c r="B743" s="1"/>
      <c r="C743" s="2"/>
      <c r="D743" s="2"/>
      <c r="F743" s="2"/>
      <c r="G743" s="107"/>
      <c r="H743" s="2"/>
      <c r="I743" s="98"/>
      <c r="J743" s="2"/>
      <c r="K743" s="2"/>
      <c r="L743" s="2"/>
      <c r="M743" s="1"/>
    </row>
    <row r="744" spans="1:13" ht="15.75" customHeight="1" x14ac:dyDescent="0.3">
      <c r="A744" s="19"/>
      <c r="B744" s="1"/>
      <c r="C744" s="2"/>
      <c r="D744" s="2"/>
      <c r="F744" s="2"/>
      <c r="G744" s="107"/>
      <c r="H744" s="2"/>
      <c r="I744" s="98"/>
      <c r="J744" s="2"/>
      <c r="K744" s="2"/>
      <c r="L744" s="2"/>
      <c r="M744" s="1"/>
    </row>
    <row r="745" spans="1:13" ht="15.75" customHeight="1" x14ac:dyDescent="0.3">
      <c r="A745" s="19"/>
      <c r="B745" s="1"/>
      <c r="C745" s="2"/>
      <c r="D745" s="2"/>
      <c r="F745" s="2"/>
      <c r="G745" s="107"/>
      <c r="H745" s="2"/>
      <c r="I745" s="98"/>
      <c r="J745" s="2"/>
      <c r="K745" s="2"/>
      <c r="L745" s="2"/>
      <c r="M745" s="1"/>
    </row>
    <row r="746" spans="1:13" ht="15.75" customHeight="1" x14ac:dyDescent="0.3">
      <c r="A746" s="19"/>
      <c r="B746" s="1"/>
      <c r="C746" s="2"/>
      <c r="D746" s="2"/>
      <c r="F746" s="2"/>
      <c r="G746" s="107"/>
      <c r="H746" s="2"/>
      <c r="I746" s="98"/>
      <c r="J746" s="2"/>
      <c r="K746" s="2"/>
      <c r="L746" s="2"/>
      <c r="M746" s="1"/>
    </row>
    <row r="747" spans="1:13" ht="15.75" customHeight="1" x14ac:dyDescent="0.3">
      <c r="A747" s="19"/>
      <c r="B747" s="1"/>
      <c r="C747" s="2"/>
      <c r="D747" s="2"/>
      <c r="F747" s="2"/>
      <c r="G747" s="107"/>
      <c r="H747" s="2"/>
      <c r="I747" s="98"/>
      <c r="J747" s="2"/>
      <c r="K747" s="2"/>
      <c r="L747" s="2"/>
      <c r="M747" s="1"/>
    </row>
    <row r="748" spans="1:13" ht="15.75" customHeight="1" x14ac:dyDescent="0.3">
      <c r="A748" s="19"/>
      <c r="B748" s="1"/>
      <c r="C748" s="2"/>
      <c r="D748" s="2"/>
      <c r="F748" s="2"/>
      <c r="G748" s="107"/>
      <c r="H748" s="2"/>
      <c r="I748" s="98"/>
      <c r="J748" s="2"/>
      <c r="K748" s="2"/>
      <c r="L748" s="2"/>
      <c r="M748" s="1"/>
    </row>
    <row r="749" spans="1:13" ht="15.75" customHeight="1" x14ac:dyDescent="0.3">
      <c r="A749" s="19"/>
      <c r="B749" s="1"/>
      <c r="C749" s="2"/>
      <c r="D749" s="2"/>
      <c r="F749" s="2"/>
      <c r="G749" s="107"/>
      <c r="H749" s="2"/>
      <c r="I749" s="98"/>
      <c r="J749" s="2"/>
      <c r="K749" s="2"/>
      <c r="L749" s="2"/>
      <c r="M749" s="1"/>
    </row>
    <row r="750" spans="1:13" ht="15.75" customHeight="1" x14ac:dyDescent="0.3">
      <c r="A750" s="19"/>
      <c r="B750" s="1"/>
      <c r="C750" s="2"/>
      <c r="D750" s="2"/>
      <c r="F750" s="2"/>
      <c r="G750" s="107"/>
      <c r="H750" s="2"/>
      <c r="I750" s="98"/>
      <c r="J750" s="2"/>
      <c r="K750" s="2"/>
      <c r="L750" s="2"/>
      <c r="M750" s="1"/>
    </row>
    <row r="751" spans="1:13" ht="15.75" customHeight="1" x14ac:dyDescent="0.3">
      <c r="A751" s="19"/>
      <c r="B751" s="1"/>
      <c r="C751" s="2"/>
      <c r="D751" s="2"/>
      <c r="F751" s="2"/>
      <c r="G751" s="107"/>
      <c r="H751" s="2"/>
      <c r="I751" s="98"/>
      <c r="J751" s="2"/>
      <c r="K751" s="2"/>
      <c r="L751" s="2"/>
      <c r="M751" s="1"/>
    </row>
    <row r="752" spans="1:13" ht="15.75" customHeight="1" x14ac:dyDescent="0.3">
      <c r="A752" s="19"/>
      <c r="B752" s="1"/>
      <c r="C752" s="2"/>
      <c r="D752" s="2"/>
      <c r="F752" s="2"/>
      <c r="G752" s="107"/>
      <c r="H752" s="2"/>
      <c r="I752" s="98"/>
      <c r="J752" s="2"/>
      <c r="K752" s="2"/>
      <c r="L752" s="2"/>
      <c r="M752" s="1"/>
    </row>
    <row r="753" spans="1:13" ht="15.75" customHeight="1" x14ac:dyDescent="0.3">
      <c r="A753" s="19"/>
      <c r="B753" s="1"/>
      <c r="C753" s="2"/>
      <c r="D753" s="2"/>
      <c r="F753" s="2"/>
      <c r="G753" s="107"/>
      <c r="H753" s="2"/>
      <c r="I753" s="98"/>
      <c r="J753" s="2"/>
      <c r="K753" s="2"/>
      <c r="L753" s="2"/>
      <c r="M753" s="1"/>
    </row>
    <row r="754" spans="1:13" ht="15.75" customHeight="1" x14ac:dyDescent="0.3">
      <c r="A754" s="19"/>
      <c r="B754" s="1"/>
      <c r="C754" s="2"/>
      <c r="D754" s="2"/>
      <c r="F754" s="2"/>
      <c r="G754" s="107"/>
      <c r="H754" s="2"/>
      <c r="I754" s="98"/>
      <c r="J754" s="2"/>
      <c r="K754" s="2"/>
      <c r="L754" s="2"/>
      <c r="M754" s="1"/>
    </row>
    <row r="755" spans="1:13" ht="15.75" customHeight="1" x14ac:dyDescent="0.3">
      <c r="A755" s="19"/>
      <c r="B755" s="1"/>
      <c r="C755" s="2"/>
      <c r="D755" s="2"/>
      <c r="F755" s="2"/>
      <c r="G755" s="107"/>
      <c r="H755" s="2"/>
      <c r="I755" s="98"/>
      <c r="J755" s="2"/>
      <c r="K755" s="2"/>
      <c r="L755" s="2"/>
      <c r="M755" s="1"/>
    </row>
    <row r="756" spans="1:13" ht="15.75" customHeight="1" x14ac:dyDescent="0.3">
      <c r="A756" s="19"/>
      <c r="B756" s="1"/>
      <c r="C756" s="2"/>
      <c r="D756" s="2"/>
      <c r="F756" s="2"/>
      <c r="G756" s="107"/>
      <c r="H756" s="2"/>
      <c r="I756" s="98"/>
      <c r="J756" s="2"/>
      <c r="K756" s="2"/>
      <c r="L756" s="2"/>
      <c r="M756" s="1"/>
    </row>
    <row r="757" spans="1:13" ht="15.75" customHeight="1" x14ac:dyDescent="0.3">
      <c r="A757" s="19"/>
      <c r="B757" s="1"/>
      <c r="C757" s="2"/>
      <c r="D757" s="2"/>
      <c r="F757" s="2"/>
      <c r="G757" s="107"/>
      <c r="H757" s="2"/>
      <c r="I757" s="98"/>
      <c r="J757" s="2"/>
      <c r="K757" s="2"/>
      <c r="L757" s="2"/>
      <c r="M757" s="1"/>
    </row>
    <row r="758" spans="1:13" ht="15.75" customHeight="1" x14ac:dyDescent="0.3">
      <c r="A758" s="19"/>
      <c r="B758" s="1"/>
      <c r="C758" s="2"/>
      <c r="D758" s="2"/>
      <c r="F758" s="2"/>
      <c r="G758" s="107"/>
      <c r="H758" s="2"/>
      <c r="I758" s="98"/>
      <c r="J758" s="2"/>
      <c r="K758" s="2"/>
      <c r="L758" s="2"/>
      <c r="M758" s="1"/>
    </row>
    <row r="759" spans="1:13" ht="15.75" customHeight="1" x14ac:dyDescent="0.3">
      <c r="A759" s="19"/>
      <c r="B759" s="1"/>
      <c r="C759" s="2"/>
      <c r="D759" s="2"/>
      <c r="F759" s="2"/>
      <c r="G759" s="107"/>
      <c r="H759" s="2"/>
      <c r="I759" s="98"/>
      <c r="J759" s="2"/>
      <c r="K759" s="2"/>
      <c r="L759" s="2"/>
      <c r="M759" s="1"/>
    </row>
    <row r="760" spans="1:13" ht="15.75" customHeight="1" x14ac:dyDescent="0.3">
      <c r="A760" s="19"/>
      <c r="B760" s="1"/>
      <c r="C760" s="2"/>
      <c r="D760" s="2"/>
      <c r="F760" s="2"/>
      <c r="G760" s="107"/>
      <c r="H760" s="2"/>
      <c r="I760" s="98"/>
      <c r="J760" s="2"/>
      <c r="K760" s="2"/>
      <c r="L760" s="2"/>
      <c r="M760" s="1"/>
    </row>
    <row r="761" spans="1:13" ht="15.75" customHeight="1" x14ac:dyDescent="0.3">
      <c r="A761" s="19"/>
      <c r="B761" s="1"/>
      <c r="C761" s="2"/>
      <c r="D761" s="2"/>
      <c r="F761" s="2"/>
      <c r="G761" s="107"/>
      <c r="H761" s="2"/>
      <c r="I761" s="98"/>
      <c r="J761" s="2"/>
      <c r="K761" s="2"/>
      <c r="L761" s="2"/>
      <c r="M761" s="1"/>
    </row>
    <row r="762" spans="1:13" ht="15.75" customHeight="1" x14ac:dyDescent="0.3">
      <c r="A762" s="19"/>
      <c r="B762" s="1"/>
      <c r="C762" s="2"/>
      <c r="D762" s="2"/>
      <c r="F762" s="2"/>
      <c r="G762" s="107"/>
      <c r="H762" s="2"/>
      <c r="I762" s="98"/>
      <c r="J762" s="2"/>
      <c r="K762" s="2"/>
      <c r="L762" s="2"/>
      <c r="M762" s="1"/>
    </row>
    <row r="763" spans="1:13" ht="15.75" customHeight="1" x14ac:dyDescent="0.3">
      <c r="A763" s="19"/>
      <c r="B763" s="1"/>
      <c r="C763" s="2"/>
      <c r="D763" s="2"/>
      <c r="F763" s="2"/>
      <c r="G763" s="107"/>
      <c r="H763" s="2"/>
      <c r="I763" s="98"/>
      <c r="J763" s="2"/>
      <c r="K763" s="2"/>
      <c r="L763" s="2"/>
      <c r="M763" s="1"/>
    </row>
    <row r="764" spans="1:13" ht="15.75" customHeight="1" x14ac:dyDescent="0.3">
      <c r="A764" s="19"/>
      <c r="B764" s="1"/>
      <c r="C764" s="2"/>
      <c r="D764" s="2"/>
      <c r="F764" s="2"/>
      <c r="G764" s="107"/>
      <c r="H764" s="2"/>
      <c r="I764" s="98"/>
      <c r="J764" s="2"/>
      <c r="K764" s="2"/>
      <c r="L764" s="2"/>
      <c r="M764" s="1"/>
    </row>
    <row r="765" spans="1:13" ht="15.75" customHeight="1" x14ac:dyDescent="0.3">
      <c r="A765" s="19"/>
      <c r="B765" s="1"/>
      <c r="C765" s="2"/>
      <c r="D765" s="2"/>
      <c r="F765" s="2"/>
      <c r="G765" s="107"/>
      <c r="H765" s="2"/>
      <c r="I765" s="98"/>
      <c r="J765" s="2"/>
      <c r="K765" s="2"/>
      <c r="L765" s="2"/>
      <c r="M765" s="1"/>
    </row>
    <row r="766" spans="1:13" ht="15.75" customHeight="1" x14ac:dyDescent="0.3">
      <c r="A766" s="19"/>
      <c r="B766" s="1"/>
      <c r="C766" s="2"/>
      <c r="D766" s="2"/>
      <c r="F766" s="2"/>
      <c r="G766" s="107"/>
      <c r="H766" s="2"/>
      <c r="I766" s="98"/>
      <c r="J766" s="2"/>
      <c r="K766" s="2"/>
      <c r="L766" s="2"/>
      <c r="M766" s="1"/>
    </row>
    <row r="767" spans="1:13" ht="15.75" customHeight="1" x14ac:dyDescent="0.3">
      <c r="A767" s="19"/>
      <c r="B767" s="1"/>
      <c r="C767" s="2"/>
      <c r="D767" s="2"/>
      <c r="F767" s="2"/>
      <c r="G767" s="107"/>
      <c r="H767" s="2"/>
      <c r="I767" s="98"/>
      <c r="J767" s="2"/>
      <c r="K767" s="2"/>
      <c r="L767" s="2"/>
      <c r="M767" s="1"/>
    </row>
    <row r="768" spans="1:13" ht="15.75" customHeight="1" x14ac:dyDescent="0.3">
      <c r="A768" s="19"/>
      <c r="B768" s="1"/>
      <c r="C768" s="2"/>
      <c r="D768" s="2"/>
      <c r="F768" s="2"/>
      <c r="G768" s="107"/>
      <c r="H768" s="2"/>
      <c r="I768" s="98"/>
      <c r="J768" s="2"/>
      <c r="K768" s="2"/>
      <c r="L768" s="2"/>
      <c r="M768" s="1"/>
    </row>
    <row r="769" spans="1:13" ht="15.75" customHeight="1" x14ac:dyDescent="0.3">
      <c r="A769" s="19"/>
      <c r="B769" s="1"/>
      <c r="C769" s="2"/>
      <c r="D769" s="2"/>
      <c r="F769" s="2"/>
      <c r="G769" s="107"/>
      <c r="H769" s="2"/>
      <c r="I769" s="98"/>
      <c r="J769" s="2"/>
      <c r="K769" s="2"/>
      <c r="L769" s="2"/>
      <c r="M769" s="1"/>
    </row>
    <row r="770" spans="1:13" ht="15.75" customHeight="1" x14ac:dyDescent="0.3">
      <c r="A770" s="19"/>
      <c r="B770" s="1"/>
      <c r="C770" s="2"/>
      <c r="D770" s="2"/>
      <c r="F770" s="2"/>
      <c r="G770" s="107"/>
      <c r="H770" s="2"/>
      <c r="I770" s="98"/>
      <c r="J770" s="2"/>
      <c r="K770" s="2"/>
      <c r="L770" s="2"/>
      <c r="M770" s="1"/>
    </row>
    <row r="771" spans="1:13" ht="15.75" customHeight="1" x14ac:dyDescent="0.3">
      <c r="A771" s="19"/>
      <c r="B771" s="1"/>
      <c r="C771" s="2"/>
      <c r="D771" s="2"/>
      <c r="F771" s="2"/>
      <c r="G771" s="107"/>
      <c r="H771" s="2"/>
      <c r="I771" s="98"/>
      <c r="J771" s="2"/>
      <c r="K771" s="2"/>
      <c r="L771" s="2"/>
      <c r="M771" s="1"/>
    </row>
    <row r="772" spans="1:13" ht="15.75" customHeight="1" x14ac:dyDescent="0.3">
      <c r="A772" s="19"/>
      <c r="B772" s="1"/>
      <c r="C772" s="2"/>
      <c r="D772" s="2"/>
      <c r="F772" s="2"/>
      <c r="G772" s="107"/>
      <c r="H772" s="2"/>
      <c r="I772" s="98"/>
      <c r="J772" s="2"/>
      <c r="K772" s="2"/>
      <c r="L772" s="2"/>
      <c r="M772" s="1"/>
    </row>
    <row r="773" spans="1:13" ht="15.75" customHeight="1" x14ac:dyDescent="0.3">
      <c r="A773" s="19"/>
      <c r="B773" s="1"/>
      <c r="C773" s="2"/>
      <c r="D773" s="2"/>
      <c r="F773" s="2"/>
      <c r="G773" s="107"/>
      <c r="H773" s="2"/>
      <c r="I773" s="98"/>
      <c r="J773" s="2"/>
      <c r="K773" s="2"/>
      <c r="L773" s="2"/>
      <c r="M773" s="1"/>
    </row>
    <row r="774" spans="1:13" ht="15.75" customHeight="1" x14ac:dyDescent="0.3">
      <c r="A774" s="19"/>
      <c r="B774" s="1"/>
      <c r="C774" s="2"/>
      <c r="D774" s="2"/>
      <c r="F774" s="2"/>
      <c r="G774" s="107"/>
      <c r="H774" s="2"/>
      <c r="I774" s="98"/>
      <c r="J774" s="2"/>
      <c r="K774" s="2"/>
      <c r="L774" s="2"/>
      <c r="M774" s="1"/>
    </row>
    <row r="775" spans="1:13" ht="15.75" customHeight="1" x14ac:dyDescent="0.3">
      <c r="A775" s="19"/>
      <c r="B775" s="1"/>
      <c r="C775" s="2"/>
      <c r="D775" s="2"/>
      <c r="F775" s="2"/>
      <c r="G775" s="107"/>
      <c r="H775" s="2"/>
      <c r="I775" s="98"/>
      <c r="J775" s="2"/>
      <c r="K775" s="2"/>
      <c r="L775" s="2"/>
      <c r="M775" s="1"/>
    </row>
    <row r="776" spans="1:13" ht="15.75" customHeight="1" x14ac:dyDescent="0.3">
      <c r="A776" s="19"/>
      <c r="B776" s="1"/>
      <c r="C776" s="2"/>
      <c r="D776" s="2"/>
      <c r="F776" s="2"/>
      <c r="G776" s="107"/>
      <c r="H776" s="2"/>
      <c r="I776" s="98"/>
      <c r="J776" s="2"/>
      <c r="K776" s="2"/>
      <c r="L776" s="2"/>
      <c r="M776" s="1"/>
    </row>
    <row r="777" spans="1:13" ht="15.75" customHeight="1" x14ac:dyDescent="0.3">
      <c r="A777" s="19"/>
      <c r="B777" s="1"/>
      <c r="C777" s="2"/>
      <c r="D777" s="2"/>
      <c r="F777" s="2"/>
      <c r="G777" s="107"/>
      <c r="H777" s="2"/>
      <c r="I777" s="98"/>
      <c r="J777" s="2"/>
      <c r="K777" s="2"/>
      <c r="L777" s="2"/>
      <c r="M777" s="1"/>
    </row>
    <row r="778" spans="1:13" ht="15.75" customHeight="1" x14ac:dyDescent="0.3">
      <c r="A778" s="19"/>
      <c r="B778" s="1"/>
      <c r="C778" s="2"/>
      <c r="D778" s="2"/>
      <c r="F778" s="2"/>
      <c r="G778" s="107"/>
      <c r="H778" s="2"/>
      <c r="I778" s="98"/>
      <c r="J778" s="2"/>
      <c r="K778" s="2"/>
      <c r="L778" s="2"/>
      <c r="M778" s="1"/>
    </row>
    <row r="779" spans="1:13" ht="15.75" customHeight="1" x14ac:dyDescent="0.3">
      <c r="A779" s="19"/>
      <c r="B779" s="1"/>
      <c r="C779" s="2"/>
      <c r="D779" s="2"/>
      <c r="F779" s="2"/>
      <c r="G779" s="107"/>
      <c r="H779" s="2"/>
      <c r="I779" s="98"/>
      <c r="J779" s="2"/>
      <c r="K779" s="2"/>
      <c r="L779" s="2"/>
      <c r="M779" s="1"/>
    </row>
    <row r="780" spans="1:13" ht="15.75" customHeight="1" x14ac:dyDescent="0.3">
      <c r="A780" s="19"/>
      <c r="B780" s="1"/>
      <c r="C780" s="2"/>
      <c r="D780" s="2"/>
      <c r="F780" s="2"/>
      <c r="G780" s="107"/>
      <c r="H780" s="2"/>
      <c r="I780" s="98"/>
      <c r="J780" s="2"/>
      <c r="K780" s="2"/>
      <c r="L780" s="2"/>
      <c r="M780" s="1"/>
    </row>
    <row r="781" spans="1:13" ht="15.75" customHeight="1" x14ac:dyDescent="0.3">
      <c r="A781" s="19"/>
      <c r="B781" s="1"/>
      <c r="C781" s="2"/>
      <c r="D781" s="2"/>
      <c r="F781" s="2"/>
      <c r="G781" s="107"/>
      <c r="H781" s="2"/>
      <c r="I781" s="98"/>
      <c r="J781" s="2"/>
      <c r="K781" s="2"/>
      <c r="L781" s="2"/>
      <c r="M781" s="1"/>
    </row>
    <row r="782" spans="1:13" ht="15.75" customHeight="1" x14ac:dyDescent="0.3">
      <c r="A782" s="19"/>
      <c r="B782" s="1"/>
      <c r="C782" s="2"/>
      <c r="D782" s="2"/>
      <c r="F782" s="2"/>
      <c r="G782" s="107"/>
      <c r="H782" s="2"/>
      <c r="I782" s="98"/>
      <c r="J782" s="2"/>
      <c r="K782" s="2"/>
      <c r="L782" s="2"/>
      <c r="M782" s="1"/>
    </row>
    <row r="783" spans="1:13" ht="15.75" customHeight="1" x14ac:dyDescent="0.3">
      <c r="A783" s="19"/>
      <c r="B783" s="1"/>
      <c r="C783" s="2"/>
      <c r="D783" s="2"/>
      <c r="F783" s="2"/>
      <c r="G783" s="107"/>
      <c r="H783" s="2"/>
      <c r="I783" s="98"/>
      <c r="J783" s="2"/>
      <c r="K783" s="2"/>
      <c r="L783" s="2"/>
      <c r="M783" s="1"/>
    </row>
    <row r="784" spans="1:13" ht="15.75" customHeight="1" x14ac:dyDescent="0.3">
      <c r="A784" s="19"/>
      <c r="B784" s="1"/>
      <c r="C784" s="2"/>
      <c r="D784" s="2"/>
      <c r="F784" s="2"/>
      <c r="G784" s="107"/>
      <c r="H784" s="2"/>
      <c r="I784" s="98"/>
      <c r="J784" s="2"/>
      <c r="K784" s="2"/>
      <c r="L784" s="2"/>
      <c r="M784" s="1"/>
    </row>
    <row r="785" spans="1:13" ht="15.75" customHeight="1" x14ac:dyDescent="0.3">
      <c r="A785" s="19"/>
      <c r="B785" s="1"/>
      <c r="C785" s="2"/>
      <c r="D785" s="2"/>
      <c r="F785" s="2"/>
      <c r="G785" s="107"/>
      <c r="H785" s="2"/>
      <c r="I785" s="98"/>
      <c r="J785" s="2"/>
      <c r="K785" s="2"/>
      <c r="L785" s="2"/>
      <c r="M785" s="1"/>
    </row>
    <row r="786" spans="1:13" ht="15.75" customHeight="1" x14ac:dyDescent="0.3">
      <c r="A786" s="19"/>
      <c r="B786" s="1"/>
      <c r="C786" s="2"/>
      <c r="D786" s="2"/>
      <c r="F786" s="2"/>
      <c r="G786" s="107"/>
      <c r="H786" s="2"/>
      <c r="I786" s="98"/>
      <c r="J786" s="2"/>
      <c r="K786" s="2"/>
      <c r="L786" s="2"/>
      <c r="M786" s="1"/>
    </row>
    <row r="787" spans="1:13" ht="15.75" customHeight="1" x14ac:dyDescent="0.3">
      <c r="A787" s="19"/>
      <c r="B787" s="1"/>
      <c r="C787" s="2"/>
      <c r="D787" s="2"/>
      <c r="F787" s="2"/>
      <c r="G787" s="107"/>
      <c r="H787" s="2"/>
      <c r="I787" s="98"/>
      <c r="J787" s="2"/>
      <c r="K787" s="2"/>
      <c r="L787" s="2"/>
      <c r="M787" s="1"/>
    </row>
    <row r="788" spans="1:13" ht="15.75" customHeight="1" x14ac:dyDescent="0.3">
      <c r="A788" s="19"/>
      <c r="B788" s="1"/>
      <c r="C788" s="2"/>
      <c r="D788" s="2"/>
      <c r="F788" s="2"/>
      <c r="G788" s="107"/>
      <c r="H788" s="2"/>
      <c r="I788" s="98"/>
      <c r="J788" s="2"/>
      <c r="K788" s="2"/>
      <c r="L788" s="2"/>
      <c r="M788" s="1"/>
    </row>
    <row r="789" spans="1:13" ht="15.75" customHeight="1" x14ac:dyDescent="0.3">
      <c r="A789" s="19"/>
      <c r="B789" s="1"/>
      <c r="C789" s="2"/>
      <c r="D789" s="2"/>
      <c r="F789" s="2"/>
      <c r="G789" s="107"/>
      <c r="H789" s="2"/>
      <c r="I789" s="98"/>
      <c r="J789" s="2"/>
      <c r="K789" s="2"/>
      <c r="L789" s="2"/>
      <c r="M789" s="1"/>
    </row>
    <row r="790" spans="1:13" ht="15.75" customHeight="1" x14ac:dyDescent="0.3">
      <c r="A790" s="19"/>
      <c r="B790" s="1"/>
      <c r="C790" s="2"/>
      <c r="D790" s="2"/>
      <c r="F790" s="2"/>
      <c r="G790" s="107"/>
      <c r="H790" s="2"/>
      <c r="I790" s="98"/>
      <c r="J790" s="2"/>
      <c r="K790" s="2"/>
      <c r="L790" s="2"/>
      <c r="M790" s="1"/>
    </row>
    <row r="791" spans="1:13" ht="15.75" customHeight="1" x14ac:dyDescent="0.3">
      <c r="A791" s="19"/>
      <c r="B791" s="1"/>
      <c r="C791" s="2"/>
      <c r="D791" s="2"/>
      <c r="F791" s="2"/>
      <c r="G791" s="107"/>
      <c r="H791" s="2"/>
      <c r="I791" s="98"/>
      <c r="J791" s="2"/>
      <c r="K791" s="2"/>
      <c r="L791" s="2"/>
      <c r="M791" s="1"/>
    </row>
    <row r="792" spans="1:13" ht="15.75" customHeight="1" x14ac:dyDescent="0.3">
      <c r="A792" s="19"/>
      <c r="B792" s="1"/>
      <c r="C792" s="2"/>
      <c r="D792" s="2"/>
      <c r="F792" s="2"/>
      <c r="G792" s="107"/>
      <c r="H792" s="2"/>
      <c r="I792" s="98"/>
      <c r="J792" s="2"/>
      <c r="K792" s="2"/>
      <c r="L792" s="2"/>
      <c r="M792" s="1"/>
    </row>
    <row r="793" spans="1:13" ht="15.75" customHeight="1" x14ac:dyDescent="0.3">
      <c r="A793" s="19"/>
      <c r="B793" s="1"/>
      <c r="C793" s="2"/>
      <c r="D793" s="2"/>
      <c r="F793" s="2"/>
      <c r="G793" s="107"/>
      <c r="H793" s="2"/>
      <c r="I793" s="98"/>
      <c r="J793" s="2"/>
      <c r="K793" s="2"/>
      <c r="L793" s="2"/>
      <c r="M793" s="1"/>
    </row>
    <row r="794" spans="1:13" ht="15.75" customHeight="1" x14ac:dyDescent="0.3">
      <c r="A794" s="19"/>
      <c r="B794" s="1"/>
      <c r="C794" s="2"/>
      <c r="D794" s="2"/>
      <c r="F794" s="2"/>
      <c r="G794" s="107"/>
      <c r="H794" s="2"/>
      <c r="I794" s="98"/>
      <c r="J794" s="2"/>
      <c r="K794" s="2"/>
      <c r="L794" s="2"/>
      <c r="M794" s="1"/>
    </row>
    <row r="795" spans="1:13" ht="15.75" customHeight="1" x14ac:dyDescent="0.3">
      <c r="A795" s="19"/>
      <c r="B795" s="1"/>
      <c r="C795" s="2"/>
      <c r="D795" s="2"/>
      <c r="F795" s="2"/>
      <c r="G795" s="107"/>
      <c r="H795" s="2"/>
      <c r="I795" s="98"/>
      <c r="J795" s="2"/>
      <c r="K795" s="2"/>
      <c r="L795" s="2"/>
      <c r="M795" s="1"/>
    </row>
    <row r="796" spans="1:13" ht="15.75" customHeight="1" x14ac:dyDescent="0.3">
      <c r="A796" s="19"/>
      <c r="B796" s="1"/>
      <c r="C796" s="2"/>
      <c r="D796" s="2"/>
      <c r="F796" s="2"/>
      <c r="G796" s="107"/>
      <c r="H796" s="2"/>
      <c r="I796" s="98"/>
      <c r="J796" s="2"/>
      <c r="K796" s="2"/>
      <c r="L796" s="2"/>
      <c r="M796" s="1"/>
    </row>
    <row r="797" spans="1:13" ht="15.75" customHeight="1" x14ac:dyDescent="0.3">
      <c r="A797" s="19"/>
      <c r="B797" s="1"/>
      <c r="C797" s="2"/>
      <c r="D797" s="2"/>
      <c r="F797" s="2"/>
      <c r="G797" s="107"/>
      <c r="H797" s="2"/>
      <c r="I797" s="98"/>
      <c r="J797" s="2"/>
      <c r="K797" s="2"/>
      <c r="L797" s="2"/>
      <c r="M797" s="1"/>
    </row>
    <row r="798" spans="1:13" ht="15.75" customHeight="1" x14ac:dyDescent="0.3">
      <c r="A798" s="19"/>
      <c r="B798" s="1"/>
      <c r="C798" s="2"/>
      <c r="D798" s="2"/>
      <c r="F798" s="2"/>
      <c r="G798" s="107"/>
      <c r="H798" s="2"/>
      <c r="I798" s="98"/>
      <c r="J798" s="2"/>
      <c r="K798" s="2"/>
      <c r="L798" s="2"/>
      <c r="M798" s="1"/>
    </row>
    <row r="799" spans="1:13" ht="15.75" customHeight="1" x14ac:dyDescent="0.3">
      <c r="A799" s="19"/>
      <c r="B799" s="1"/>
      <c r="C799" s="2"/>
      <c r="D799" s="2"/>
      <c r="F799" s="2"/>
      <c r="G799" s="107"/>
      <c r="H799" s="2"/>
      <c r="I799" s="98"/>
      <c r="J799" s="2"/>
      <c r="K799" s="2"/>
      <c r="L799" s="2"/>
      <c r="M799" s="1"/>
    </row>
    <row r="800" spans="1:13" ht="15.75" customHeight="1" x14ac:dyDescent="0.3">
      <c r="A800" s="19"/>
      <c r="B800" s="1"/>
      <c r="C800" s="2"/>
      <c r="D800" s="2"/>
      <c r="F800" s="2"/>
      <c r="G800" s="107"/>
      <c r="H800" s="2"/>
      <c r="I800" s="98"/>
      <c r="J800" s="2"/>
      <c r="K800" s="2"/>
      <c r="L800" s="2"/>
      <c r="M800" s="1"/>
    </row>
    <row r="801" spans="1:13" ht="15.75" customHeight="1" x14ac:dyDescent="0.3">
      <c r="A801" s="19"/>
      <c r="B801" s="1"/>
      <c r="C801" s="2"/>
      <c r="D801" s="2"/>
      <c r="F801" s="2"/>
      <c r="G801" s="107"/>
      <c r="H801" s="2"/>
      <c r="I801" s="98"/>
      <c r="J801" s="2"/>
      <c r="K801" s="2"/>
      <c r="L801" s="2"/>
      <c r="M801" s="1"/>
    </row>
    <row r="802" spans="1:13" ht="15.75" customHeight="1" x14ac:dyDescent="0.3">
      <c r="A802" s="19"/>
      <c r="B802" s="1"/>
      <c r="C802" s="2"/>
      <c r="D802" s="2"/>
      <c r="F802" s="2"/>
      <c r="G802" s="107"/>
      <c r="H802" s="2"/>
      <c r="I802" s="98"/>
      <c r="J802" s="2"/>
      <c r="K802" s="2"/>
      <c r="L802" s="2"/>
      <c r="M802" s="1"/>
    </row>
    <row r="803" spans="1:13" ht="15.75" customHeight="1" x14ac:dyDescent="0.3">
      <c r="A803" s="19"/>
      <c r="B803" s="1"/>
      <c r="C803" s="2"/>
      <c r="D803" s="2"/>
      <c r="F803" s="2"/>
      <c r="G803" s="107"/>
      <c r="H803" s="2"/>
      <c r="I803" s="98"/>
      <c r="J803" s="2"/>
      <c r="K803" s="2"/>
      <c r="L803" s="2"/>
      <c r="M803" s="1"/>
    </row>
    <row r="804" spans="1:13" ht="15.75" customHeight="1" x14ac:dyDescent="0.3">
      <c r="A804" s="19"/>
      <c r="B804" s="1"/>
      <c r="C804" s="2"/>
      <c r="D804" s="2"/>
      <c r="F804" s="2"/>
      <c r="G804" s="107"/>
      <c r="H804" s="2"/>
      <c r="I804" s="98"/>
      <c r="J804" s="2"/>
      <c r="K804" s="2"/>
      <c r="L804" s="2"/>
      <c r="M804" s="1"/>
    </row>
    <row r="805" spans="1:13" ht="15.75" customHeight="1" x14ac:dyDescent="0.3">
      <c r="A805" s="19"/>
      <c r="B805" s="1"/>
      <c r="C805" s="2"/>
      <c r="D805" s="2"/>
      <c r="F805" s="2"/>
      <c r="G805" s="107"/>
      <c r="H805" s="2"/>
      <c r="I805" s="98"/>
      <c r="J805" s="2"/>
      <c r="K805" s="2"/>
      <c r="L805" s="2"/>
      <c r="M805" s="1"/>
    </row>
    <row r="806" spans="1:13" ht="15.75" customHeight="1" x14ac:dyDescent="0.3">
      <c r="A806" s="19"/>
      <c r="B806" s="1"/>
      <c r="C806" s="2"/>
      <c r="D806" s="2"/>
      <c r="F806" s="2"/>
      <c r="G806" s="107"/>
      <c r="H806" s="2"/>
      <c r="I806" s="98"/>
      <c r="J806" s="2"/>
      <c r="K806" s="2"/>
      <c r="L806" s="2"/>
      <c r="M806" s="1"/>
    </row>
    <row r="807" spans="1:13" ht="15.75" customHeight="1" x14ac:dyDescent="0.3">
      <c r="A807" s="19"/>
      <c r="B807" s="1"/>
      <c r="C807" s="2"/>
      <c r="D807" s="2"/>
      <c r="F807" s="2"/>
      <c r="G807" s="107"/>
      <c r="H807" s="2"/>
      <c r="I807" s="98"/>
      <c r="J807" s="2"/>
      <c r="K807" s="2"/>
      <c r="L807" s="2"/>
      <c r="M807" s="1"/>
    </row>
    <row r="808" spans="1:13" ht="15.75" customHeight="1" x14ac:dyDescent="0.3">
      <c r="A808" s="19"/>
      <c r="B808" s="1"/>
      <c r="C808" s="2"/>
      <c r="D808" s="2"/>
      <c r="F808" s="2"/>
      <c r="G808" s="107"/>
      <c r="H808" s="2"/>
      <c r="I808" s="98"/>
      <c r="J808" s="2"/>
      <c r="K808" s="2"/>
      <c r="L808" s="2"/>
      <c r="M808" s="1"/>
    </row>
    <row r="809" spans="1:13" ht="15.75" customHeight="1" x14ac:dyDescent="0.3">
      <c r="A809" s="19"/>
      <c r="B809" s="1"/>
      <c r="C809" s="2"/>
      <c r="D809" s="2"/>
      <c r="F809" s="2"/>
      <c r="G809" s="107"/>
      <c r="H809" s="2"/>
      <c r="I809" s="98"/>
      <c r="J809" s="2"/>
      <c r="K809" s="2"/>
      <c r="L809" s="2"/>
      <c r="M809" s="1"/>
    </row>
    <row r="810" spans="1:13" ht="15.75" customHeight="1" x14ac:dyDescent="0.3">
      <c r="A810" s="19"/>
      <c r="B810" s="1"/>
      <c r="C810" s="2"/>
      <c r="D810" s="2"/>
      <c r="F810" s="2"/>
      <c r="G810" s="107"/>
      <c r="H810" s="2"/>
      <c r="I810" s="98"/>
      <c r="J810" s="2"/>
      <c r="K810" s="2"/>
      <c r="L810" s="2"/>
      <c r="M810" s="1"/>
    </row>
    <row r="811" spans="1:13" ht="15.75" customHeight="1" x14ac:dyDescent="0.3">
      <c r="A811" s="19"/>
      <c r="B811" s="1"/>
      <c r="C811" s="2"/>
      <c r="D811" s="2"/>
      <c r="F811" s="2"/>
      <c r="G811" s="107"/>
      <c r="H811" s="2"/>
      <c r="I811" s="98"/>
      <c r="J811" s="2"/>
      <c r="K811" s="2"/>
      <c r="L811" s="2"/>
      <c r="M811" s="1"/>
    </row>
    <row r="812" spans="1:13" ht="15.75" customHeight="1" x14ac:dyDescent="0.3">
      <c r="A812" s="19"/>
      <c r="B812" s="1"/>
      <c r="C812" s="2"/>
      <c r="D812" s="2"/>
      <c r="F812" s="2"/>
      <c r="G812" s="107"/>
      <c r="H812" s="2"/>
      <c r="I812" s="98"/>
      <c r="J812" s="2"/>
      <c r="K812" s="2"/>
      <c r="L812" s="2"/>
      <c r="M812" s="1"/>
    </row>
    <row r="813" spans="1:13" ht="15.75" customHeight="1" x14ac:dyDescent="0.3">
      <c r="A813" s="19"/>
      <c r="B813" s="1"/>
      <c r="C813" s="2"/>
      <c r="D813" s="2"/>
      <c r="F813" s="2"/>
      <c r="G813" s="107"/>
      <c r="H813" s="2"/>
      <c r="I813" s="98"/>
      <c r="J813" s="2"/>
      <c r="K813" s="2"/>
      <c r="L813" s="2"/>
      <c r="M813" s="1"/>
    </row>
    <row r="814" spans="1:13" ht="15.75" customHeight="1" x14ac:dyDescent="0.3">
      <c r="A814" s="19"/>
      <c r="B814" s="1"/>
      <c r="C814" s="2"/>
      <c r="D814" s="2"/>
      <c r="F814" s="2"/>
      <c r="G814" s="107"/>
      <c r="H814" s="2"/>
      <c r="I814" s="98"/>
      <c r="J814" s="2"/>
      <c r="K814" s="2"/>
      <c r="L814" s="2"/>
      <c r="M814" s="1"/>
    </row>
    <row r="815" spans="1:13" ht="15.75" customHeight="1" x14ac:dyDescent="0.3">
      <c r="A815" s="19"/>
      <c r="B815" s="1"/>
      <c r="C815" s="2"/>
      <c r="D815" s="2"/>
      <c r="F815" s="2"/>
      <c r="G815" s="107"/>
      <c r="H815" s="2"/>
      <c r="I815" s="98"/>
      <c r="J815" s="2"/>
      <c r="K815" s="2"/>
      <c r="L815" s="2"/>
      <c r="M815" s="1"/>
    </row>
    <row r="816" spans="1:13" ht="15.75" customHeight="1" x14ac:dyDescent="0.3">
      <c r="A816" s="19"/>
      <c r="B816" s="1"/>
      <c r="C816" s="2"/>
      <c r="D816" s="2"/>
      <c r="F816" s="2"/>
      <c r="G816" s="107"/>
      <c r="H816" s="2"/>
      <c r="I816" s="98"/>
      <c r="J816" s="2"/>
      <c r="K816" s="2"/>
      <c r="L816" s="2"/>
      <c r="M816" s="1"/>
    </row>
    <row r="817" spans="1:13" ht="15.75" customHeight="1" x14ac:dyDescent="0.3">
      <c r="A817" s="19"/>
      <c r="B817" s="1"/>
      <c r="C817" s="2"/>
      <c r="D817" s="2"/>
      <c r="F817" s="2"/>
      <c r="G817" s="107"/>
      <c r="H817" s="2"/>
      <c r="I817" s="98"/>
      <c r="J817" s="2"/>
      <c r="K817" s="2"/>
      <c r="L817" s="2"/>
      <c r="M817" s="1"/>
    </row>
    <row r="818" spans="1:13" ht="15.75" customHeight="1" x14ac:dyDescent="0.3">
      <c r="A818" s="19"/>
      <c r="B818" s="1"/>
      <c r="C818" s="2"/>
      <c r="D818" s="2"/>
      <c r="F818" s="2"/>
      <c r="G818" s="107"/>
      <c r="H818" s="2"/>
      <c r="I818" s="98"/>
      <c r="J818" s="2"/>
      <c r="K818" s="2"/>
      <c r="L818" s="2"/>
      <c r="M818" s="1"/>
    </row>
    <row r="819" spans="1:13" ht="15.75" customHeight="1" x14ac:dyDescent="0.3">
      <c r="A819" s="19"/>
      <c r="B819" s="1"/>
      <c r="C819" s="2"/>
      <c r="D819" s="2"/>
      <c r="F819" s="2"/>
      <c r="G819" s="107"/>
      <c r="H819" s="2"/>
      <c r="I819" s="98"/>
      <c r="J819" s="2"/>
      <c r="K819" s="2"/>
      <c r="L819" s="2"/>
      <c r="M819" s="1"/>
    </row>
    <row r="820" spans="1:13" ht="15.75" customHeight="1" x14ac:dyDescent="0.3">
      <c r="A820" s="19"/>
      <c r="B820" s="1"/>
      <c r="C820" s="2"/>
      <c r="D820" s="2"/>
      <c r="F820" s="2"/>
      <c r="G820" s="107"/>
      <c r="H820" s="2"/>
      <c r="I820" s="98"/>
      <c r="J820" s="2"/>
      <c r="K820" s="2"/>
      <c r="L820" s="2"/>
      <c r="M820" s="1"/>
    </row>
    <row r="821" spans="1:13" ht="15.75" customHeight="1" x14ac:dyDescent="0.3">
      <c r="A821" s="19"/>
      <c r="B821" s="1"/>
      <c r="C821" s="2"/>
      <c r="D821" s="2"/>
      <c r="F821" s="2"/>
      <c r="G821" s="107"/>
      <c r="H821" s="2"/>
      <c r="I821" s="98"/>
      <c r="J821" s="2"/>
      <c r="K821" s="2"/>
      <c r="L821" s="2"/>
      <c r="M821" s="1"/>
    </row>
    <row r="822" spans="1:13" ht="15.75" customHeight="1" x14ac:dyDescent="0.3">
      <c r="A822" s="19"/>
      <c r="B822" s="1"/>
      <c r="C822" s="2"/>
      <c r="D822" s="2"/>
      <c r="F822" s="2"/>
      <c r="G822" s="107"/>
      <c r="H822" s="2"/>
      <c r="I822" s="98"/>
      <c r="J822" s="2"/>
      <c r="K822" s="2"/>
      <c r="L822" s="2"/>
      <c r="M822" s="1"/>
    </row>
    <row r="823" spans="1:13" ht="15.75" customHeight="1" x14ac:dyDescent="0.3">
      <c r="A823" s="19"/>
      <c r="B823" s="1"/>
      <c r="C823" s="2"/>
      <c r="D823" s="2"/>
      <c r="F823" s="2"/>
      <c r="G823" s="107"/>
      <c r="H823" s="2"/>
      <c r="I823" s="98"/>
      <c r="J823" s="2"/>
      <c r="K823" s="2"/>
      <c r="L823" s="2"/>
      <c r="M823" s="1"/>
    </row>
    <row r="824" spans="1:13" ht="15.75" customHeight="1" x14ac:dyDescent="0.3">
      <c r="A824" s="19"/>
      <c r="B824" s="1"/>
      <c r="C824" s="2"/>
      <c r="D824" s="2"/>
      <c r="F824" s="2"/>
      <c r="G824" s="107"/>
      <c r="H824" s="2"/>
      <c r="I824" s="98"/>
      <c r="J824" s="2"/>
      <c r="K824" s="2"/>
      <c r="L824" s="2"/>
      <c r="M824" s="1"/>
    </row>
    <row r="825" spans="1:13" ht="15.75" customHeight="1" x14ac:dyDescent="0.3">
      <c r="A825" s="19"/>
      <c r="B825" s="1"/>
      <c r="C825" s="2"/>
      <c r="D825" s="2"/>
      <c r="F825" s="2"/>
      <c r="G825" s="107"/>
      <c r="H825" s="2"/>
      <c r="I825" s="98"/>
      <c r="J825" s="2"/>
      <c r="K825" s="2"/>
      <c r="L825" s="2"/>
      <c r="M825" s="1"/>
    </row>
    <row r="826" spans="1:13" ht="15.75" customHeight="1" x14ac:dyDescent="0.3">
      <c r="A826" s="19"/>
      <c r="B826" s="1"/>
      <c r="C826" s="2"/>
      <c r="D826" s="2"/>
      <c r="F826" s="2"/>
      <c r="G826" s="107"/>
      <c r="H826" s="2"/>
      <c r="I826" s="98"/>
      <c r="J826" s="2"/>
      <c r="K826" s="2"/>
      <c r="L826" s="2"/>
      <c r="M826" s="1"/>
    </row>
    <row r="827" spans="1:13" ht="15.75" customHeight="1" x14ac:dyDescent="0.3">
      <c r="A827" s="19"/>
      <c r="B827" s="1"/>
      <c r="C827" s="2"/>
      <c r="D827" s="2"/>
      <c r="F827" s="2"/>
      <c r="G827" s="107"/>
      <c r="H827" s="2"/>
      <c r="I827" s="98"/>
      <c r="J827" s="2"/>
      <c r="K827" s="2"/>
      <c r="L827" s="2"/>
      <c r="M827" s="1"/>
    </row>
    <row r="828" spans="1:13" ht="15.75" customHeight="1" x14ac:dyDescent="0.3">
      <c r="A828" s="19"/>
      <c r="B828" s="1"/>
      <c r="C828" s="2"/>
      <c r="D828" s="2"/>
      <c r="F828" s="2"/>
      <c r="G828" s="107"/>
      <c r="H828" s="2"/>
      <c r="I828" s="98"/>
      <c r="J828" s="2"/>
      <c r="K828" s="2"/>
      <c r="L828" s="2"/>
      <c r="M828" s="1"/>
    </row>
    <row r="829" spans="1:13" ht="15.75" customHeight="1" x14ac:dyDescent="0.3">
      <c r="A829" s="19"/>
      <c r="B829" s="1"/>
      <c r="C829" s="2"/>
      <c r="D829" s="2"/>
      <c r="F829" s="2"/>
      <c r="G829" s="107"/>
      <c r="H829" s="2"/>
      <c r="I829" s="98"/>
      <c r="J829" s="2"/>
      <c r="K829" s="2"/>
      <c r="L829" s="2"/>
      <c r="M829" s="1"/>
    </row>
    <row r="830" spans="1:13" ht="15.75" customHeight="1" x14ac:dyDescent="0.3">
      <c r="A830" s="19"/>
      <c r="B830" s="1"/>
      <c r="C830" s="2"/>
      <c r="D830" s="2"/>
      <c r="F830" s="2"/>
      <c r="G830" s="107"/>
      <c r="H830" s="2"/>
      <c r="I830" s="98"/>
      <c r="J830" s="2"/>
      <c r="K830" s="2"/>
      <c r="L830" s="2"/>
      <c r="M830" s="1"/>
    </row>
    <row r="831" spans="1:13" ht="15.75" customHeight="1" x14ac:dyDescent="0.3">
      <c r="A831" s="19"/>
      <c r="B831" s="1"/>
      <c r="C831" s="2"/>
      <c r="D831" s="2"/>
      <c r="F831" s="2"/>
      <c r="G831" s="107"/>
      <c r="H831" s="2"/>
      <c r="I831" s="98"/>
      <c r="J831" s="2"/>
      <c r="K831" s="2"/>
      <c r="L831" s="2"/>
      <c r="M831" s="1"/>
    </row>
    <row r="832" spans="1:13" ht="15.75" customHeight="1" x14ac:dyDescent="0.3">
      <c r="A832" s="19"/>
      <c r="B832" s="1"/>
      <c r="C832" s="2"/>
      <c r="D832" s="2"/>
      <c r="F832" s="2"/>
      <c r="G832" s="107"/>
      <c r="H832" s="2"/>
      <c r="I832" s="98"/>
      <c r="J832" s="2"/>
      <c r="K832" s="2"/>
      <c r="L832" s="2"/>
      <c r="M832" s="1"/>
    </row>
    <row r="833" spans="1:13" ht="15.75" customHeight="1" x14ac:dyDescent="0.3">
      <c r="A833" s="19"/>
      <c r="B833" s="1"/>
      <c r="C833" s="2"/>
      <c r="D833" s="2"/>
      <c r="F833" s="2"/>
      <c r="G833" s="107"/>
      <c r="H833" s="2"/>
      <c r="I833" s="98"/>
      <c r="J833" s="2"/>
      <c r="K833" s="2"/>
      <c r="L833" s="2"/>
      <c r="M833" s="1"/>
    </row>
    <row r="834" spans="1:13" ht="15.75" customHeight="1" x14ac:dyDescent="0.3">
      <c r="A834" s="19"/>
      <c r="B834" s="1"/>
      <c r="C834" s="2"/>
      <c r="D834" s="2"/>
      <c r="F834" s="2"/>
      <c r="G834" s="107"/>
      <c r="H834" s="2"/>
      <c r="I834" s="98"/>
      <c r="J834" s="2"/>
      <c r="K834" s="2"/>
      <c r="L834" s="2"/>
      <c r="M834" s="1"/>
    </row>
    <row r="835" spans="1:13" ht="15.75" customHeight="1" x14ac:dyDescent="0.3">
      <c r="A835" s="19"/>
      <c r="B835" s="1"/>
      <c r="C835" s="2"/>
      <c r="D835" s="2"/>
      <c r="F835" s="2"/>
      <c r="G835" s="107"/>
      <c r="H835" s="2"/>
      <c r="I835" s="98"/>
      <c r="J835" s="2"/>
      <c r="K835" s="2"/>
      <c r="L835" s="2"/>
      <c r="M835" s="1"/>
    </row>
    <row r="836" spans="1:13" ht="15.75" customHeight="1" x14ac:dyDescent="0.3">
      <c r="A836" s="19"/>
      <c r="B836" s="1"/>
      <c r="C836" s="2"/>
      <c r="D836" s="2"/>
      <c r="F836" s="2"/>
      <c r="G836" s="107"/>
      <c r="H836" s="2"/>
      <c r="I836" s="98"/>
      <c r="J836" s="2"/>
      <c r="K836" s="2"/>
      <c r="L836" s="2"/>
      <c r="M836" s="1"/>
    </row>
    <row r="837" spans="1:13" ht="15.75" customHeight="1" x14ac:dyDescent="0.3">
      <c r="A837" s="19"/>
      <c r="B837" s="1"/>
      <c r="C837" s="2"/>
      <c r="D837" s="2"/>
      <c r="F837" s="2"/>
      <c r="G837" s="107"/>
      <c r="H837" s="2"/>
      <c r="I837" s="98"/>
      <c r="J837" s="2"/>
      <c r="K837" s="2"/>
      <c r="L837" s="2"/>
      <c r="M837" s="1"/>
    </row>
    <row r="838" spans="1:13" ht="15.75" customHeight="1" x14ac:dyDescent="0.3">
      <c r="A838" s="19"/>
      <c r="B838" s="1"/>
      <c r="C838" s="2"/>
      <c r="D838" s="2"/>
      <c r="F838" s="2"/>
      <c r="G838" s="107"/>
      <c r="H838" s="2"/>
      <c r="I838" s="98"/>
      <c r="J838" s="2"/>
      <c r="K838" s="2"/>
      <c r="L838" s="2"/>
      <c r="M838" s="1"/>
    </row>
    <row r="839" spans="1:13" ht="15.75" customHeight="1" x14ac:dyDescent="0.3">
      <c r="A839" s="19"/>
      <c r="B839" s="1"/>
      <c r="C839" s="2"/>
      <c r="D839" s="2"/>
      <c r="F839" s="2"/>
      <c r="G839" s="107"/>
      <c r="H839" s="2"/>
      <c r="I839" s="98"/>
      <c r="J839" s="2"/>
      <c r="K839" s="2"/>
      <c r="L839" s="2"/>
      <c r="M839" s="1"/>
    </row>
    <row r="840" spans="1:13" ht="15.75" customHeight="1" x14ac:dyDescent="0.3">
      <c r="A840" s="19"/>
      <c r="B840" s="1"/>
      <c r="C840" s="2"/>
      <c r="D840" s="2"/>
      <c r="F840" s="2"/>
      <c r="G840" s="107"/>
      <c r="H840" s="2"/>
      <c r="I840" s="98"/>
      <c r="J840" s="2"/>
      <c r="K840" s="2"/>
      <c r="L840" s="2"/>
      <c r="M840" s="1"/>
    </row>
    <row r="841" spans="1:13" ht="15.75" customHeight="1" x14ac:dyDescent="0.3">
      <c r="A841" s="19"/>
      <c r="B841" s="1"/>
      <c r="C841" s="2"/>
      <c r="D841" s="2"/>
      <c r="F841" s="2"/>
      <c r="G841" s="107"/>
      <c r="H841" s="2"/>
      <c r="I841" s="98"/>
      <c r="J841" s="2"/>
      <c r="K841" s="2"/>
      <c r="L841" s="2"/>
      <c r="M841" s="1"/>
    </row>
    <row r="842" spans="1:13" ht="15.75" customHeight="1" x14ac:dyDescent="0.3">
      <c r="A842" s="19"/>
      <c r="B842" s="1"/>
      <c r="C842" s="2"/>
      <c r="D842" s="2"/>
      <c r="F842" s="2"/>
      <c r="G842" s="107"/>
      <c r="H842" s="2"/>
      <c r="I842" s="98"/>
      <c r="J842" s="2"/>
      <c r="K842" s="2"/>
      <c r="L842" s="2"/>
      <c r="M842" s="1"/>
    </row>
    <row r="843" spans="1:13" ht="15.75" customHeight="1" x14ac:dyDescent="0.3">
      <c r="A843" s="19"/>
      <c r="B843" s="1"/>
      <c r="C843" s="2"/>
      <c r="D843" s="2"/>
      <c r="F843" s="2"/>
      <c r="G843" s="107"/>
      <c r="H843" s="2"/>
      <c r="I843" s="98"/>
      <c r="J843" s="2"/>
      <c r="K843" s="2"/>
      <c r="L843" s="2"/>
      <c r="M843" s="1"/>
    </row>
    <row r="844" spans="1:13" ht="15.75" customHeight="1" x14ac:dyDescent="0.3">
      <c r="A844" s="19"/>
      <c r="B844" s="1"/>
      <c r="C844" s="2"/>
      <c r="D844" s="2"/>
      <c r="F844" s="2"/>
      <c r="G844" s="107"/>
      <c r="H844" s="2"/>
      <c r="I844" s="98"/>
      <c r="J844" s="2"/>
      <c r="K844" s="2"/>
      <c r="L844" s="2"/>
      <c r="M844" s="1"/>
    </row>
    <row r="845" spans="1:13" ht="15.75" customHeight="1" x14ac:dyDescent="0.3">
      <c r="A845" s="19"/>
      <c r="B845" s="1"/>
      <c r="C845" s="2"/>
      <c r="D845" s="2"/>
      <c r="F845" s="2"/>
      <c r="G845" s="107"/>
      <c r="H845" s="2"/>
      <c r="I845" s="98"/>
      <c r="J845" s="2"/>
      <c r="K845" s="2"/>
      <c r="L845" s="2"/>
      <c r="M845" s="1"/>
    </row>
    <row r="846" spans="1:13" ht="15.75" customHeight="1" x14ac:dyDescent="0.3">
      <c r="A846" s="19"/>
      <c r="B846" s="1"/>
      <c r="C846" s="2"/>
      <c r="D846" s="2"/>
      <c r="F846" s="2"/>
      <c r="G846" s="107"/>
      <c r="H846" s="2"/>
      <c r="I846" s="98"/>
      <c r="J846" s="2"/>
      <c r="K846" s="2"/>
      <c r="L846" s="2"/>
      <c r="M846" s="1"/>
    </row>
    <row r="847" spans="1:13" ht="15.75" customHeight="1" x14ac:dyDescent="0.3">
      <c r="A847" s="19"/>
      <c r="B847" s="1"/>
      <c r="C847" s="2"/>
      <c r="D847" s="2"/>
      <c r="F847" s="2"/>
      <c r="G847" s="107"/>
      <c r="H847" s="2"/>
      <c r="I847" s="98"/>
      <c r="J847" s="2"/>
      <c r="K847" s="2"/>
      <c r="L847" s="2"/>
      <c r="M847" s="1"/>
    </row>
    <row r="848" spans="1:13" ht="15.75" customHeight="1" x14ac:dyDescent="0.3">
      <c r="A848" s="19"/>
      <c r="B848" s="1"/>
      <c r="C848" s="2"/>
      <c r="D848" s="2"/>
      <c r="F848" s="2"/>
      <c r="G848" s="107"/>
      <c r="H848" s="2"/>
      <c r="I848" s="98"/>
      <c r="J848" s="2"/>
      <c r="K848" s="2"/>
      <c r="L848" s="2"/>
      <c r="M848" s="1"/>
    </row>
    <row r="849" spans="1:13" ht="15.75" customHeight="1" x14ac:dyDescent="0.3">
      <c r="A849" s="19"/>
      <c r="B849" s="1"/>
      <c r="C849" s="2"/>
      <c r="D849" s="2"/>
      <c r="F849" s="2"/>
      <c r="G849" s="107"/>
      <c r="H849" s="2"/>
      <c r="I849" s="98"/>
      <c r="J849" s="2"/>
      <c r="K849" s="2"/>
      <c r="L849" s="2"/>
      <c r="M849" s="1"/>
    </row>
    <row r="850" spans="1:13" ht="15.75" customHeight="1" x14ac:dyDescent="0.3">
      <c r="A850" s="19"/>
      <c r="B850" s="1"/>
      <c r="C850" s="2"/>
      <c r="D850" s="2"/>
      <c r="F850" s="2"/>
      <c r="G850" s="107"/>
      <c r="H850" s="2"/>
      <c r="I850" s="98"/>
      <c r="J850" s="2"/>
      <c r="K850" s="2"/>
      <c r="L850" s="2"/>
      <c r="M850" s="1"/>
    </row>
    <row r="851" spans="1:13" ht="15.75" customHeight="1" x14ac:dyDescent="0.3">
      <c r="A851" s="19"/>
      <c r="B851" s="1"/>
      <c r="C851" s="2"/>
      <c r="D851" s="2"/>
      <c r="F851" s="2"/>
      <c r="G851" s="107"/>
      <c r="H851" s="2"/>
      <c r="I851" s="98"/>
      <c r="J851" s="2"/>
      <c r="K851" s="2"/>
      <c r="L851" s="2"/>
      <c r="M851" s="1"/>
    </row>
    <row r="852" spans="1:13" ht="15.75" customHeight="1" x14ac:dyDescent="0.3">
      <c r="A852" s="19"/>
      <c r="B852" s="1"/>
      <c r="C852" s="2"/>
      <c r="D852" s="2"/>
      <c r="F852" s="2"/>
      <c r="G852" s="107"/>
      <c r="H852" s="2"/>
      <c r="I852" s="98"/>
      <c r="J852" s="2"/>
      <c r="K852" s="2"/>
      <c r="L852" s="2"/>
      <c r="M852" s="1"/>
    </row>
    <row r="853" spans="1:13" ht="15.75" customHeight="1" x14ac:dyDescent="0.3">
      <c r="A853" s="19"/>
      <c r="B853" s="1"/>
      <c r="C853" s="2"/>
      <c r="D853" s="2"/>
      <c r="F853" s="2"/>
      <c r="G853" s="107"/>
      <c r="H853" s="2"/>
      <c r="I853" s="98"/>
      <c r="J853" s="2"/>
      <c r="K853" s="2"/>
      <c r="L853" s="2"/>
      <c r="M853" s="1"/>
    </row>
    <row r="854" spans="1:13" ht="15.75" customHeight="1" x14ac:dyDescent="0.3">
      <c r="A854" s="19"/>
      <c r="B854" s="1"/>
      <c r="C854" s="2"/>
      <c r="D854" s="2"/>
      <c r="F854" s="2"/>
      <c r="G854" s="107"/>
      <c r="H854" s="2"/>
      <c r="I854" s="98"/>
      <c r="J854" s="2"/>
      <c r="K854" s="2"/>
      <c r="L854" s="2"/>
      <c r="M854" s="1"/>
    </row>
    <row r="855" spans="1:13" ht="15.75" customHeight="1" x14ac:dyDescent="0.3">
      <c r="A855" s="19"/>
      <c r="B855" s="1"/>
      <c r="C855" s="2"/>
      <c r="D855" s="2"/>
      <c r="F855" s="2"/>
      <c r="G855" s="107"/>
      <c r="H855" s="2"/>
      <c r="I855" s="98"/>
      <c r="J855" s="2"/>
      <c r="K855" s="2"/>
      <c r="L855" s="2"/>
      <c r="M855" s="1"/>
    </row>
    <row r="856" spans="1:13" ht="15.75" customHeight="1" x14ac:dyDescent="0.3">
      <c r="A856" s="19"/>
      <c r="B856" s="1"/>
      <c r="C856" s="2"/>
      <c r="D856" s="2"/>
      <c r="F856" s="2"/>
      <c r="G856" s="107"/>
      <c r="H856" s="2"/>
      <c r="I856" s="98"/>
      <c r="J856" s="2"/>
      <c r="K856" s="2"/>
      <c r="L856" s="2"/>
      <c r="M856" s="1"/>
    </row>
    <row r="857" spans="1:13" ht="15.75" customHeight="1" x14ac:dyDescent="0.3">
      <c r="A857" s="19"/>
      <c r="B857" s="1"/>
      <c r="C857" s="2"/>
      <c r="D857" s="2"/>
      <c r="F857" s="2"/>
      <c r="G857" s="107"/>
      <c r="H857" s="2"/>
      <c r="I857" s="98"/>
      <c r="J857" s="2"/>
      <c r="K857" s="2"/>
      <c r="L857" s="2"/>
      <c r="M857" s="1"/>
    </row>
    <row r="858" spans="1:13" ht="15.75" customHeight="1" x14ac:dyDescent="0.3">
      <c r="A858" s="19"/>
      <c r="B858" s="1"/>
      <c r="C858" s="2"/>
      <c r="D858" s="2"/>
      <c r="F858" s="2"/>
      <c r="G858" s="107"/>
      <c r="H858" s="2"/>
      <c r="I858" s="98"/>
      <c r="J858" s="2"/>
      <c r="K858" s="2"/>
      <c r="L858" s="2"/>
      <c r="M858" s="1"/>
    </row>
    <row r="859" spans="1:13" ht="15.75" customHeight="1" x14ac:dyDescent="0.3">
      <c r="A859" s="19"/>
      <c r="B859" s="1"/>
      <c r="C859" s="2"/>
      <c r="D859" s="2"/>
      <c r="F859" s="2"/>
      <c r="G859" s="107"/>
      <c r="H859" s="2"/>
      <c r="I859" s="98"/>
      <c r="J859" s="2"/>
      <c r="K859" s="2"/>
      <c r="L859" s="2"/>
      <c r="M859" s="1"/>
    </row>
    <row r="860" spans="1:13" ht="15.75" customHeight="1" x14ac:dyDescent="0.3">
      <c r="A860" s="19"/>
      <c r="B860" s="1"/>
      <c r="C860" s="2"/>
      <c r="D860" s="2"/>
      <c r="F860" s="2"/>
      <c r="G860" s="107"/>
      <c r="H860" s="2"/>
      <c r="I860" s="98"/>
      <c r="J860" s="2"/>
      <c r="K860" s="2"/>
      <c r="L860" s="2"/>
      <c r="M860" s="1"/>
    </row>
    <row r="861" spans="1:13" ht="15.75" customHeight="1" x14ac:dyDescent="0.3">
      <c r="A861" s="19"/>
      <c r="B861" s="1"/>
      <c r="C861" s="2"/>
      <c r="D861" s="2"/>
      <c r="F861" s="2"/>
      <c r="G861" s="107"/>
      <c r="H861" s="2"/>
      <c r="I861" s="98"/>
      <c r="J861" s="2"/>
      <c r="K861" s="2"/>
      <c r="L861" s="2"/>
      <c r="M861" s="1"/>
    </row>
    <row r="862" spans="1:13" ht="15.75" customHeight="1" x14ac:dyDescent="0.3">
      <c r="A862" s="19"/>
      <c r="B862" s="1"/>
      <c r="C862" s="2"/>
      <c r="D862" s="2"/>
      <c r="F862" s="2"/>
      <c r="G862" s="107"/>
      <c r="H862" s="2"/>
      <c r="I862" s="98"/>
      <c r="J862" s="2"/>
      <c r="K862" s="2"/>
      <c r="L862" s="2"/>
      <c r="M862" s="1"/>
    </row>
    <row r="863" spans="1:13" ht="15.75" customHeight="1" x14ac:dyDescent="0.3">
      <c r="A863" s="19"/>
      <c r="B863" s="1"/>
      <c r="C863" s="2"/>
      <c r="D863" s="2"/>
      <c r="F863" s="2"/>
      <c r="G863" s="107"/>
      <c r="H863" s="2"/>
      <c r="I863" s="98"/>
      <c r="J863" s="2"/>
      <c r="K863" s="2"/>
      <c r="L863" s="2"/>
      <c r="M863" s="1"/>
    </row>
    <row r="864" spans="1:13" ht="15.75" customHeight="1" x14ac:dyDescent="0.3">
      <c r="A864" s="19"/>
      <c r="B864" s="1"/>
      <c r="C864" s="2"/>
      <c r="D864" s="2"/>
      <c r="F864" s="2"/>
      <c r="G864" s="107"/>
      <c r="H864" s="2"/>
      <c r="I864" s="98"/>
      <c r="J864" s="2"/>
      <c r="K864" s="2"/>
      <c r="L864" s="2"/>
      <c r="M864" s="1"/>
    </row>
    <row r="865" spans="1:13" ht="15.75" customHeight="1" x14ac:dyDescent="0.3">
      <c r="A865" s="19"/>
      <c r="B865" s="1"/>
      <c r="C865" s="2"/>
      <c r="D865" s="2"/>
      <c r="F865" s="2"/>
      <c r="G865" s="107"/>
      <c r="H865" s="2"/>
      <c r="I865" s="98"/>
      <c r="J865" s="2"/>
      <c r="K865" s="2"/>
      <c r="L865" s="2"/>
      <c r="M865" s="1"/>
    </row>
    <row r="866" spans="1:13" ht="15.75" customHeight="1" x14ac:dyDescent="0.3">
      <c r="A866" s="19"/>
      <c r="B866" s="1"/>
      <c r="C866" s="2"/>
      <c r="D866" s="2"/>
      <c r="F866" s="2"/>
      <c r="G866" s="107"/>
      <c r="H866" s="2"/>
      <c r="I866" s="98"/>
      <c r="J866" s="2"/>
      <c r="K866" s="2"/>
      <c r="L866" s="2"/>
      <c r="M866" s="1"/>
    </row>
    <row r="867" spans="1:13" ht="15.75" customHeight="1" x14ac:dyDescent="0.3">
      <c r="A867" s="19"/>
      <c r="B867" s="1"/>
      <c r="C867" s="2"/>
      <c r="D867" s="2"/>
      <c r="F867" s="2"/>
      <c r="G867" s="107"/>
      <c r="H867" s="2"/>
      <c r="I867" s="98"/>
      <c r="J867" s="2"/>
      <c r="K867" s="2"/>
      <c r="L867" s="2"/>
      <c r="M867" s="1"/>
    </row>
    <row r="868" spans="1:13" ht="15.75" customHeight="1" x14ac:dyDescent="0.3">
      <c r="A868" s="19"/>
      <c r="B868" s="1"/>
      <c r="C868" s="2"/>
      <c r="D868" s="2"/>
      <c r="F868" s="2"/>
      <c r="G868" s="107"/>
      <c r="H868" s="2"/>
      <c r="I868" s="98"/>
      <c r="J868" s="2"/>
      <c r="K868" s="2"/>
      <c r="L868" s="2"/>
      <c r="M868" s="1"/>
    </row>
    <row r="869" spans="1:13" ht="15.75" customHeight="1" x14ac:dyDescent="0.3">
      <c r="A869" s="19"/>
      <c r="B869" s="1"/>
      <c r="C869" s="2"/>
      <c r="D869" s="2"/>
      <c r="F869" s="2"/>
      <c r="G869" s="107"/>
      <c r="H869" s="2"/>
      <c r="I869" s="98"/>
      <c r="J869" s="2"/>
      <c r="K869" s="2"/>
      <c r="L869" s="2"/>
      <c r="M869" s="1"/>
    </row>
    <row r="870" spans="1:13" ht="15.75" customHeight="1" x14ac:dyDescent="0.3">
      <c r="A870" s="19"/>
      <c r="B870" s="1"/>
      <c r="C870" s="2"/>
      <c r="D870" s="2"/>
      <c r="F870" s="2"/>
      <c r="G870" s="107"/>
      <c r="H870" s="2"/>
      <c r="I870" s="98"/>
      <c r="J870" s="2"/>
      <c r="K870" s="2"/>
      <c r="L870" s="2"/>
      <c r="M870" s="1"/>
    </row>
    <row r="871" spans="1:13" ht="15.75" customHeight="1" x14ac:dyDescent="0.3">
      <c r="A871" s="19"/>
      <c r="B871" s="1"/>
      <c r="C871" s="2"/>
      <c r="D871" s="2"/>
      <c r="F871" s="2"/>
      <c r="G871" s="107"/>
      <c r="H871" s="2"/>
      <c r="I871" s="98"/>
      <c r="J871" s="2"/>
      <c r="K871" s="2"/>
      <c r="L871" s="2"/>
      <c r="M871" s="1"/>
    </row>
    <row r="872" spans="1:13" ht="15.75" customHeight="1" x14ac:dyDescent="0.3">
      <c r="A872" s="19"/>
      <c r="B872" s="1"/>
      <c r="C872" s="2"/>
      <c r="D872" s="2"/>
      <c r="F872" s="2"/>
      <c r="G872" s="107"/>
      <c r="H872" s="2"/>
      <c r="I872" s="98"/>
      <c r="J872" s="2"/>
      <c r="K872" s="2"/>
      <c r="L872" s="2"/>
      <c r="M872" s="1"/>
    </row>
    <row r="873" spans="1:13" ht="15.75" customHeight="1" x14ac:dyDescent="0.3">
      <c r="A873" s="19"/>
      <c r="B873" s="1"/>
      <c r="C873" s="2"/>
      <c r="D873" s="2"/>
      <c r="F873" s="2"/>
      <c r="G873" s="107"/>
      <c r="H873" s="2"/>
      <c r="I873" s="98"/>
      <c r="J873" s="2"/>
      <c r="K873" s="2"/>
      <c r="L873" s="2"/>
      <c r="M873" s="1"/>
    </row>
    <row r="874" spans="1:13" ht="15.75" customHeight="1" x14ac:dyDescent="0.3">
      <c r="A874" s="19"/>
      <c r="B874" s="1"/>
      <c r="C874" s="2"/>
      <c r="D874" s="2"/>
      <c r="F874" s="2"/>
      <c r="G874" s="107"/>
      <c r="H874" s="2"/>
      <c r="I874" s="98"/>
      <c r="J874" s="2"/>
      <c r="K874" s="2"/>
      <c r="L874" s="2"/>
      <c r="M874" s="1"/>
    </row>
    <row r="875" spans="1:13" ht="15.75" customHeight="1" x14ac:dyDescent="0.3">
      <c r="A875" s="19"/>
      <c r="B875" s="1"/>
      <c r="C875" s="2"/>
      <c r="D875" s="2"/>
      <c r="F875" s="2"/>
      <c r="G875" s="107"/>
      <c r="H875" s="2"/>
      <c r="I875" s="98"/>
      <c r="J875" s="2"/>
      <c r="K875" s="2"/>
      <c r="L875" s="2"/>
      <c r="M875" s="1"/>
    </row>
    <row r="876" spans="1:13" ht="15.75" customHeight="1" x14ac:dyDescent="0.3">
      <c r="A876" s="19"/>
      <c r="B876" s="1"/>
      <c r="C876" s="2"/>
      <c r="D876" s="2"/>
      <c r="F876" s="2"/>
      <c r="G876" s="107"/>
      <c r="H876" s="2"/>
      <c r="I876" s="98"/>
      <c r="J876" s="2"/>
      <c r="K876" s="2"/>
      <c r="L876" s="2"/>
      <c r="M876" s="1"/>
    </row>
    <row r="877" spans="1:13" ht="15.75" customHeight="1" x14ac:dyDescent="0.3">
      <c r="A877" s="19"/>
      <c r="B877" s="1"/>
      <c r="C877" s="2"/>
      <c r="D877" s="2"/>
      <c r="F877" s="2"/>
      <c r="G877" s="107"/>
      <c r="H877" s="2"/>
      <c r="I877" s="98"/>
      <c r="J877" s="2"/>
      <c r="K877" s="2"/>
      <c r="L877" s="2"/>
      <c r="M877" s="1"/>
    </row>
    <row r="878" spans="1:13" ht="15.75" customHeight="1" x14ac:dyDescent="0.3">
      <c r="A878" s="19"/>
      <c r="B878" s="1"/>
      <c r="C878" s="2"/>
      <c r="D878" s="2"/>
      <c r="F878" s="2"/>
      <c r="G878" s="107"/>
      <c r="H878" s="2"/>
      <c r="I878" s="98"/>
      <c r="J878" s="2"/>
      <c r="K878" s="2"/>
      <c r="L878" s="2"/>
      <c r="M878" s="1"/>
    </row>
    <row r="879" spans="1:13" ht="15.75" customHeight="1" x14ac:dyDescent="0.3">
      <c r="A879" s="19"/>
      <c r="B879" s="1"/>
      <c r="C879" s="2"/>
      <c r="D879" s="2"/>
      <c r="F879" s="2"/>
      <c r="G879" s="107"/>
      <c r="H879" s="2"/>
      <c r="I879" s="98"/>
      <c r="J879" s="2"/>
      <c r="K879" s="2"/>
      <c r="L879" s="2"/>
      <c r="M879" s="1"/>
    </row>
    <row r="880" spans="1:13" ht="15.75" customHeight="1" x14ac:dyDescent="0.3">
      <c r="A880" s="19"/>
      <c r="B880" s="1"/>
      <c r="C880" s="2"/>
      <c r="D880" s="2"/>
      <c r="F880" s="2"/>
      <c r="G880" s="107"/>
      <c r="H880" s="2"/>
      <c r="I880" s="98"/>
      <c r="J880" s="2"/>
      <c r="K880" s="2"/>
      <c r="L880" s="2"/>
      <c r="M880" s="1"/>
    </row>
    <row r="881" spans="1:13" ht="15.75" customHeight="1" x14ac:dyDescent="0.3">
      <c r="A881" s="19"/>
      <c r="B881" s="1"/>
      <c r="C881" s="2"/>
      <c r="D881" s="2"/>
      <c r="F881" s="2"/>
      <c r="G881" s="107"/>
      <c r="H881" s="2"/>
      <c r="I881" s="98"/>
      <c r="J881" s="2"/>
      <c r="K881" s="2"/>
      <c r="L881" s="2"/>
      <c r="M881" s="1"/>
    </row>
    <row r="882" spans="1:13" ht="15.75" customHeight="1" x14ac:dyDescent="0.3">
      <c r="A882" s="19"/>
      <c r="B882" s="1"/>
      <c r="C882" s="2"/>
      <c r="D882" s="2"/>
      <c r="F882" s="2"/>
      <c r="G882" s="107"/>
      <c r="H882" s="2"/>
      <c r="I882" s="98"/>
      <c r="J882" s="2"/>
      <c r="K882" s="2"/>
      <c r="L882" s="2"/>
      <c r="M882" s="1"/>
    </row>
    <row r="883" spans="1:13" ht="15.75" customHeight="1" x14ac:dyDescent="0.3">
      <c r="A883" s="19"/>
      <c r="B883" s="1"/>
      <c r="C883" s="2"/>
      <c r="D883" s="2"/>
      <c r="F883" s="2"/>
      <c r="G883" s="107"/>
      <c r="H883" s="2"/>
      <c r="I883" s="98"/>
      <c r="J883" s="2"/>
      <c r="K883" s="2"/>
      <c r="L883" s="2"/>
      <c r="M883" s="1"/>
    </row>
    <row r="884" spans="1:13" ht="15.75" customHeight="1" x14ac:dyDescent="0.3">
      <c r="A884" s="19"/>
      <c r="B884" s="1"/>
      <c r="C884" s="2"/>
      <c r="D884" s="2"/>
      <c r="F884" s="2"/>
      <c r="G884" s="107"/>
      <c r="H884" s="2"/>
      <c r="I884" s="98"/>
      <c r="J884" s="2"/>
      <c r="K884" s="2"/>
      <c r="L884" s="2"/>
      <c r="M884" s="1"/>
    </row>
    <row r="885" spans="1:13" ht="15.75" customHeight="1" x14ac:dyDescent="0.3">
      <c r="A885" s="19"/>
      <c r="B885" s="1"/>
      <c r="C885" s="2"/>
      <c r="D885" s="2"/>
      <c r="F885" s="2"/>
      <c r="G885" s="107"/>
      <c r="H885" s="2"/>
      <c r="I885" s="98"/>
      <c r="J885" s="2"/>
      <c r="K885" s="2"/>
      <c r="L885" s="2"/>
      <c r="M885" s="1"/>
    </row>
    <row r="886" spans="1:13" ht="15.75" customHeight="1" x14ac:dyDescent="0.3">
      <c r="A886" s="19"/>
      <c r="B886" s="1"/>
      <c r="C886" s="2"/>
      <c r="D886" s="2"/>
      <c r="F886" s="2"/>
      <c r="G886" s="107"/>
      <c r="H886" s="2"/>
      <c r="I886" s="98"/>
      <c r="J886" s="2"/>
      <c r="K886" s="2"/>
      <c r="L886" s="2"/>
      <c r="M886" s="1"/>
    </row>
    <row r="887" spans="1:13" ht="15.75" customHeight="1" x14ac:dyDescent="0.3">
      <c r="A887" s="19"/>
      <c r="B887" s="1"/>
      <c r="C887" s="2"/>
      <c r="D887" s="2"/>
      <c r="F887" s="2"/>
      <c r="G887" s="107"/>
      <c r="H887" s="2"/>
      <c r="I887" s="98"/>
      <c r="J887" s="2"/>
      <c r="K887" s="2"/>
      <c r="L887" s="2"/>
      <c r="M887" s="1"/>
    </row>
    <row r="888" spans="1:13" ht="15.75" customHeight="1" x14ac:dyDescent="0.3">
      <c r="A888" s="19"/>
      <c r="B888" s="1"/>
      <c r="C888" s="2"/>
      <c r="D888" s="2"/>
      <c r="F888" s="2"/>
      <c r="G888" s="107"/>
      <c r="H888" s="2"/>
      <c r="I888" s="98"/>
      <c r="J888" s="2"/>
      <c r="K888" s="2"/>
      <c r="L888" s="2"/>
      <c r="M888" s="1"/>
    </row>
    <row r="889" spans="1:13" ht="15.75" customHeight="1" x14ac:dyDescent="0.3">
      <c r="A889" s="19"/>
      <c r="B889" s="1"/>
      <c r="C889" s="2"/>
      <c r="D889" s="2"/>
      <c r="F889" s="2"/>
      <c r="G889" s="107"/>
      <c r="H889" s="2"/>
      <c r="I889" s="98"/>
      <c r="J889" s="2"/>
      <c r="K889" s="2"/>
      <c r="L889" s="2"/>
      <c r="M889" s="1"/>
    </row>
    <row r="890" spans="1:13" ht="15.75" customHeight="1" x14ac:dyDescent="0.3">
      <c r="A890" s="19"/>
      <c r="B890" s="1"/>
      <c r="C890" s="2"/>
      <c r="D890" s="2"/>
      <c r="F890" s="2"/>
      <c r="G890" s="107"/>
      <c r="H890" s="2"/>
      <c r="I890" s="98"/>
      <c r="J890" s="2"/>
      <c r="K890" s="2"/>
      <c r="L890" s="2"/>
      <c r="M890" s="1"/>
    </row>
    <row r="891" spans="1:13" ht="15.75" customHeight="1" x14ac:dyDescent="0.3">
      <c r="A891" s="19"/>
      <c r="B891" s="1"/>
      <c r="C891" s="2"/>
      <c r="D891" s="2"/>
      <c r="F891" s="2"/>
      <c r="G891" s="107"/>
      <c r="H891" s="2"/>
      <c r="I891" s="98"/>
      <c r="J891" s="2"/>
      <c r="K891" s="2"/>
      <c r="L891" s="2"/>
      <c r="M891" s="1"/>
    </row>
    <row r="892" spans="1:13" ht="15.75" customHeight="1" x14ac:dyDescent="0.3">
      <c r="A892" s="19"/>
      <c r="B892" s="1"/>
      <c r="C892" s="2"/>
      <c r="D892" s="2"/>
      <c r="F892" s="2"/>
      <c r="G892" s="107"/>
      <c r="H892" s="2"/>
      <c r="I892" s="98"/>
      <c r="J892" s="2"/>
      <c r="K892" s="2"/>
      <c r="L892" s="2"/>
      <c r="M892" s="1"/>
    </row>
    <row r="893" spans="1:13" ht="15.75" customHeight="1" x14ac:dyDescent="0.3">
      <c r="A893" s="19"/>
      <c r="B893" s="1"/>
      <c r="C893" s="2"/>
      <c r="D893" s="2"/>
      <c r="F893" s="2"/>
      <c r="G893" s="107"/>
      <c r="H893" s="2"/>
      <c r="I893" s="98"/>
      <c r="J893" s="2"/>
      <c r="K893" s="2"/>
      <c r="L893" s="2"/>
      <c r="M893" s="1"/>
    </row>
    <row r="894" spans="1:13" ht="15.75" customHeight="1" x14ac:dyDescent="0.3">
      <c r="A894" s="19"/>
      <c r="B894" s="1"/>
      <c r="C894" s="2"/>
      <c r="D894" s="2"/>
      <c r="F894" s="2"/>
      <c r="G894" s="107"/>
      <c r="H894" s="2"/>
      <c r="I894" s="98"/>
      <c r="J894" s="2"/>
      <c r="K894" s="2"/>
      <c r="L894" s="2"/>
      <c r="M894" s="1"/>
    </row>
    <row r="895" spans="1:13" ht="15.75" customHeight="1" x14ac:dyDescent="0.3">
      <c r="A895" s="19"/>
      <c r="B895" s="1"/>
      <c r="C895" s="2"/>
      <c r="D895" s="2"/>
      <c r="F895" s="2"/>
      <c r="G895" s="107"/>
      <c r="H895" s="2"/>
      <c r="I895" s="98"/>
      <c r="J895" s="2"/>
      <c r="K895" s="2"/>
      <c r="L895" s="2"/>
      <c r="M895" s="1"/>
    </row>
    <row r="896" spans="1:13" ht="15.75" customHeight="1" x14ac:dyDescent="0.3">
      <c r="A896" s="19"/>
      <c r="B896" s="1"/>
      <c r="C896" s="2"/>
      <c r="D896" s="2"/>
      <c r="F896" s="2"/>
      <c r="G896" s="107"/>
      <c r="H896" s="2"/>
      <c r="I896" s="98"/>
      <c r="J896" s="2"/>
      <c r="K896" s="2"/>
      <c r="L896" s="2"/>
      <c r="M896" s="1"/>
    </row>
    <row r="897" spans="1:13" ht="15.75" customHeight="1" x14ac:dyDescent="0.3">
      <c r="A897" s="19"/>
      <c r="B897" s="1"/>
      <c r="C897" s="2"/>
      <c r="D897" s="2"/>
      <c r="F897" s="2"/>
      <c r="G897" s="107"/>
      <c r="H897" s="2"/>
      <c r="I897" s="98"/>
      <c r="J897" s="2"/>
      <c r="K897" s="2"/>
      <c r="L897" s="2"/>
      <c r="M897" s="1"/>
    </row>
    <row r="898" spans="1:13" ht="15.75" customHeight="1" x14ac:dyDescent="0.3">
      <c r="A898" s="19"/>
      <c r="B898" s="1"/>
      <c r="C898" s="2"/>
      <c r="D898" s="2"/>
      <c r="F898" s="2"/>
      <c r="G898" s="107"/>
      <c r="H898" s="2"/>
      <c r="I898" s="98"/>
      <c r="J898" s="2"/>
      <c r="K898" s="2"/>
      <c r="L898" s="2"/>
      <c r="M898" s="1"/>
    </row>
    <row r="899" spans="1:13" ht="15.75" customHeight="1" x14ac:dyDescent="0.3">
      <c r="A899" s="19"/>
      <c r="B899" s="1"/>
      <c r="C899" s="2"/>
      <c r="D899" s="2"/>
      <c r="F899" s="2"/>
      <c r="G899" s="107"/>
      <c r="H899" s="2"/>
      <c r="I899" s="98"/>
      <c r="J899" s="2"/>
      <c r="K899" s="2"/>
      <c r="L899" s="2"/>
      <c r="M899" s="1"/>
    </row>
    <row r="900" spans="1:13" ht="15.75" customHeight="1" x14ac:dyDescent="0.3">
      <c r="A900" s="19"/>
      <c r="B900" s="1"/>
      <c r="C900" s="2"/>
      <c r="D900" s="2"/>
      <c r="F900" s="2"/>
      <c r="G900" s="107"/>
      <c r="H900" s="2"/>
      <c r="I900" s="98"/>
      <c r="J900" s="2"/>
      <c r="K900" s="2"/>
      <c r="L900" s="2"/>
      <c r="M900" s="1"/>
    </row>
    <row r="901" spans="1:13" ht="15.75" customHeight="1" x14ac:dyDescent="0.3">
      <c r="A901" s="19"/>
      <c r="B901" s="1"/>
      <c r="C901" s="2"/>
      <c r="D901" s="2"/>
      <c r="F901" s="2"/>
      <c r="G901" s="107"/>
      <c r="H901" s="2"/>
      <c r="I901" s="98"/>
      <c r="J901" s="2"/>
      <c r="K901" s="2"/>
      <c r="L901" s="2"/>
      <c r="M901" s="1"/>
    </row>
    <row r="902" spans="1:13" ht="15.75" customHeight="1" x14ac:dyDescent="0.3">
      <c r="A902" s="19"/>
      <c r="B902" s="1"/>
      <c r="C902" s="2"/>
      <c r="D902" s="2"/>
      <c r="F902" s="2"/>
      <c r="G902" s="107"/>
      <c r="H902" s="2"/>
      <c r="I902" s="98"/>
      <c r="J902" s="2"/>
      <c r="K902" s="2"/>
      <c r="L902" s="2"/>
      <c r="M902" s="1"/>
    </row>
    <row r="903" spans="1:13" ht="15.75" customHeight="1" x14ac:dyDescent="0.3">
      <c r="A903" s="19"/>
      <c r="B903" s="1"/>
      <c r="C903" s="2"/>
      <c r="D903" s="2"/>
      <c r="F903" s="2"/>
      <c r="G903" s="107"/>
      <c r="H903" s="2"/>
      <c r="I903" s="98"/>
      <c r="J903" s="2"/>
      <c r="K903" s="2"/>
      <c r="L903" s="2"/>
      <c r="M903" s="1"/>
    </row>
    <row r="904" spans="1:13" ht="15.75" customHeight="1" x14ac:dyDescent="0.3">
      <c r="A904" s="19"/>
      <c r="B904" s="1"/>
      <c r="C904" s="2"/>
      <c r="D904" s="2"/>
      <c r="F904" s="2"/>
      <c r="G904" s="107"/>
      <c r="H904" s="2"/>
      <c r="I904" s="98"/>
      <c r="J904" s="2"/>
      <c r="K904" s="2"/>
      <c r="L904" s="2"/>
      <c r="M904" s="1"/>
    </row>
    <row r="905" spans="1:13" ht="15.75" customHeight="1" x14ac:dyDescent="0.3">
      <c r="A905" s="19"/>
      <c r="B905" s="1"/>
      <c r="C905" s="2"/>
      <c r="D905" s="2"/>
      <c r="F905" s="2"/>
      <c r="G905" s="107"/>
      <c r="H905" s="2"/>
      <c r="I905" s="98"/>
      <c r="J905" s="2"/>
      <c r="K905" s="2"/>
      <c r="L905" s="2"/>
      <c r="M905" s="1"/>
    </row>
    <row r="906" spans="1:13" ht="15.75" customHeight="1" x14ac:dyDescent="0.3">
      <c r="A906" s="19"/>
      <c r="B906" s="1"/>
      <c r="C906" s="2"/>
      <c r="D906" s="2"/>
      <c r="F906" s="2"/>
      <c r="G906" s="107"/>
      <c r="H906" s="2"/>
      <c r="I906" s="98"/>
      <c r="J906" s="2"/>
      <c r="K906" s="2"/>
      <c r="L906" s="2"/>
      <c r="M906" s="1"/>
    </row>
    <row r="907" spans="1:13" ht="15.75" customHeight="1" x14ac:dyDescent="0.3">
      <c r="A907" s="19"/>
      <c r="B907" s="1"/>
      <c r="C907" s="2"/>
      <c r="D907" s="2"/>
      <c r="F907" s="2"/>
      <c r="G907" s="107"/>
      <c r="H907" s="2"/>
      <c r="I907" s="98"/>
      <c r="J907" s="2"/>
      <c r="K907" s="2"/>
      <c r="L907" s="2"/>
      <c r="M907" s="1"/>
    </row>
    <row r="908" spans="1:13" ht="15.75" customHeight="1" x14ac:dyDescent="0.3">
      <c r="A908" s="19"/>
      <c r="B908" s="1"/>
      <c r="C908" s="2"/>
      <c r="D908" s="2"/>
      <c r="F908" s="2"/>
      <c r="G908" s="107"/>
      <c r="H908" s="2"/>
      <c r="I908" s="98"/>
      <c r="J908" s="2"/>
      <c r="K908" s="2"/>
      <c r="L908" s="2"/>
      <c r="M908" s="1"/>
    </row>
    <row r="909" spans="1:13" ht="15.75" customHeight="1" x14ac:dyDescent="0.3">
      <c r="A909" s="19"/>
      <c r="B909" s="1"/>
      <c r="C909" s="2"/>
      <c r="D909" s="2"/>
      <c r="F909" s="2"/>
      <c r="G909" s="107"/>
      <c r="H909" s="2"/>
      <c r="I909" s="98"/>
      <c r="J909" s="2"/>
      <c r="K909" s="2"/>
      <c r="L909" s="2"/>
      <c r="M909" s="1"/>
    </row>
    <row r="910" spans="1:13" ht="15.75" customHeight="1" x14ac:dyDescent="0.3">
      <c r="A910" s="19"/>
      <c r="B910" s="1"/>
      <c r="C910" s="2"/>
      <c r="D910" s="2"/>
      <c r="F910" s="2"/>
      <c r="G910" s="107"/>
      <c r="H910" s="2"/>
      <c r="I910" s="98"/>
      <c r="J910" s="2"/>
      <c r="K910" s="2"/>
      <c r="L910" s="2"/>
      <c r="M910" s="1"/>
    </row>
    <row r="911" spans="1:13" ht="15.75" customHeight="1" x14ac:dyDescent="0.3">
      <c r="A911" s="19"/>
      <c r="B911" s="1"/>
      <c r="C911" s="2"/>
      <c r="D911" s="2"/>
      <c r="F911" s="2"/>
      <c r="G911" s="107"/>
      <c r="H911" s="2"/>
      <c r="I911" s="98"/>
      <c r="J911" s="2"/>
      <c r="K911" s="2"/>
      <c r="L911" s="2"/>
      <c r="M911" s="1"/>
    </row>
    <row r="912" spans="1:13" ht="15.75" customHeight="1" x14ac:dyDescent="0.3">
      <c r="A912" s="19"/>
      <c r="B912" s="1"/>
      <c r="C912" s="2"/>
      <c r="D912" s="2"/>
      <c r="F912" s="2"/>
      <c r="G912" s="107"/>
      <c r="H912" s="2"/>
      <c r="I912" s="98"/>
      <c r="J912" s="2"/>
      <c r="K912" s="2"/>
      <c r="L912" s="2"/>
      <c r="M912" s="1"/>
    </row>
    <row r="913" spans="1:13" ht="15.75" customHeight="1" x14ac:dyDescent="0.3">
      <c r="A913" s="19"/>
      <c r="B913" s="1"/>
      <c r="C913" s="2"/>
      <c r="D913" s="2"/>
      <c r="F913" s="2"/>
      <c r="G913" s="107"/>
      <c r="H913" s="2"/>
      <c r="I913" s="98"/>
      <c r="J913" s="2"/>
      <c r="K913" s="2"/>
      <c r="L913" s="2"/>
      <c r="M913" s="1"/>
    </row>
    <row r="914" spans="1:13" ht="15.75" customHeight="1" x14ac:dyDescent="0.3">
      <c r="A914" s="19"/>
      <c r="B914" s="1"/>
      <c r="C914" s="2"/>
      <c r="D914" s="2"/>
      <c r="F914" s="2"/>
      <c r="G914" s="107"/>
      <c r="H914" s="2"/>
      <c r="I914" s="98"/>
      <c r="J914" s="2"/>
      <c r="K914" s="2"/>
      <c r="L914" s="2"/>
      <c r="M914" s="1"/>
    </row>
    <row r="915" spans="1:13" ht="15.75" customHeight="1" x14ac:dyDescent="0.3">
      <c r="A915" s="19"/>
      <c r="B915" s="1"/>
      <c r="C915" s="2"/>
      <c r="D915" s="2"/>
      <c r="F915" s="2"/>
      <c r="G915" s="107"/>
      <c r="H915" s="2"/>
      <c r="I915" s="98"/>
      <c r="J915" s="2"/>
      <c r="K915" s="2"/>
      <c r="L915" s="2"/>
      <c r="M915" s="1"/>
    </row>
    <row r="916" spans="1:13" ht="15.75" customHeight="1" x14ac:dyDescent="0.3">
      <c r="A916" s="19"/>
      <c r="B916" s="1"/>
      <c r="C916" s="2"/>
      <c r="D916" s="2"/>
      <c r="F916" s="2"/>
      <c r="G916" s="107"/>
      <c r="H916" s="2"/>
      <c r="I916" s="98"/>
      <c r="J916" s="2"/>
      <c r="K916" s="2"/>
      <c r="L916" s="2"/>
      <c r="M916" s="1"/>
    </row>
    <row r="917" spans="1:13" ht="15.75" customHeight="1" x14ac:dyDescent="0.3">
      <c r="A917" s="19"/>
      <c r="B917" s="1"/>
      <c r="C917" s="2"/>
      <c r="D917" s="2"/>
      <c r="F917" s="2"/>
      <c r="G917" s="107"/>
      <c r="H917" s="2"/>
      <c r="I917" s="98"/>
      <c r="J917" s="2"/>
      <c r="K917" s="2"/>
      <c r="L917" s="2"/>
      <c r="M917" s="1"/>
    </row>
    <row r="918" spans="1:13" ht="15.75" customHeight="1" x14ac:dyDescent="0.3">
      <c r="A918" s="19"/>
      <c r="B918" s="1"/>
      <c r="C918" s="2"/>
      <c r="D918" s="2"/>
      <c r="F918" s="2"/>
      <c r="G918" s="107"/>
      <c r="H918" s="2"/>
      <c r="I918" s="98"/>
      <c r="J918" s="2"/>
      <c r="K918" s="2"/>
      <c r="L918" s="2"/>
      <c r="M918" s="1"/>
    </row>
    <row r="919" spans="1:13" ht="15.75" customHeight="1" x14ac:dyDescent="0.3">
      <c r="A919" s="19"/>
      <c r="B919" s="1"/>
      <c r="C919" s="2"/>
      <c r="D919" s="2"/>
      <c r="F919" s="2"/>
      <c r="G919" s="107"/>
      <c r="H919" s="2"/>
      <c r="I919" s="98"/>
      <c r="J919" s="2"/>
      <c r="K919" s="2"/>
      <c r="L919" s="2"/>
      <c r="M919" s="1"/>
    </row>
    <row r="920" spans="1:13" ht="15.75" customHeight="1" x14ac:dyDescent="0.3">
      <c r="A920" s="19"/>
      <c r="B920" s="1"/>
      <c r="C920" s="2"/>
      <c r="D920" s="2"/>
      <c r="F920" s="2"/>
      <c r="G920" s="107"/>
      <c r="H920" s="2"/>
      <c r="I920" s="98"/>
      <c r="J920" s="2"/>
      <c r="K920" s="2"/>
      <c r="L920" s="2"/>
      <c r="M920" s="1"/>
    </row>
    <row r="921" spans="1:13" ht="15.75" customHeight="1" x14ac:dyDescent="0.3">
      <c r="A921" s="19"/>
      <c r="B921" s="1"/>
      <c r="C921" s="2"/>
      <c r="D921" s="2"/>
      <c r="F921" s="2"/>
      <c r="G921" s="107"/>
      <c r="H921" s="2"/>
      <c r="I921" s="98"/>
      <c r="J921" s="2"/>
      <c r="K921" s="2"/>
      <c r="L921" s="2"/>
      <c r="M921" s="1"/>
    </row>
    <row r="922" spans="1:13" ht="15.75" customHeight="1" x14ac:dyDescent="0.3">
      <c r="A922" s="19"/>
      <c r="B922" s="1"/>
      <c r="C922" s="2"/>
      <c r="D922" s="2"/>
      <c r="F922" s="2"/>
      <c r="G922" s="107"/>
      <c r="H922" s="2"/>
      <c r="I922" s="98"/>
      <c r="J922" s="2"/>
      <c r="K922" s="2"/>
      <c r="L922" s="2"/>
      <c r="M922" s="1"/>
    </row>
    <row r="923" spans="1:13" ht="15.75" customHeight="1" x14ac:dyDescent="0.3">
      <c r="A923" s="19"/>
      <c r="B923" s="1"/>
      <c r="C923" s="2"/>
      <c r="D923" s="2"/>
      <c r="F923" s="2"/>
      <c r="G923" s="107"/>
      <c r="H923" s="2"/>
      <c r="I923" s="98"/>
      <c r="J923" s="2"/>
      <c r="K923" s="2"/>
      <c r="L923" s="2"/>
      <c r="M923" s="1"/>
    </row>
    <row r="924" spans="1:13" ht="15.75" customHeight="1" x14ac:dyDescent="0.3">
      <c r="A924" s="19"/>
      <c r="B924" s="1"/>
      <c r="C924" s="2"/>
      <c r="D924" s="2"/>
      <c r="F924" s="2"/>
      <c r="G924" s="107"/>
      <c r="H924" s="2"/>
      <c r="I924" s="98"/>
      <c r="J924" s="2"/>
      <c r="K924" s="2"/>
      <c r="L924" s="2"/>
      <c r="M924" s="1"/>
    </row>
    <row r="925" spans="1:13" ht="15.75" customHeight="1" x14ac:dyDescent="0.3">
      <c r="A925" s="19"/>
      <c r="B925" s="1"/>
      <c r="C925" s="2"/>
      <c r="D925" s="2"/>
      <c r="F925" s="2"/>
      <c r="G925" s="107"/>
      <c r="H925" s="2"/>
      <c r="I925" s="98"/>
      <c r="J925" s="2"/>
      <c r="K925" s="2"/>
      <c r="L925" s="2"/>
      <c r="M925" s="1"/>
    </row>
    <row r="926" spans="1:13" ht="15.75" customHeight="1" x14ac:dyDescent="0.3">
      <c r="A926" s="19"/>
      <c r="B926" s="1"/>
      <c r="C926" s="2"/>
      <c r="D926" s="2"/>
      <c r="F926" s="2"/>
      <c r="G926" s="107"/>
      <c r="H926" s="2"/>
      <c r="I926" s="98"/>
      <c r="J926" s="2"/>
      <c r="K926" s="2"/>
      <c r="L926" s="2"/>
      <c r="M926" s="1"/>
    </row>
    <row r="927" spans="1:13" ht="15.75" customHeight="1" x14ac:dyDescent="0.3">
      <c r="A927" s="19"/>
      <c r="B927" s="1"/>
      <c r="C927" s="2"/>
      <c r="D927" s="2"/>
      <c r="F927" s="2"/>
      <c r="G927" s="107"/>
      <c r="H927" s="2"/>
      <c r="I927" s="98"/>
      <c r="J927" s="2"/>
      <c r="K927" s="2"/>
      <c r="L927" s="2"/>
      <c r="M927" s="1"/>
    </row>
    <row r="928" spans="1:13" ht="15.75" customHeight="1" x14ac:dyDescent="0.3">
      <c r="A928" s="19"/>
      <c r="B928" s="1"/>
      <c r="C928" s="2"/>
      <c r="D928" s="2"/>
      <c r="F928" s="2"/>
      <c r="G928" s="107"/>
      <c r="H928" s="2"/>
      <c r="I928" s="98"/>
      <c r="J928" s="2"/>
      <c r="K928" s="2"/>
      <c r="L928" s="2"/>
      <c r="M928" s="1"/>
    </row>
    <row r="929" spans="1:13" ht="15.75" customHeight="1" x14ac:dyDescent="0.3">
      <c r="A929" s="19"/>
      <c r="B929" s="1"/>
      <c r="C929" s="2"/>
      <c r="D929" s="2"/>
      <c r="F929" s="2"/>
      <c r="G929" s="107"/>
      <c r="H929" s="2"/>
      <c r="I929" s="98"/>
      <c r="J929" s="2"/>
      <c r="K929" s="2"/>
      <c r="L929" s="2"/>
      <c r="M929" s="1"/>
    </row>
    <row r="930" spans="1:13" ht="15.75" customHeight="1" x14ac:dyDescent="0.3">
      <c r="A930" s="19"/>
      <c r="B930" s="1"/>
      <c r="C930" s="2"/>
      <c r="D930" s="2"/>
      <c r="F930" s="2"/>
      <c r="G930" s="107"/>
      <c r="H930" s="2"/>
      <c r="I930" s="98"/>
      <c r="J930" s="2"/>
      <c r="K930" s="2"/>
      <c r="L930" s="2"/>
      <c r="M930" s="1"/>
    </row>
    <row r="931" spans="1:13" ht="15.75" customHeight="1" x14ac:dyDescent="0.3">
      <c r="A931" s="19"/>
      <c r="B931" s="1"/>
      <c r="C931" s="2"/>
      <c r="D931" s="2"/>
      <c r="F931" s="2"/>
      <c r="G931" s="107"/>
      <c r="H931" s="2"/>
      <c r="I931" s="98"/>
      <c r="J931" s="2"/>
      <c r="K931" s="2"/>
      <c r="L931" s="2"/>
      <c r="M931" s="1"/>
    </row>
    <row r="932" spans="1:13" ht="15.75" customHeight="1" x14ac:dyDescent="0.3">
      <c r="A932" s="19"/>
      <c r="B932" s="1"/>
      <c r="C932" s="2"/>
      <c r="D932" s="2"/>
      <c r="F932" s="2"/>
      <c r="G932" s="107"/>
      <c r="H932" s="2"/>
      <c r="I932" s="98"/>
      <c r="J932" s="2"/>
      <c r="K932" s="2"/>
      <c r="L932" s="2"/>
      <c r="M932" s="1"/>
    </row>
    <row r="933" spans="1:13" ht="15.75" customHeight="1" x14ac:dyDescent="0.3">
      <c r="A933" s="19"/>
      <c r="B933" s="1"/>
      <c r="C933" s="2"/>
      <c r="D933" s="2"/>
      <c r="F933" s="2"/>
      <c r="G933" s="107"/>
      <c r="H933" s="2"/>
      <c r="I933" s="98"/>
      <c r="J933" s="2"/>
      <c r="K933" s="2"/>
      <c r="L933" s="2"/>
      <c r="M933" s="1"/>
    </row>
    <row r="934" spans="1:13" ht="15.75" customHeight="1" x14ac:dyDescent="0.3">
      <c r="A934" s="19"/>
      <c r="B934" s="1"/>
      <c r="C934" s="2"/>
      <c r="D934" s="2"/>
      <c r="F934" s="2"/>
      <c r="G934" s="107"/>
      <c r="H934" s="2"/>
      <c r="I934" s="98"/>
      <c r="J934" s="2"/>
      <c r="K934" s="2"/>
      <c r="L934" s="2"/>
      <c r="M934" s="1"/>
    </row>
    <row r="935" spans="1:13" ht="15.75" customHeight="1" x14ac:dyDescent="0.3">
      <c r="A935" s="19"/>
      <c r="B935" s="1"/>
      <c r="C935" s="2"/>
      <c r="D935" s="2"/>
      <c r="F935" s="2"/>
      <c r="G935" s="107"/>
      <c r="H935" s="2"/>
      <c r="I935" s="98"/>
      <c r="J935" s="2"/>
      <c r="K935" s="2"/>
      <c r="L935" s="2"/>
      <c r="M935" s="1"/>
    </row>
    <row r="936" spans="1:13" ht="15.75" customHeight="1" x14ac:dyDescent="0.3">
      <c r="A936" s="19"/>
      <c r="B936" s="1"/>
      <c r="C936" s="2"/>
      <c r="D936" s="2"/>
      <c r="F936" s="2"/>
      <c r="G936" s="107"/>
      <c r="H936" s="2"/>
      <c r="I936" s="98"/>
      <c r="J936" s="2"/>
      <c r="K936" s="2"/>
      <c r="L936" s="2"/>
      <c r="M936" s="1"/>
    </row>
    <row r="937" spans="1:13" ht="15.75" customHeight="1" x14ac:dyDescent="0.3">
      <c r="A937" s="19"/>
      <c r="B937" s="1"/>
      <c r="C937" s="2"/>
      <c r="D937" s="2"/>
      <c r="F937" s="2"/>
      <c r="G937" s="107"/>
      <c r="H937" s="2"/>
      <c r="I937" s="98"/>
      <c r="J937" s="2"/>
      <c r="K937" s="2"/>
      <c r="L937" s="2"/>
      <c r="M937" s="1"/>
    </row>
    <row r="938" spans="1:13" ht="15.75" customHeight="1" x14ac:dyDescent="0.3">
      <c r="A938" s="19"/>
      <c r="B938" s="1"/>
      <c r="C938" s="2"/>
      <c r="D938" s="2"/>
      <c r="F938" s="2"/>
      <c r="G938" s="107"/>
      <c r="H938" s="2"/>
      <c r="I938" s="98"/>
      <c r="J938" s="2"/>
      <c r="K938" s="2"/>
      <c r="L938" s="2"/>
      <c r="M938" s="1"/>
    </row>
    <row r="939" spans="1:13" ht="15.75" customHeight="1" x14ac:dyDescent="0.3">
      <c r="A939" s="19"/>
      <c r="B939" s="1"/>
      <c r="C939" s="2"/>
      <c r="D939" s="2"/>
      <c r="F939" s="2"/>
      <c r="G939" s="107"/>
      <c r="H939" s="2"/>
      <c r="I939" s="98"/>
      <c r="J939" s="2"/>
      <c r="K939" s="2"/>
      <c r="L939" s="2"/>
      <c r="M939" s="1"/>
    </row>
    <row r="940" spans="1:13" ht="15.75" customHeight="1" x14ac:dyDescent="0.3">
      <c r="A940" s="19"/>
      <c r="B940" s="1"/>
      <c r="C940" s="2"/>
      <c r="D940" s="2"/>
      <c r="F940" s="2"/>
      <c r="G940" s="107"/>
      <c r="H940" s="2"/>
      <c r="I940" s="98"/>
      <c r="J940" s="2"/>
      <c r="K940" s="2"/>
      <c r="L940" s="2"/>
      <c r="M940" s="1"/>
    </row>
    <row r="941" spans="1:13" ht="15.75" customHeight="1" x14ac:dyDescent="0.3">
      <c r="A941" s="19"/>
      <c r="B941" s="1"/>
      <c r="C941" s="2"/>
      <c r="D941" s="2"/>
      <c r="F941" s="2"/>
      <c r="G941" s="107"/>
      <c r="H941" s="2"/>
      <c r="I941" s="98"/>
      <c r="J941" s="2"/>
      <c r="K941" s="2"/>
      <c r="L941" s="2"/>
      <c r="M941" s="1"/>
    </row>
    <row r="942" spans="1:13" ht="15.75" customHeight="1" x14ac:dyDescent="0.3">
      <c r="A942" s="19"/>
      <c r="B942" s="1"/>
      <c r="C942" s="2"/>
      <c r="D942" s="2"/>
      <c r="F942" s="2"/>
      <c r="G942" s="107"/>
      <c r="H942" s="2"/>
      <c r="I942" s="98"/>
      <c r="J942" s="2"/>
      <c r="K942" s="2"/>
      <c r="L942" s="2"/>
      <c r="M942" s="1"/>
    </row>
    <row r="943" spans="1:13" ht="15.75" customHeight="1" x14ac:dyDescent="0.3">
      <c r="A943" s="19"/>
      <c r="B943" s="1"/>
      <c r="C943" s="2"/>
      <c r="D943" s="2"/>
      <c r="F943" s="2"/>
      <c r="G943" s="107"/>
      <c r="H943" s="2"/>
      <c r="I943" s="98"/>
      <c r="J943" s="2"/>
      <c r="K943" s="2"/>
      <c r="L943" s="2"/>
      <c r="M943" s="1"/>
    </row>
    <row r="944" spans="1:13" ht="15.75" customHeight="1" x14ac:dyDescent="0.3">
      <c r="A944" s="19"/>
      <c r="B944" s="1"/>
      <c r="C944" s="2"/>
      <c r="D944" s="2"/>
      <c r="F944" s="2"/>
      <c r="G944" s="107"/>
      <c r="H944" s="2"/>
      <c r="I944" s="98"/>
      <c r="J944" s="2"/>
      <c r="K944" s="2"/>
      <c r="L944" s="2"/>
      <c r="M944" s="1"/>
    </row>
    <row r="945" spans="1:13" ht="15.75" customHeight="1" x14ac:dyDescent="0.3">
      <c r="A945" s="19"/>
      <c r="B945" s="1"/>
      <c r="C945" s="2"/>
      <c r="D945" s="2"/>
      <c r="F945" s="2"/>
      <c r="G945" s="107"/>
      <c r="H945" s="2"/>
      <c r="I945" s="98"/>
      <c r="J945" s="2"/>
      <c r="K945" s="2"/>
      <c r="L945" s="2"/>
      <c r="M945" s="1"/>
    </row>
    <row r="946" spans="1:13" ht="15.75" customHeight="1" x14ac:dyDescent="0.3">
      <c r="A946" s="19"/>
      <c r="B946" s="1"/>
      <c r="C946" s="2"/>
      <c r="D946" s="2"/>
      <c r="F946" s="2"/>
      <c r="G946" s="107"/>
      <c r="H946" s="2"/>
      <c r="I946" s="98"/>
      <c r="J946" s="2"/>
      <c r="K946" s="2"/>
      <c r="L946" s="2"/>
      <c r="M946" s="1"/>
    </row>
    <row r="947" spans="1:13" ht="15.75" customHeight="1" x14ac:dyDescent="0.3">
      <c r="A947" s="19"/>
      <c r="B947" s="1"/>
      <c r="C947" s="2"/>
      <c r="D947" s="2"/>
      <c r="F947" s="2"/>
      <c r="G947" s="107"/>
      <c r="H947" s="2"/>
      <c r="I947" s="98"/>
      <c r="J947" s="2"/>
      <c r="K947" s="2"/>
      <c r="L947" s="2"/>
      <c r="M947" s="1"/>
    </row>
  </sheetData>
  <autoFilter ref="A1:M476" xr:uid="{00000000-0001-0000-0000-000000000000}"/>
  <mergeCells count="18">
    <mergeCell ref="D474:D475"/>
    <mergeCell ref="G474:G475"/>
    <mergeCell ref="H474:H476"/>
    <mergeCell ref="G468:G469"/>
    <mergeCell ref="C474:C476"/>
    <mergeCell ref="G463:G464"/>
    <mergeCell ref="H463:H464"/>
    <mergeCell ref="D470:D471"/>
    <mergeCell ref="C470:C473"/>
    <mergeCell ref="G470:G471"/>
    <mergeCell ref="H470:H473"/>
    <mergeCell ref="D466:D467"/>
    <mergeCell ref="C465:C469"/>
    <mergeCell ref="C463:C464"/>
    <mergeCell ref="D463:D464"/>
    <mergeCell ref="D468:D469"/>
    <mergeCell ref="G466:G467"/>
    <mergeCell ref="H465:H469"/>
  </mergeCells>
  <phoneticPr fontId="16" type="noConversion"/>
  <pageMargins left="0.7" right="0.7" top="0.75" bottom="0.75" header="0" footer="0"/>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4C836-87D2-40EB-913C-D271C2013BDF}">
  <dimension ref="A1:P682"/>
  <sheetViews>
    <sheetView topLeftCell="F1" workbookViewId="0">
      <selection activeCell="K24" sqref="K24"/>
    </sheetView>
  </sheetViews>
  <sheetFormatPr baseColWidth="10" defaultColWidth="11.44140625" defaultRowHeight="14.4" x14ac:dyDescent="0.3"/>
  <cols>
    <col min="1" max="1" width="5.109375" style="171" customWidth="1"/>
    <col min="2" max="3" width="11.44140625" style="171"/>
    <col min="4" max="4" width="6.6640625" style="172" customWidth="1"/>
    <col min="5" max="5" width="22.88671875" style="172" customWidth="1"/>
    <col min="6" max="6" width="23" style="171" customWidth="1"/>
    <col min="7" max="7" width="19.109375" style="171" customWidth="1"/>
    <col min="8" max="8" width="22.6640625" style="171" customWidth="1"/>
    <col min="9" max="9" width="10.6640625" style="172" customWidth="1"/>
    <col min="10" max="15" width="11.44140625" style="171"/>
    <col min="16" max="16" width="77.44140625" style="173" customWidth="1"/>
    <col min="17" max="16384" width="11.44140625" style="171"/>
  </cols>
  <sheetData>
    <row r="1" spans="1:16" ht="27.75" customHeight="1" x14ac:dyDescent="0.3">
      <c r="A1" s="123" t="s">
        <v>1503</v>
      </c>
      <c r="B1" s="123" t="s">
        <v>0</v>
      </c>
      <c r="C1" s="123" t="s">
        <v>1</v>
      </c>
      <c r="D1" s="123" t="s">
        <v>1505</v>
      </c>
      <c r="E1" s="123" t="s">
        <v>2</v>
      </c>
      <c r="F1" s="123" t="s">
        <v>3</v>
      </c>
      <c r="G1" s="123" t="s">
        <v>1502</v>
      </c>
      <c r="H1" s="123" t="s">
        <v>5</v>
      </c>
      <c r="I1" s="125" t="s">
        <v>6</v>
      </c>
      <c r="J1" s="123" t="s">
        <v>7</v>
      </c>
      <c r="K1" s="126" t="s">
        <v>8</v>
      </c>
      <c r="L1" s="127" t="s">
        <v>9</v>
      </c>
      <c r="M1" s="127" t="s">
        <v>1698</v>
      </c>
      <c r="N1" s="123" t="s">
        <v>11</v>
      </c>
      <c r="O1" s="123" t="s">
        <v>1699</v>
      </c>
      <c r="P1" s="211" t="s">
        <v>12</v>
      </c>
    </row>
    <row r="2" spans="1:16" x14ac:dyDescent="0.3">
      <c r="A2" s="171">
        <v>1</v>
      </c>
      <c r="B2" s="204" t="s">
        <v>155</v>
      </c>
      <c r="C2" s="205"/>
      <c r="D2" s="217" t="e">
        <f>MATCH(E2,[1]!Tabla1[Consignatario],0)</f>
        <v>#REF!</v>
      </c>
      <c r="E2" s="205" t="s">
        <v>1787</v>
      </c>
      <c r="F2" s="205" t="s">
        <v>156</v>
      </c>
      <c r="G2" s="205"/>
      <c r="H2" s="205" t="s">
        <v>157</v>
      </c>
      <c r="I2" s="206" t="s">
        <v>1870</v>
      </c>
      <c r="J2" s="205" t="s">
        <v>158</v>
      </c>
      <c r="K2" s="207">
        <v>158400</v>
      </c>
      <c r="L2" s="205">
        <v>158400</v>
      </c>
      <c r="M2" s="208">
        <v>4835</v>
      </c>
      <c r="N2" s="209">
        <v>4</v>
      </c>
      <c r="O2" s="209"/>
      <c r="P2" s="212" t="s">
        <v>159</v>
      </c>
    </row>
    <row r="3" spans="1:16" x14ac:dyDescent="0.3">
      <c r="A3" s="171">
        <v>2</v>
      </c>
      <c r="B3" s="210"/>
      <c r="C3" s="128"/>
      <c r="D3" s="217" t="e">
        <f>MATCH(E3,[1]!Tabla1[Consignatario],0)</f>
        <v>#REF!</v>
      </c>
      <c r="E3" s="205" t="s">
        <v>1787</v>
      </c>
      <c r="F3" s="205" t="s">
        <v>156</v>
      </c>
      <c r="G3" s="130"/>
      <c r="H3" s="205" t="s">
        <v>157</v>
      </c>
      <c r="I3" s="189" t="s">
        <v>1871</v>
      </c>
      <c r="J3" s="130" t="s">
        <v>160</v>
      </c>
      <c r="K3" s="132">
        <v>2784</v>
      </c>
      <c r="L3" s="130">
        <v>2784</v>
      </c>
      <c r="M3" s="133"/>
      <c r="N3" s="130"/>
      <c r="O3" s="130"/>
      <c r="P3" s="128"/>
    </row>
    <row r="4" spans="1:16" x14ac:dyDescent="0.3">
      <c r="A4" s="171">
        <v>3</v>
      </c>
      <c r="B4" s="210" t="s">
        <v>155</v>
      </c>
      <c r="C4" s="128"/>
      <c r="D4" s="217" t="e">
        <f>MATCH(E4,[1]!Tabla1[Consignatario],0)</f>
        <v>#REF!</v>
      </c>
      <c r="E4" s="217" t="s">
        <v>1485</v>
      </c>
      <c r="F4" s="130" t="s">
        <v>161</v>
      </c>
      <c r="G4" s="130"/>
      <c r="H4" s="205" t="s">
        <v>157</v>
      </c>
      <c r="I4" s="189" t="s">
        <v>1870</v>
      </c>
      <c r="J4" s="130" t="s">
        <v>162</v>
      </c>
      <c r="K4" s="132">
        <v>20000</v>
      </c>
      <c r="L4" s="130">
        <v>20000</v>
      </c>
      <c r="M4" s="133"/>
      <c r="N4" s="174"/>
      <c r="O4" s="174"/>
      <c r="P4" s="128" t="s">
        <v>163</v>
      </c>
    </row>
    <row r="5" spans="1:16" x14ac:dyDescent="0.3">
      <c r="A5" s="171">
        <v>4</v>
      </c>
      <c r="B5" s="210"/>
      <c r="C5" s="128"/>
      <c r="D5" s="217" t="e">
        <f>MATCH(E5,[1]!Tabla1[Consignatario],0)</f>
        <v>#REF!</v>
      </c>
      <c r="E5" s="217" t="s">
        <v>1485</v>
      </c>
      <c r="F5" s="130" t="s">
        <v>161</v>
      </c>
      <c r="G5" s="130"/>
      <c r="H5" s="205" t="s">
        <v>157</v>
      </c>
      <c r="I5" s="189" t="s">
        <v>1870</v>
      </c>
      <c r="J5" s="130" t="s">
        <v>1863</v>
      </c>
      <c r="K5" s="132">
        <v>150</v>
      </c>
      <c r="L5" s="218">
        <v>150</v>
      </c>
      <c r="M5" s="133"/>
      <c r="N5" s="174"/>
      <c r="O5" s="174"/>
      <c r="P5" s="128"/>
    </row>
    <row r="6" spans="1:16" x14ac:dyDescent="0.3">
      <c r="A6" s="171">
        <v>5</v>
      </c>
      <c r="B6" s="210" t="s">
        <v>155</v>
      </c>
      <c r="C6" s="128"/>
      <c r="D6" s="217" t="e">
        <f>MATCH(E6,[1]!Tabla1[Consignatario],0)</f>
        <v>#REF!</v>
      </c>
      <c r="E6" s="205" t="s">
        <v>1787</v>
      </c>
      <c r="F6" s="130" t="s">
        <v>164</v>
      </c>
      <c r="G6" s="130"/>
      <c r="H6" s="130" t="s">
        <v>157</v>
      </c>
      <c r="I6" s="189" t="s">
        <v>1870</v>
      </c>
      <c r="J6" s="130" t="s">
        <v>165</v>
      </c>
      <c r="K6" s="132">
        <v>28000</v>
      </c>
      <c r="L6" s="130">
        <v>28000</v>
      </c>
      <c r="M6" s="133">
        <v>840</v>
      </c>
      <c r="N6" s="130"/>
      <c r="O6" s="130"/>
      <c r="P6" s="128" t="s">
        <v>166</v>
      </c>
    </row>
    <row r="7" spans="1:16" x14ac:dyDescent="0.3">
      <c r="A7" s="171">
        <v>6</v>
      </c>
      <c r="B7" s="210" t="s">
        <v>155</v>
      </c>
      <c r="C7" s="134"/>
      <c r="D7" s="217" t="e">
        <f>MATCH(E7,[1]!Tabla1[Consignatario],0)</f>
        <v>#REF!</v>
      </c>
      <c r="E7" s="205" t="s">
        <v>1787</v>
      </c>
      <c r="F7" s="130" t="s">
        <v>167</v>
      </c>
      <c r="G7" s="130"/>
      <c r="H7" s="135" t="s">
        <v>157</v>
      </c>
      <c r="I7" s="136" t="s">
        <v>1870</v>
      </c>
      <c r="J7" s="135" t="s">
        <v>168</v>
      </c>
      <c r="K7" s="132">
        <v>24000</v>
      </c>
      <c r="L7" s="130">
        <v>24000</v>
      </c>
      <c r="M7" s="133"/>
      <c r="N7" s="130"/>
      <c r="O7" s="130"/>
      <c r="P7" s="128" t="s">
        <v>169</v>
      </c>
    </row>
    <row r="8" spans="1:16" x14ac:dyDescent="0.3">
      <c r="A8" s="171">
        <v>7</v>
      </c>
      <c r="B8" s="210" t="s">
        <v>155</v>
      </c>
      <c r="C8" s="138"/>
      <c r="D8" s="217" t="e">
        <f>MATCH(E8,[1]!Tabla1[Consignatario],0)</f>
        <v>#REF!</v>
      </c>
      <c r="E8" s="217" t="s">
        <v>1759</v>
      </c>
      <c r="F8" s="130" t="s">
        <v>170</v>
      </c>
      <c r="G8" s="130"/>
      <c r="H8" s="135" t="s">
        <v>157</v>
      </c>
      <c r="I8" s="139" t="s">
        <v>1870</v>
      </c>
      <c r="J8" s="135" t="s">
        <v>171</v>
      </c>
      <c r="K8" s="132">
        <v>50000</v>
      </c>
      <c r="L8" s="130">
        <v>50000</v>
      </c>
      <c r="M8" s="133">
        <v>1500</v>
      </c>
      <c r="N8" s="174"/>
      <c r="O8" s="174"/>
      <c r="P8" s="128" t="s">
        <v>166</v>
      </c>
    </row>
    <row r="9" spans="1:16" x14ac:dyDescent="0.3">
      <c r="A9" s="171">
        <v>8</v>
      </c>
      <c r="B9" s="210" t="s">
        <v>155</v>
      </c>
      <c r="C9" s="128"/>
      <c r="D9" s="217" t="e">
        <f>MATCH(E9,[1]!Tabla1[Consignatario],0)</f>
        <v>#REF!</v>
      </c>
      <c r="E9" s="217" t="s">
        <v>1705</v>
      </c>
      <c r="F9" s="130" t="s">
        <v>172</v>
      </c>
      <c r="G9" s="130"/>
      <c r="H9" s="130" t="s">
        <v>157</v>
      </c>
      <c r="I9" s="189" t="s">
        <v>1870</v>
      </c>
      <c r="J9" s="130" t="s">
        <v>173</v>
      </c>
      <c r="K9" s="132">
        <v>20000</v>
      </c>
      <c r="L9" s="130">
        <v>20000</v>
      </c>
      <c r="M9" s="133">
        <v>600</v>
      </c>
      <c r="N9" s="130"/>
      <c r="O9" s="130"/>
      <c r="P9" s="128" t="s">
        <v>166</v>
      </c>
    </row>
    <row r="10" spans="1:16" x14ac:dyDescent="0.3">
      <c r="A10" s="171">
        <v>9</v>
      </c>
      <c r="B10" s="210" t="s">
        <v>155</v>
      </c>
      <c r="C10" s="128"/>
      <c r="D10" s="217" t="e">
        <f>MATCH(E10,[1]!Tabla1[Consignatario],0)</f>
        <v>#REF!</v>
      </c>
      <c r="E10" s="217" t="s">
        <v>1769</v>
      </c>
      <c r="F10" s="130" t="s">
        <v>172</v>
      </c>
      <c r="G10" s="130"/>
      <c r="H10" s="130" t="s">
        <v>157</v>
      </c>
      <c r="I10" s="189" t="s">
        <v>1870</v>
      </c>
      <c r="J10" s="130" t="s">
        <v>105</v>
      </c>
      <c r="K10" s="132">
        <v>6000</v>
      </c>
      <c r="L10" s="130">
        <v>6000</v>
      </c>
      <c r="M10" s="133">
        <v>180</v>
      </c>
      <c r="N10" s="130"/>
      <c r="O10" s="130"/>
      <c r="P10" s="128" t="s">
        <v>166</v>
      </c>
    </row>
    <row r="11" spans="1:16" x14ac:dyDescent="0.3">
      <c r="A11" s="171">
        <v>10</v>
      </c>
      <c r="B11" s="210" t="s">
        <v>174</v>
      </c>
      <c r="C11" s="128"/>
      <c r="D11" s="217" t="e">
        <f>MATCH(E11,[1]!Tabla1[Consignatario],0)</f>
        <v>#REF!</v>
      </c>
      <c r="E11" s="217" t="s">
        <v>1796</v>
      </c>
      <c r="F11" s="130" t="s">
        <v>172</v>
      </c>
      <c r="G11" s="130"/>
      <c r="H11" s="130" t="s">
        <v>157</v>
      </c>
      <c r="I11" s="189" t="s">
        <v>1870</v>
      </c>
      <c r="J11" s="130" t="s">
        <v>175</v>
      </c>
      <c r="K11" s="132">
        <v>44000</v>
      </c>
      <c r="L11" s="130">
        <v>44000</v>
      </c>
      <c r="M11" s="133">
        <v>1320</v>
      </c>
      <c r="N11" s="130"/>
      <c r="O11" s="130"/>
      <c r="P11" s="128" t="s">
        <v>166</v>
      </c>
    </row>
    <row r="12" spans="1:16" x14ac:dyDescent="0.3">
      <c r="A12" s="171">
        <v>11</v>
      </c>
      <c r="B12" s="210" t="s">
        <v>174</v>
      </c>
      <c r="C12" s="128"/>
      <c r="D12" s="217" t="e">
        <f>MATCH(E12,[1]!Tabla1[Consignatario],0)</f>
        <v>#REF!</v>
      </c>
      <c r="E12" s="217" t="s">
        <v>1796</v>
      </c>
      <c r="F12" s="130" t="s">
        <v>172</v>
      </c>
      <c r="G12" s="130"/>
      <c r="H12" s="130" t="s">
        <v>157</v>
      </c>
      <c r="I12" s="189" t="s">
        <v>1870</v>
      </c>
      <c r="J12" s="130" t="s">
        <v>176</v>
      </c>
      <c r="K12" s="132">
        <v>48400</v>
      </c>
      <c r="L12" s="130">
        <v>48400</v>
      </c>
      <c r="M12" s="133">
        <v>1452</v>
      </c>
      <c r="N12" s="130"/>
      <c r="O12" s="130"/>
      <c r="P12" s="128" t="s">
        <v>166</v>
      </c>
    </row>
    <row r="13" spans="1:16" x14ac:dyDescent="0.3">
      <c r="A13" s="171">
        <v>12</v>
      </c>
      <c r="B13" s="210" t="s">
        <v>174</v>
      </c>
      <c r="C13" s="134"/>
      <c r="D13" s="217" t="e">
        <f>MATCH(E13,[1]!Tabla1[Consignatario],0)</f>
        <v>#REF!</v>
      </c>
      <c r="E13" s="217" t="s">
        <v>1796</v>
      </c>
      <c r="F13" s="130" t="s">
        <v>172</v>
      </c>
      <c r="G13" s="135"/>
      <c r="H13" s="135" t="s">
        <v>157</v>
      </c>
      <c r="I13" s="136" t="s">
        <v>1870</v>
      </c>
      <c r="J13" s="135" t="s">
        <v>177</v>
      </c>
      <c r="K13" s="132">
        <v>11200</v>
      </c>
      <c r="L13" s="130">
        <v>11200</v>
      </c>
      <c r="M13" s="133">
        <v>336</v>
      </c>
      <c r="N13" s="130"/>
      <c r="O13" s="130"/>
      <c r="P13" s="128" t="s">
        <v>166</v>
      </c>
    </row>
    <row r="14" spans="1:16" x14ac:dyDescent="0.3">
      <c r="A14" s="171">
        <v>13</v>
      </c>
      <c r="B14" s="210" t="s">
        <v>174</v>
      </c>
      <c r="C14" s="138"/>
      <c r="D14" s="217" t="e">
        <f>MATCH(E14,[1]!Tabla1[Consignatario],0)</f>
        <v>#REF!</v>
      </c>
      <c r="E14" s="139" t="s">
        <v>1718</v>
      </c>
      <c r="F14" s="130" t="s">
        <v>172</v>
      </c>
      <c r="G14" s="135"/>
      <c r="H14" s="135" t="s">
        <v>157</v>
      </c>
      <c r="I14" s="140" t="s">
        <v>1870</v>
      </c>
      <c r="J14" s="135" t="s">
        <v>178</v>
      </c>
      <c r="K14" s="132">
        <v>19800</v>
      </c>
      <c r="L14" s="130">
        <v>19800</v>
      </c>
      <c r="M14" s="133">
        <v>594</v>
      </c>
      <c r="N14" s="174"/>
      <c r="O14" s="174"/>
      <c r="P14" s="128" t="s">
        <v>166</v>
      </c>
    </row>
    <row r="15" spans="1:16" x14ac:dyDescent="0.3">
      <c r="A15" s="171">
        <v>14</v>
      </c>
      <c r="B15" s="210" t="s">
        <v>174</v>
      </c>
      <c r="C15" s="134"/>
      <c r="D15" s="217" t="e">
        <f>MATCH(E15,[1]!Tabla1[Consignatario],0)</f>
        <v>#REF!</v>
      </c>
      <c r="E15" s="139" t="s">
        <v>1718</v>
      </c>
      <c r="F15" s="130" t="s">
        <v>172</v>
      </c>
      <c r="G15" s="135"/>
      <c r="H15" s="135" t="s">
        <v>157</v>
      </c>
      <c r="I15" s="136" t="s">
        <v>1870</v>
      </c>
      <c r="J15" s="135" t="s">
        <v>179</v>
      </c>
      <c r="K15" s="132">
        <v>2400</v>
      </c>
      <c r="L15" s="130">
        <v>2400</v>
      </c>
      <c r="M15" s="133">
        <v>72</v>
      </c>
      <c r="N15" s="174"/>
      <c r="O15" s="174"/>
      <c r="P15" s="134" t="s">
        <v>166</v>
      </c>
    </row>
    <row r="16" spans="1:16" x14ac:dyDescent="0.3">
      <c r="A16" s="171">
        <v>15</v>
      </c>
      <c r="B16" s="210"/>
      <c r="C16" s="138"/>
      <c r="D16" s="217" t="e">
        <f>MATCH(E16,[1]!Tabla1[Consignatario],0)</f>
        <v>#REF!</v>
      </c>
      <c r="E16" s="135" t="s">
        <v>1718</v>
      </c>
      <c r="F16" s="130" t="s">
        <v>172</v>
      </c>
      <c r="G16" s="135"/>
      <c r="H16" s="135" t="s">
        <v>157</v>
      </c>
      <c r="I16" s="140" t="s">
        <v>1871</v>
      </c>
      <c r="J16" s="135" t="s">
        <v>180</v>
      </c>
      <c r="K16" s="132">
        <v>2400</v>
      </c>
      <c r="L16" s="132">
        <v>2400</v>
      </c>
      <c r="M16" s="133"/>
      <c r="N16" s="174"/>
      <c r="O16" s="174"/>
      <c r="P16" s="138"/>
    </row>
    <row r="17" spans="1:16" x14ac:dyDescent="0.3">
      <c r="A17" s="171">
        <v>16</v>
      </c>
      <c r="B17" s="210" t="s">
        <v>174</v>
      </c>
      <c r="C17" s="134"/>
      <c r="D17" s="217" t="e">
        <f>MATCH(E17,[1]!Tabla1[Consignatario],0)</f>
        <v>#REF!</v>
      </c>
      <c r="E17" s="135" t="s">
        <v>1578</v>
      </c>
      <c r="F17" s="130" t="s">
        <v>172</v>
      </c>
      <c r="G17" s="135"/>
      <c r="H17" s="135" t="s">
        <v>157</v>
      </c>
      <c r="I17" s="136" t="s">
        <v>1870</v>
      </c>
      <c r="J17" s="135" t="s">
        <v>181</v>
      </c>
      <c r="K17" s="132">
        <v>52800</v>
      </c>
      <c r="L17" s="130">
        <v>52800</v>
      </c>
      <c r="M17" s="133">
        <v>1584</v>
      </c>
      <c r="N17" s="130"/>
      <c r="O17" s="130"/>
      <c r="P17" s="128" t="s">
        <v>166</v>
      </c>
    </row>
    <row r="18" spans="1:16" x14ac:dyDescent="0.3">
      <c r="A18" s="171">
        <v>17</v>
      </c>
      <c r="B18" s="210" t="s">
        <v>174</v>
      </c>
      <c r="C18" s="142"/>
      <c r="D18" s="217" t="e">
        <f>MATCH(E18,[1]!Tabla1[Consignatario],0)</f>
        <v>#REF!</v>
      </c>
      <c r="E18" s="143" t="s">
        <v>1610</v>
      </c>
      <c r="F18" s="130" t="s">
        <v>172</v>
      </c>
      <c r="G18" s="135"/>
      <c r="H18" s="135" t="s">
        <v>157</v>
      </c>
      <c r="I18" s="144" t="s">
        <v>1870</v>
      </c>
      <c r="J18" s="135" t="s">
        <v>182</v>
      </c>
      <c r="K18" s="132">
        <v>28600</v>
      </c>
      <c r="L18" s="130">
        <v>28600</v>
      </c>
      <c r="M18" s="133">
        <v>858</v>
      </c>
      <c r="N18" s="174"/>
      <c r="O18" s="174"/>
      <c r="P18" s="128" t="s">
        <v>166</v>
      </c>
    </row>
    <row r="19" spans="1:16" x14ac:dyDescent="0.3">
      <c r="A19" s="171">
        <v>18</v>
      </c>
      <c r="B19" s="210" t="s">
        <v>174</v>
      </c>
      <c r="C19" s="138"/>
      <c r="D19" s="217" t="e">
        <f>MATCH(E19,[1]!Tabla1[Consignatario],0)</f>
        <v>#REF!</v>
      </c>
      <c r="E19" s="143" t="s">
        <v>1745</v>
      </c>
      <c r="F19" s="130" t="s">
        <v>183</v>
      </c>
      <c r="G19" s="135"/>
      <c r="H19" s="135" t="s">
        <v>157</v>
      </c>
      <c r="I19" s="140" t="s">
        <v>1870</v>
      </c>
      <c r="J19" s="135" t="s">
        <v>125</v>
      </c>
      <c r="K19" s="132">
        <v>12000</v>
      </c>
      <c r="L19" s="130">
        <v>12000</v>
      </c>
      <c r="M19" s="133">
        <v>360</v>
      </c>
      <c r="N19" s="174"/>
      <c r="O19" s="174"/>
      <c r="P19" s="128" t="s">
        <v>166</v>
      </c>
    </row>
    <row r="20" spans="1:16" x14ac:dyDescent="0.3">
      <c r="A20" s="171">
        <v>19</v>
      </c>
      <c r="B20" s="210" t="s">
        <v>174</v>
      </c>
      <c r="C20" s="128"/>
      <c r="D20" s="217" t="e">
        <f>MATCH(E20,[1]!Tabla1[Consignatario],0)</f>
        <v>#REF!</v>
      </c>
      <c r="E20" s="143" t="s">
        <v>1762</v>
      </c>
      <c r="F20" s="130" t="s">
        <v>183</v>
      </c>
      <c r="G20" s="135"/>
      <c r="H20" s="135" t="s">
        <v>157</v>
      </c>
      <c r="I20" s="189" t="s">
        <v>1870</v>
      </c>
      <c r="J20" s="135" t="s">
        <v>184</v>
      </c>
      <c r="K20" s="132">
        <v>25200</v>
      </c>
      <c r="L20" s="130">
        <v>25200</v>
      </c>
      <c r="M20" s="133">
        <v>756</v>
      </c>
      <c r="N20" s="130"/>
      <c r="O20" s="130"/>
      <c r="P20" s="128" t="s">
        <v>166</v>
      </c>
    </row>
    <row r="21" spans="1:16" x14ac:dyDescent="0.3">
      <c r="A21" s="171">
        <v>20</v>
      </c>
      <c r="B21" s="210" t="s">
        <v>174</v>
      </c>
      <c r="C21" s="134"/>
      <c r="D21" s="217" t="e">
        <f>MATCH(E21,[1]!Tabla1[Consignatario],0)</f>
        <v>#REF!</v>
      </c>
      <c r="E21" s="143" t="s">
        <v>1730</v>
      </c>
      <c r="F21" s="130" t="s">
        <v>183</v>
      </c>
      <c r="G21" s="135"/>
      <c r="H21" s="135" t="s">
        <v>157</v>
      </c>
      <c r="I21" s="136" t="s">
        <v>1870</v>
      </c>
      <c r="J21" s="135" t="s">
        <v>185</v>
      </c>
      <c r="K21" s="132">
        <v>83600</v>
      </c>
      <c r="L21" s="130">
        <v>83600</v>
      </c>
      <c r="M21" s="133">
        <v>2959</v>
      </c>
      <c r="N21" s="130">
        <v>1</v>
      </c>
      <c r="O21" s="130"/>
      <c r="P21" s="128" t="s">
        <v>166</v>
      </c>
    </row>
    <row r="22" spans="1:16" x14ac:dyDescent="0.3">
      <c r="A22" s="171">
        <v>21</v>
      </c>
      <c r="B22" s="210" t="s">
        <v>174</v>
      </c>
      <c r="C22" s="138"/>
      <c r="D22" s="217" t="e">
        <f>MATCH(E22,[1]!Tabla1[Consignatario],0)</f>
        <v>#REF!</v>
      </c>
      <c r="E22" s="143" t="s">
        <v>1743</v>
      </c>
      <c r="F22" s="130" t="s">
        <v>183</v>
      </c>
      <c r="G22" s="135"/>
      <c r="H22" s="135" t="s">
        <v>157</v>
      </c>
      <c r="I22" s="140" t="s">
        <v>1870</v>
      </c>
      <c r="J22" s="135" t="s">
        <v>186</v>
      </c>
      <c r="K22" s="132">
        <v>30800</v>
      </c>
      <c r="L22" s="130">
        <v>30800</v>
      </c>
      <c r="M22" s="133">
        <v>924</v>
      </c>
      <c r="N22" s="174"/>
      <c r="O22" s="174"/>
      <c r="P22" s="128" t="s">
        <v>166</v>
      </c>
    </row>
    <row r="23" spans="1:16" x14ac:dyDescent="0.3">
      <c r="A23" s="171">
        <v>22</v>
      </c>
      <c r="B23" s="210" t="s">
        <v>187</v>
      </c>
      <c r="C23" s="135" t="s">
        <v>1812</v>
      </c>
      <c r="D23" s="217"/>
      <c r="E23" s="143"/>
      <c r="F23" s="130" t="s">
        <v>183</v>
      </c>
      <c r="G23" s="135"/>
      <c r="H23" s="135" t="s">
        <v>157</v>
      </c>
      <c r="I23" s="136" t="s">
        <v>1870</v>
      </c>
      <c r="J23" s="135" t="s">
        <v>182</v>
      </c>
      <c r="K23" s="132"/>
      <c r="L23" s="130">
        <v>28600</v>
      </c>
      <c r="M23" s="133"/>
      <c r="N23" s="191"/>
      <c r="O23" s="191" t="s">
        <v>1501</v>
      </c>
      <c r="P23" s="128" t="s">
        <v>188</v>
      </c>
    </row>
    <row r="24" spans="1:16" x14ac:dyDescent="0.3">
      <c r="A24" s="171">
        <v>23</v>
      </c>
      <c r="B24" s="204" t="s">
        <v>187</v>
      </c>
      <c r="C24" s="205"/>
      <c r="D24" s="217" t="e">
        <f>MATCH(E24,[1]!Tabla1[Consignatario],0)</f>
        <v>#REF!</v>
      </c>
      <c r="E24" s="219" t="s">
        <v>1795</v>
      </c>
      <c r="F24" s="205" t="s">
        <v>190</v>
      </c>
      <c r="G24" s="205"/>
      <c r="H24" s="135" t="s">
        <v>157</v>
      </c>
      <c r="I24" s="206" t="s">
        <v>1870</v>
      </c>
      <c r="J24" s="205" t="s">
        <v>191</v>
      </c>
      <c r="K24" s="207">
        <v>15400</v>
      </c>
      <c r="L24" s="205">
        <v>15400</v>
      </c>
      <c r="M24" s="208">
        <v>462</v>
      </c>
      <c r="N24" s="209"/>
      <c r="O24" s="209"/>
      <c r="P24" s="212" t="s">
        <v>166</v>
      </c>
    </row>
    <row r="25" spans="1:16" x14ac:dyDescent="0.3">
      <c r="A25" s="171">
        <v>24</v>
      </c>
      <c r="B25" s="210" t="s">
        <v>187</v>
      </c>
      <c r="C25" s="128"/>
      <c r="D25" s="217" t="e">
        <f>MATCH(E25,[1]!Tabla1[Consignatario],0)</f>
        <v>#REF!</v>
      </c>
      <c r="E25" s="130" t="s">
        <v>1752</v>
      </c>
      <c r="F25" s="130" t="s">
        <v>192</v>
      </c>
      <c r="G25" s="130"/>
      <c r="H25" s="135" t="s">
        <v>157</v>
      </c>
      <c r="I25" s="189" t="s">
        <v>1870</v>
      </c>
      <c r="J25" s="130" t="s">
        <v>193</v>
      </c>
      <c r="K25" s="132">
        <v>3891</v>
      </c>
      <c r="L25" s="130">
        <v>3891</v>
      </c>
      <c r="M25" s="133">
        <v>116</v>
      </c>
      <c r="N25" s="130">
        <v>5</v>
      </c>
      <c r="O25" s="130"/>
      <c r="P25" s="128" t="s">
        <v>166</v>
      </c>
    </row>
    <row r="26" spans="1:16" x14ac:dyDescent="0.3">
      <c r="A26" s="171">
        <v>25</v>
      </c>
      <c r="B26" s="210" t="s">
        <v>187</v>
      </c>
      <c r="C26" s="128"/>
      <c r="D26" s="217" t="e">
        <f>MATCH(E26,[1]!Tabla1[Consignatario],0)</f>
        <v>#REF!</v>
      </c>
      <c r="E26" s="130" t="s">
        <v>1708</v>
      </c>
      <c r="F26" s="130" t="s">
        <v>194</v>
      </c>
      <c r="G26" s="130"/>
      <c r="H26" s="135" t="s">
        <v>157</v>
      </c>
      <c r="I26" s="189" t="s">
        <v>1870</v>
      </c>
      <c r="J26" s="130" t="s">
        <v>195</v>
      </c>
      <c r="K26" s="132">
        <v>78000</v>
      </c>
      <c r="L26" s="130">
        <v>78000</v>
      </c>
      <c r="M26" s="133">
        <v>2560</v>
      </c>
      <c r="N26" s="174">
        <v>6.5</v>
      </c>
      <c r="O26" s="174"/>
      <c r="P26" s="128" t="s">
        <v>166</v>
      </c>
    </row>
    <row r="27" spans="1:16" x14ac:dyDescent="0.3">
      <c r="A27" s="171">
        <v>26</v>
      </c>
      <c r="B27" s="210"/>
      <c r="C27" s="128"/>
      <c r="D27" s="217" t="e">
        <f>MATCH(E27,[1]!Tabla1[Consignatario],0)</f>
        <v>#REF!</v>
      </c>
      <c r="E27" s="130" t="s">
        <v>1708</v>
      </c>
      <c r="F27" s="130" t="s">
        <v>194</v>
      </c>
      <c r="G27" s="130"/>
      <c r="H27" s="135" t="s">
        <v>157</v>
      </c>
      <c r="I27" s="189" t="s">
        <v>1871</v>
      </c>
      <c r="J27" s="130" t="s">
        <v>196</v>
      </c>
      <c r="K27" s="132">
        <v>1840</v>
      </c>
      <c r="L27" s="132">
        <v>1840</v>
      </c>
      <c r="M27" s="133"/>
      <c r="N27" s="174"/>
      <c r="O27" s="174"/>
      <c r="P27" s="128"/>
    </row>
    <row r="28" spans="1:16" x14ac:dyDescent="0.3">
      <c r="A28" s="171">
        <v>27</v>
      </c>
      <c r="B28" s="210" t="s">
        <v>187</v>
      </c>
      <c r="C28" s="128"/>
      <c r="D28" s="217" t="e">
        <f>MATCH(E28,[1]!Tabla1[Consignatario],0)</f>
        <v>#REF!</v>
      </c>
      <c r="E28" s="130" t="s">
        <v>1803</v>
      </c>
      <c r="F28" s="130" t="s">
        <v>194</v>
      </c>
      <c r="G28" s="130"/>
      <c r="H28" s="135" t="s">
        <v>157</v>
      </c>
      <c r="I28" s="189" t="s">
        <v>1870</v>
      </c>
      <c r="J28" s="130" t="s">
        <v>197</v>
      </c>
      <c r="K28" s="132">
        <v>25050</v>
      </c>
      <c r="L28" s="130">
        <v>25050</v>
      </c>
      <c r="M28" s="133">
        <v>751</v>
      </c>
      <c r="N28" s="130">
        <v>4</v>
      </c>
      <c r="O28" s="130"/>
      <c r="P28" s="128" t="s">
        <v>166</v>
      </c>
    </row>
    <row r="29" spans="1:16" x14ac:dyDescent="0.3">
      <c r="A29" s="171">
        <v>28</v>
      </c>
      <c r="B29" s="210" t="s">
        <v>187</v>
      </c>
      <c r="C29" s="134"/>
      <c r="D29" s="217" t="e">
        <f>MATCH(E29,[1]!Tabla1[Consignatario],0)</f>
        <v>#REF!</v>
      </c>
      <c r="E29" s="135" t="s">
        <v>1637</v>
      </c>
      <c r="F29" s="130" t="s">
        <v>194</v>
      </c>
      <c r="G29" s="130"/>
      <c r="H29" s="135" t="s">
        <v>157</v>
      </c>
      <c r="I29" s="136" t="s">
        <v>1870</v>
      </c>
      <c r="J29" s="135" t="s">
        <v>182</v>
      </c>
      <c r="K29" s="132">
        <v>28600</v>
      </c>
      <c r="L29" s="130">
        <v>28600</v>
      </c>
      <c r="M29" s="133">
        <v>858</v>
      </c>
      <c r="N29" s="130"/>
      <c r="O29" s="130"/>
      <c r="P29" s="128"/>
    </row>
    <row r="30" spans="1:16" x14ac:dyDescent="0.3">
      <c r="A30" s="171">
        <v>29</v>
      </c>
      <c r="B30" s="210" t="s">
        <v>187</v>
      </c>
      <c r="C30" s="138"/>
      <c r="D30" s="217" t="e">
        <f>MATCH(E30,[1]!Tabla1[Consignatario],0)</f>
        <v>#REF!</v>
      </c>
      <c r="E30" s="135" t="s">
        <v>1605</v>
      </c>
      <c r="F30" s="130" t="s">
        <v>198</v>
      </c>
      <c r="G30" s="130"/>
      <c r="H30" s="135" t="s">
        <v>157</v>
      </c>
      <c r="I30" s="139" t="s">
        <v>1870</v>
      </c>
      <c r="J30" s="135" t="s">
        <v>199</v>
      </c>
      <c r="K30" s="132">
        <v>17600</v>
      </c>
      <c r="L30" s="130">
        <v>17600</v>
      </c>
      <c r="M30" s="133">
        <v>583</v>
      </c>
      <c r="N30" s="174"/>
      <c r="O30" s="174"/>
      <c r="P30" s="128"/>
    </row>
    <row r="31" spans="1:16" x14ac:dyDescent="0.3">
      <c r="A31" s="171">
        <v>30</v>
      </c>
      <c r="B31" s="210" t="s">
        <v>187</v>
      </c>
      <c r="C31" s="128"/>
      <c r="D31" s="217" t="e">
        <f>MATCH(E31,[1]!Tabla1[Consignatario],0)</f>
        <v>#REF!</v>
      </c>
      <c r="E31" s="135" t="s">
        <v>1789</v>
      </c>
      <c r="F31" s="130" t="s">
        <v>198</v>
      </c>
      <c r="G31" s="130"/>
      <c r="H31" s="135" t="s">
        <v>157</v>
      </c>
      <c r="I31" s="189" t="s">
        <v>1870</v>
      </c>
      <c r="J31" s="130" t="s">
        <v>200</v>
      </c>
      <c r="K31" s="132">
        <v>8800</v>
      </c>
      <c r="L31" s="130">
        <v>8800</v>
      </c>
      <c r="M31" s="133">
        <v>264</v>
      </c>
      <c r="N31" s="130"/>
      <c r="O31" s="130"/>
      <c r="P31" s="128"/>
    </row>
    <row r="32" spans="1:16" x14ac:dyDescent="0.3">
      <c r="A32" s="171">
        <v>31</v>
      </c>
      <c r="B32" s="210" t="s">
        <v>187</v>
      </c>
      <c r="C32" s="128"/>
      <c r="D32" s="217" t="e">
        <f>MATCH(E32,[1]!Tabla1[Consignatario],0)</f>
        <v>#REF!</v>
      </c>
      <c r="E32" s="130" t="s">
        <v>1681</v>
      </c>
      <c r="F32" s="130" t="s">
        <v>198</v>
      </c>
      <c r="G32" s="130"/>
      <c r="H32" s="135" t="s">
        <v>157</v>
      </c>
      <c r="I32" s="189" t="s">
        <v>1870</v>
      </c>
      <c r="J32" s="130" t="s">
        <v>125</v>
      </c>
      <c r="K32" s="132">
        <v>12000</v>
      </c>
      <c r="L32" s="130">
        <v>12000</v>
      </c>
      <c r="M32" s="133">
        <v>360</v>
      </c>
      <c r="N32" s="130"/>
      <c r="O32" s="130"/>
      <c r="P32" s="128"/>
    </row>
    <row r="33" spans="1:16" x14ac:dyDescent="0.3">
      <c r="A33" s="171">
        <v>32</v>
      </c>
      <c r="B33" s="210" t="s">
        <v>201</v>
      </c>
      <c r="C33" s="128"/>
      <c r="D33" s="217" t="e">
        <f>MATCH(E33,[1]!Tabla1[Consignatario],0)</f>
        <v>#REF!</v>
      </c>
      <c r="E33" s="130" t="s">
        <v>1782</v>
      </c>
      <c r="F33" s="130" t="s">
        <v>202</v>
      </c>
      <c r="G33" s="130"/>
      <c r="H33" s="135" t="s">
        <v>157</v>
      </c>
      <c r="I33" s="189" t="s">
        <v>1870</v>
      </c>
      <c r="J33" s="130" t="s">
        <v>203</v>
      </c>
      <c r="K33" s="132">
        <v>34600</v>
      </c>
      <c r="L33" s="130">
        <v>34600</v>
      </c>
      <c r="M33" s="133">
        <v>2838</v>
      </c>
      <c r="N33" s="130"/>
      <c r="O33" s="130"/>
      <c r="P33" s="128"/>
    </row>
    <row r="34" spans="1:16" x14ac:dyDescent="0.3">
      <c r="A34" s="171">
        <v>33</v>
      </c>
      <c r="B34" s="210" t="s">
        <v>201</v>
      </c>
      <c r="C34" s="128"/>
      <c r="D34" s="217" t="e">
        <f>MATCH(E34,[1]!Tabla1[Consignatario],0)</f>
        <v>#REF!</v>
      </c>
      <c r="E34" s="130" t="s">
        <v>1534</v>
      </c>
      <c r="F34" s="130" t="s">
        <v>202</v>
      </c>
      <c r="G34" s="130"/>
      <c r="H34" s="135" t="s">
        <v>157</v>
      </c>
      <c r="I34" s="189" t="s">
        <v>1870</v>
      </c>
      <c r="J34" s="130" t="s">
        <v>204</v>
      </c>
      <c r="K34" s="132">
        <v>6600</v>
      </c>
      <c r="L34" s="130">
        <v>6600</v>
      </c>
      <c r="M34" s="133">
        <v>318</v>
      </c>
      <c r="N34" s="130"/>
      <c r="O34" s="130"/>
      <c r="P34" s="128"/>
    </row>
    <row r="35" spans="1:16" x14ac:dyDescent="0.3">
      <c r="A35" s="171">
        <v>34</v>
      </c>
      <c r="B35" s="210"/>
      <c r="C35" s="134"/>
      <c r="D35" s="217" t="e">
        <f>MATCH(E35,[1]!Tabla1[Consignatario],0)</f>
        <v>#REF!</v>
      </c>
      <c r="E35" s="130" t="s">
        <v>1534</v>
      </c>
      <c r="F35" s="130" t="s">
        <v>202</v>
      </c>
      <c r="G35" s="135"/>
      <c r="H35" s="135" t="s">
        <v>157</v>
      </c>
      <c r="I35" s="136" t="s">
        <v>1871</v>
      </c>
      <c r="J35" s="135" t="s">
        <v>205</v>
      </c>
      <c r="K35" s="132">
        <v>4000</v>
      </c>
      <c r="L35" s="132">
        <v>4000</v>
      </c>
      <c r="M35" s="133"/>
      <c r="N35" s="130"/>
      <c r="O35" s="130"/>
      <c r="P35" s="128"/>
    </row>
    <row r="36" spans="1:16" x14ac:dyDescent="0.3">
      <c r="A36" s="171">
        <v>35</v>
      </c>
      <c r="B36" s="210" t="s">
        <v>201</v>
      </c>
      <c r="C36" s="138"/>
      <c r="D36" s="217" t="e">
        <f>MATCH(E36,[1]!Tabla1[Consignatario],0)</f>
        <v>#REF!</v>
      </c>
      <c r="E36" s="130" t="s">
        <v>1747</v>
      </c>
      <c r="F36" s="130" t="s">
        <v>206</v>
      </c>
      <c r="G36" s="135"/>
      <c r="H36" s="135" t="s">
        <v>157</v>
      </c>
      <c r="I36" s="140" t="s">
        <v>1870</v>
      </c>
      <c r="J36" s="135" t="s">
        <v>207</v>
      </c>
      <c r="K36" s="132">
        <v>68200</v>
      </c>
      <c r="L36" s="130">
        <v>68200</v>
      </c>
      <c r="M36" s="133">
        <v>3909</v>
      </c>
      <c r="N36" s="174">
        <v>5</v>
      </c>
      <c r="O36" s="174"/>
      <c r="P36" s="128"/>
    </row>
    <row r="37" spans="1:16" x14ac:dyDescent="0.3">
      <c r="A37" s="171">
        <v>36</v>
      </c>
      <c r="B37" s="210"/>
      <c r="C37" s="134"/>
      <c r="D37" s="217" t="e">
        <f>MATCH(E37,[1]!Tabla1[Consignatario],0)</f>
        <v>#REF!</v>
      </c>
      <c r="E37" s="130" t="s">
        <v>1747</v>
      </c>
      <c r="F37" s="130" t="s">
        <v>206</v>
      </c>
      <c r="G37" s="135"/>
      <c r="H37" s="135" t="s">
        <v>157</v>
      </c>
      <c r="I37" s="136" t="s">
        <v>1870</v>
      </c>
      <c r="J37" s="135" t="s">
        <v>208</v>
      </c>
      <c r="K37" s="132">
        <v>54600</v>
      </c>
      <c r="L37" s="130">
        <v>54600</v>
      </c>
      <c r="M37" s="133"/>
      <c r="N37" s="174"/>
      <c r="O37" s="174"/>
      <c r="P37" s="134"/>
    </row>
    <row r="38" spans="1:16" x14ac:dyDescent="0.3">
      <c r="A38" s="171">
        <v>37</v>
      </c>
      <c r="B38" s="210"/>
      <c r="C38" s="138"/>
      <c r="D38" s="217" t="e">
        <f>MATCH(E38,[1]!Tabla1[Consignatario],0)</f>
        <v>#REF!</v>
      </c>
      <c r="E38" s="130" t="s">
        <v>1747</v>
      </c>
      <c r="F38" s="130" t="s">
        <v>206</v>
      </c>
      <c r="G38" s="135"/>
      <c r="H38" s="135" t="s">
        <v>157</v>
      </c>
      <c r="I38" s="140" t="s">
        <v>1871</v>
      </c>
      <c r="J38" s="135" t="s">
        <v>209</v>
      </c>
      <c r="K38" s="132">
        <v>1880</v>
      </c>
      <c r="L38" s="132">
        <v>1880</v>
      </c>
      <c r="M38" s="133"/>
      <c r="N38" s="174"/>
      <c r="O38" s="174"/>
      <c r="P38" s="138"/>
    </row>
    <row r="39" spans="1:16" x14ac:dyDescent="0.3">
      <c r="A39" s="171">
        <v>38</v>
      </c>
      <c r="B39" s="210" t="s">
        <v>201</v>
      </c>
      <c r="C39" s="134"/>
      <c r="D39" s="217" t="e">
        <f>MATCH(E39,[1]!Tabla1[Consignatario],0)</f>
        <v>#REF!</v>
      </c>
      <c r="E39" s="130" t="s">
        <v>1523</v>
      </c>
      <c r="F39" s="130" t="s">
        <v>206</v>
      </c>
      <c r="G39" s="135"/>
      <c r="H39" s="135" t="s">
        <v>157</v>
      </c>
      <c r="I39" s="136" t="s">
        <v>1870</v>
      </c>
      <c r="J39" s="135" t="s">
        <v>211</v>
      </c>
      <c r="K39" s="132">
        <v>12000</v>
      </c>
      <c r="L39" s="130">
        <v>12000</v>
      </c>
      <c r="M39" s="133">
        <v>360</v>
      </c>
      <c r="N39" s="130"/>
      <c r="O39" s="130"/>
      <c r="P39" s="128" t="s">
        <v>166</v>
      </c>
    </row>
    <row r="40" spans="1:16" x14ac:dyDescent="0.3">
      <c r="A40" s="171">
        <v>39</v>
      </c>
      <c r="B40" s="210" t="s">
        <v>201</v>
      </c>
      <c r="C40" s="142"/>
      <c r="D40" s="217" t="e">
        <f>MATCH(E40,[1]!Tabla1[Consignatario],0)</f>
        <v>#REF!</v>
      </c>
      <c r="E40" s="130" t="s">
        <v>1746</v>
      </c>
      <c r="F40" s="130" t="s">
        <v>212</v>
      </c>
      <c r="G40" s="135"/>
      <c r="H40" s="135" t="s">
        <v>157</v>
      </c>
      <c r="I40" s="144" t="s">
        <v>1870</v>
      </c>
      <c r="J40" s="135" t="s">
        <v>213</v>
      </c>
      <c r="K40" s="132">
        <v>16000</v>
      </c>
      <c r="L40" s="130">
        <v>16000</v>
      </c>
      <c r="M40" s="133">
        <v>480</v>
      </c>
      <c r="N40" s="174"/>
      <c r="O40" s="174"/>
      <c r="P40" s="128" t="s">
        <v>166</v>
      </c>
    </row>
    <row r="41" spans="1:16" x14ac:dyDescent="0.3">
      <c r="A41" s="171">
        <v>40</v>
      </c>
      <c r="B41" s="210" t="s">
        <v>201</v>
      </c>
      <c r="C41" s="138"/>
      <c r="D41" s="217" t="e">
        <f>MATCH(E41,[1]!Tabla1[Consignatario],0)</f>
        <v>#REF!</v>
      </c>
      <c r="E41" s="130" t="s">
        <v>1709</v>
      </c>
      <c r="F41" s="130" t="s">
        <v>212</v>
      </c>
      <c r="G41" s="135"/>
      <c r="H41" s="135" t="s">
        <v>157</v>
      </c>
      <c r="I41" s="140" t="s">
        <v>1870</v>
      </c>
      <c r="J41" s="135" t="s">
        <v>211</v>
      </c>
      <c r="K41" s="132">
        <v>12000</v>
      </c>
      <c r="L41" s="130">
        <v>12000</v>
      </c>
      <c r="M41" s="133">
        <v>370</v>
      </c>
      <c r="N41" s="174"/>
      <c r="O41" s="174"/>
      <c r="P41" s="128" t="s">
        <v>166</v>
      </c>
    </row>
    <row r="42" spans="1:16" x14ac:dyDescent="0.3">
      <c r="A42" s="171">
        <v>41</v>
      </c>
      <c r="B42" s="210" t="s">
        <v>201</v>
      </c>
      <c r="C42" s="128"/>
      <c r="D42" s="217" t="e">
        <f>MATCH(E42,[1]!Tabla1[Consignatario],0)</f>
        <v>#REF!</v>
      </c>
      <c r="E42" s="130" t="s">
        <v>1539</v>
      </c>
      <c r="F42" s="130" t="s">
        <v>212</v>
      </c>
      <c r="G42" s="135"/>
      <c r="H42" s="135" t="s">
        <v>157</v>
      </c>
      <c r="I42" s="189" t="s">
        <v>1870</v>
      </c>
      <c r="J42" s="135" t="s">
        <v>214</v>
      </c>
      <c r="K42" s="132">
        <v>8800</v>
      </c>
      <c r="L42" s="130">
        <v>8800</v>
      </c>
      <c r="M42" s="133">
        <v>382</v>
      </c>
      <c r="N42" s="130">
        <v>6.5</v>
      </c>
      <c r="O42" s="130"/>
      <c r="P42" s="128" t="s">
        <v>166</v>
      </c>
    </row>
    <row r="43" spans="1:16" x14ac:dyDescent="0.3">
      <c r="A43" s="171">
        <v>42</v>
      </c>
      <c r="B43" s="210"/>
      <c r="C43" s="134"/>
      <c r="D43" s="217" t="e">
        <f>MATCH(E43,[1]!Tabla1[Consignatario],0)</f>
        <v>#REF!</v>
      </c>
      <c r="E43" s="135" t="s">
        <v>1539</v>
      </c>
      <c r="F43" s="130" t="s">
        <v>212</v>
      </c>
      <c r="G43" s="135"/>
      <c r="H43" s="135" t="s">
        <v>157</v>
      </c>
      <c r="I43" s="136" t="s">
        <v>1871</v>
      </c>
      <c r="J43" s="135" t="s">
        <v>215</v>
      </c>
      <c r="K43" s="132">
        <v>3560</v>
      </c>
      <c r="L43" s="132">
        <v>3560</v>
      </c>
      <c r="M43" s="133"/>
      <c r="N43" s="130"/>
      <c r="O43" s="130"/>
      <c r="P43" s="128"/>
    </row>
    <row r="44" spans="1:16" x14ac:dyDescent="0.3">
      <c r="A44" s="171">
        <v>43</v>
      </c>
      <c r="B44" s="210" t="s">
        <v>201</v>
      </c>
      <c r="C44" s="138"/>
      <c r="D44" s="217" t="e">
        <f>MATCH(E44,[1]!Tabla1[Consignatario],0)</f>
        <v>#REF!</v>
      </c>
      <c r="E44" s="135" t="s">
        <v>1559</v>
      </c>
      <c r="F44" s="130" t="s">
        <v>216</v>
      </c>
      <c r="G44" s="135"/>
      <c r="H44" s="135" t="s">
        <v>157</v>
      </c>
      <c r="I44" s="140" t="s">
        <v>1870</v>
      </c>
      <c r="J44" s="135" t="s">
        <v>217</v>
      </c>
      <c r="K44" s="132">
        <v>34000</v>
      </c>
      <c r="L44" s="130">
        <v>34000</v>
      </c>
      <c r="M44" s="133">
        <v>1320</v>
      </c>
      <c r="N44" s="174"/>
      <c r="O44" s="174"/>
      <c r="P44" s="128" t="s">
        <v>166</v>
      </c>
    </row>
    <row r="45" spans="1:16" x14ac:dyDescent="0.3">
      <c r="A45" s="171">
        <v>44</v>
      </c>
      <c r="B45" s="210"/>
      <c r="C45" s="134"/>
      <c r="D45" s="217" t="e">
        <f>MATCH(E45,[1]!Tabla1[Consignatario],0)</f>
        <v>#REF!</v>
      </c>
      <c r="E45" s="135" t="s">
        <v>1559</v>
      </c>
      <c r="F45" s="130" t="s">
        <v>216</v>
      </c>
      <c r="G45" s="135"/>
      <c r="H45" s="135" t="s">
        <v>157</v>
      </c>
      <c r="I45" s="136" t="s">
        <v>1871</v>
      </c>
      <c r="J45" s="135" t="s">
        <v>218</v>
      </c>
      <c r="K45" s="132">
        <v>2000</v>
      </c>
      <c r="L45" s="132">
        <v>2000</v>
      </c>
      <c r="M45" s="133"/>
      <c r="N45" s="191"/>
      <c r="O45" s="191"/>
      <c r="P45" s="128"/>
    </row>
    <row r="46" spans="1:16" x14ac:dyDescent="0.3">
      <c r="A46" s="171">
        <v>45</v>
      </c>
      <c r="B46" s="204" t="s">
        <v>201</v>
      </c>
      <c r="C46" s="205"/>
      <c r="D46" s="217" t="e">
        <f>MATCH(E46,[1]!Tabla1[Consignatario],0)</f>
        <v>#REF!</v>
      </c>
      <c r="E46" s="182" t="s">
        <v>1779</v>
      </c>
      <c r="F46" s="205" t="s">
        <v>216</v>
      </c>
      <c r="G46" s="205"/>
      <c r="H46" s="135" t="s">
        <v>157</v>
      </c>
      <c r="I46" s="206" t="s">
        <v>1870</v>
      </c>
      <c r="J46" s="205" t="s">
        <v>219</v>
      </c>
      <c r="K46" s="207">
        <v>5000</v>
      </c>
      <c r="L46" s="205">
        <v>5000</v>
      </c>
      <c r="M46" s="208">
        <v>150</v>
      </c>
      <c r="N46" s="209"/>
      <c r="O46" s="209"/>
      <c r="P46" s="212" t="s">
        <v>166</v>
      </c>
    </row>
    <row r="47" spans="1:16" x14ac:dyDescent="0.3">
      <c r="A47" s="171">
        <v>46</v>
      </c>
      <c r="B47" s="210" t="s">
        <v>220</v>
      </c>
      <c r="C47" s="128"/>
      <c r="D47" s="217" t="e">
        <f>MATCH(E47,[1]!Tabla1[Consignatario],0)</f>
        <v>#REF!</v>
      </c>
      <c r="E47" s="135" t="s">
        <v>1764</v>
      </c>
      <c r="F47" s="130" t="s">
        <v>216</v>
      </c>
      <c r="G47" s="130"/>
      <c r="H47" s="135" t="s">
        <v>157</v>
      </c>
      <c r="I47" s="189" t="s">
        <v>1870</v>
      </c>
      <c r="J47" s="130" t="s">
        <v>105</v>
      </c>
      <c r="K47" s="132">
        <v>6000</v>
      </c>
      <c r="L47" s="130">
        <v>6000</v>
      </c>
      <c r="M47" s="133">
        <v>180</v>
      </c>
      <c r="N47" s="130"/>
      <c r="O47" s="130"/>
      <c r="P47" s="128" t="s">
        <v>166</v>
      </c>
    </row>
    <row r="48" spans="1:16" x14ac:dyDescent="0.3">
      <c r="A48" s="171">
        <v>47</v>
      </c>
      <c r="B48" s="210" t="s">
        <v>220</v>
      </c>
      <c r="C48" s="128"/>
      <c r="D48" s="217" t="e">
        <f>MATCH(E48,[1]!Tabla1[Consignatario],0)</f>
        <v>#REF!</v>
      </c>
      <c r="E48" s="135" t="s">
        <v>1518</v>
      </c>
      <c r="F48" s="130" t="s">
        <v>216</v>
      </c>
      <c r="G48" s="130"/>
      <c r="H48" s="135" t="s">
        <v>157</v>
      </c>
      <c r="I48" s="189" t="s">
        <v>1870</v>
      </c>
      <c r="J48" s="130" t="s">
        <v>211</v>
      </c>
      <c r="K48" s="132">
        <v>13200</v>
      </c>
      <c r="L48" s="130">
        <v>13200</v>
      </c>
      <c r="M48" s="133">
        <v>576</v>
      </c>
      <c r="N48" s="174"/>
      <c r="O48" s="174"/>
      <c r="P48" s="128" t="s">
        <v>166</v>
      </c>
    </row>
    <row r="49" spans="1:16" x14ac:dyDescent="0.3">
      <c r="A49" s="171">
        <v>48</v>
      </c>
      <c r="B49" s="210"/>
      <c r="C49" s="128"/>
      <c r="D49" s="217" t="e">
        <f>MATCH(E49,[1]!Tabla1[Consignatario],0)</f>
        <v>#REF!</v>
      </c>
      <c r="E49" s="135" t="s">
        <v>1518</v>
      </c>
      <c r="F49" s="130" t="s">
        <v>1832</v>
      </c>
      <c r="G49" s="130"/>
      <c r="H49" s="135" t="s">
        <v>157</v>
      </c>
      <c r="I49" s="189" t="s">
        <v>1871</v>
      </c>
      <c r="J49" s="130" t="s">
        <v>218</v>
      </c>
      <c r="K49" s="132">
        <v>2000</v>
      </c>
      <c r="L49" s="132">
        <v>2000</v>
      </c>
      <c r="M49" s="133"/>
      <c r="N49" s="174"/>
      <c r="O49" s="174"/>
      <c r="P49" s="128"/>
    </row>
    <row r="50" spans="1:16" x14ac:dyDescent="0.3">
      <c r="A50" s="171">
        <v>49</v>
      </c>
      <c r="B50" s="210" t="s">
        <v>220</v>
      </c>
      <c r="C50" s="128"/>
      <c r="D50" s="217" t="e">
        <f>MATCH(E50,[1]!Tabla1[Consignatario],0)</f>
        <v>#REF!</v>
      </c>
      <c r="E50" s="130" t="s">
        <v>1760</v>
      </c>
      <c r="F50" s="130" t="s">
        <v>1833</v>
      </c>
      <c r="G50" s="130"/>
      <c r="H50" s="135" t="s">
        <v>157</v>
      </c>
      <c r="I50" s="189" t="s">
        <v>1870</v>
      </c>
      <c r="J50" s="130" t="s">
        <v>221</v>
      </c>
      <c r="K50" s="132">
        <v>69900</v>
      </c>
      <c r="L50" s="130">
        <v>69900</v>
      </c>
      <c r="M50" s="133">
        <v>2133</v>
      </c>
      <c r="N50" s="130"/>
      <c r="O50" s="130"/>
      <c r="P50" s="128"/>
    </row>
    <row r="51" spans="1:16" x14ac:dyDescent="0.3">
      <c r="A51" s="171">
        <v>50</v>
      </c>
      <c r="B51" s="210"/>
      <c r="C51" s="134"/>
      <c r="D51" s="217" t="e">
        <f>MATCH(E51,[1]!Tabla1[Consignatario],0)</f>
        <v>#REF!</v>
      </c>
      <c r="E51" s="135" t="s">
        <v>1760</v>
      </c>
      <c r="F51" s="130" t="s">
        <v>1834</v>
      </c>
      <c r="G51" s="130"/>
      <c r="H51" s="135" t="s">
        <v>157</v>
      </c>
      <c r="I51" s="136" t="s">
        <v>1870</v>
      </c>
      <c r="J51" s="135" t="s">
        <v>222</v>
      </c>
      <c r="K51" s="132">
        <v>2000</v>
      </c>
      <c r="L51" s="130">
        <v>2000</v>
      </c>
      <c r="M51" s="133"/>
      <c r="N51" s="130"/>
      <c r="O51" s="130"/>
      <c r="P51" s="128"/>
    </row>
    <row r="52" spans="1:16" x14ac:dyDescent="0.3">
      <c r="A52" s="171">
        <v>51</v>
      </c>
      <c r="B52" s="210"/>
      <c r="C52" s="138"/>
      <c r="D52" s="217" t="e">
        <f>MATCH(E52,[1]!Tabla1[Consignatario],0)</f>
        <v>#REF!</v>
      </c>
      <c r="E52" s="139" t="s">
        <v>1760</v>
      </c>
      <c r="F52" s="130" t="s">
        <v>1835</v>
      </c>
      <c r="G52" s="130"/>
      <c r="H52" s="135" t="s">
        <v>157</v>
      </c>
      <c r="I52" s="139" t="s">
        <v>1871</v>
      </c>
      <c r="J52" s="135" t="s">
        <v>223</v>
      </c>
      <c r="K52" s="132">
        <v>4096</v>
      </c>
      <c r="L52" s="132">
        <v>4096</v>
      </c>
      <c r="M52" s="133"/>
      <c r="N52" s="174"/>
      <c r="O52" s="174"/>
      <c r="P52" s="128"/>
    </row>
    <row r="53" spans="1:16" x14ac:dyDescent="0.3">
      <c r="A53" s="171">
        <v>52</v>
      </c>
      <c r="B53" s="210" t="s">
        <v>220</v>
      </c>
      <c r="C53" s="128"/>
      <c r="D53" s="217" t="e">
        <f>MATCH(E53,[1]!Tabla1[Consignatario],0)</f>
        <v>#REF!</v>
      </c>
      <c r="E53" s="139" t="s">
        <v>1707</v>
      </c>
      <c r="F53" s="130" t="s">
        <v>1836</v>
      </c>
      <c r="G53" s="130"/>
      <c r="H53" s="135" t="s">
        <v>157</v>
      </c>
      <c r="I53" s="189" t="s">
        <v>1870</v>
      </c>
      <c r="J53" s="130" t="s">
        <v>225</v>
      </c>
      <c r="K53" s="132">
        <v>35200</v>
      </c>
      <c r="L53" s="130">
        <v>35200</v>
      </c>
      <c r="M53" s="133">
        <v>1056</v>
      </c>
      <c r="N53" s="130"/>
      <c r="O53" s="130"/>
      <c r="P53" s="128" t="s">
        <v>166</v>
      </c>
    </row>
    <row r="54" spans="1:16" x14ac:dyDescent="0.3">
      <c r="A54" s="171">
        <v>53</v>
      </c>
      <c r="B54" s="210" t="s">
        <v>220</v>
      </c>
      <c r="C54" s="128"/>
      <c r="D54" s="217" t="e">
        <f>MATCH(E54,[1]!Tabla1[Consignatario],0)</f>
        <v>#REF!</v>
      </c>
      <c r="E54" s="139" t="s">
        <v>1708</v>
      </c>
      <c r="F54" s="130" t="s">
        <v>1837</v>
      </c>
      <c r="G54" s="130"/>
      <c r="H54" s="135" t="s">
        <v>157</v>
      </c>
      <c r="I54" s="189" t="s">
        <v>1870</v>
      </c>
      <c r="J54" s="130" t="s">
        <v>214</v>
      </c>
      <c r="K54" s="132">
        <v>8000</v>
      </c>
      <c r="L54" s="130">
        <v>8000</v>
      </c>
      <c r="M54" s="133">
        <v>350</v>
      </c>
      <c r="N54" s="130">
        <v>3</v>
      </c>
      <c r="O54" s="130"/>
      <c r="P54" s="128" t="s">
        <v>166</v>
      </c>
    </row>
    <row r="55" spans="1:16" x14ac:dyDescent="0.3">
      <c r="A55" s="171">
        <v>54</v>
      </c>
      <c r="B55" s="210"/>
      <c r="C55" s="128"/>
      <c r="D55" s="217" t="e">
        <f>MATCH(E55,[1]!Tabla1[Consignatario],0)</f>
        <v>#REF!</v>
      </c>
      <c r="E55" s="139" t="s">
        <v>1708</v>
      </c>
      <c r="F55" s="130" t="s">
        <v>1838</v>
      </c>
      <c r="G55" s="130"/>
      <c r="H55" s="135" t="s">
        <v>157</v>
      </c>
      <c r="I55" s="189" t="s">
        <v>1871</v>
      </c>
      <c r="J55" s="130" t="s">
        <v>196</v>
      </c>
      <c r="K55" s="132">
        <v>1840</v>
      </c>
      <c r="L55" s="132">
        <v>1840</v>
      </c>
      <c r="M55" s="133"/>
      <c r="N55" s="130"/>
      <c r="O55" s="130"/>
      <c r="P55" s="128"/>
    </row>
    <row r="56" spans="1:16" x14ac:dyDescent="0.3">
      <c r="A56" s="171">
        <v>55</v>
      </c>
      <c r="B56" s="210" t="s">
        <v>220</v>
      </c>
      <c r="C56" s="128"/>
      <c r="D56" s="217" t="e">
        <f>MATCH(E56,[1]!Tabla1[Consignatario],0)</f>
        <v>#REF!</v>
      </c>
      <c r="E56" s="139" t="s">
        <v>1751</v>
      </c>
      <c r="F56" s="130" t="s">
        <v>216</v>
      </c>
      <c r="G56" s="130"/>
      <c r="H56" s="135" t="s">
        <v>157</v>
      </c>
      <c r="I56" s="189" t="s">
        <v>1870</v>
      </c>
      <c r="J56" s="130" t="s">
        <v>214</v>
      </c>
      <c r="K56" s="132">
        <v>13040</v>
      </c>
      <c r="L56" s="130">
        <v>13040</v>
      </c>
      <c r="M56" s="133">
        <v>391</v>
      </c>
      <c r="N56" s="130">
        <v>1</v>
      </c>
      <c r="O56" s="130"/>
      <c r="P56" s="128" t="s">
        <v>227</v>
      </c>
    </row>
    <row r="57" spans="1:16" x14ac:dyDescent="0.3">
      <c r="A57" s="171">
        <v>56</v>
      </c>
      <c r="B57" s="210" t="s">
        <v>220</v>
      </c>
      <c r="C57" s="134"/>
      <c r="D57" s="217" t="e">
        <f>MATCH(E57,[1]!Tabla1[Consignatario],0)</f>
        <v>#REF!</v>
      </c>
      <c r="E57" s="139" t="s">
        <v>1797</v>
      </c>
      <c r="F57" s="130" t="s">
        <v>228</v>
      </c>
      <c r="G57" s="135"/>
      <c r="H57" s="135" t="s">
        <v>157</v>
      </c>
      <c r="I57" s="136" t="s">
        <v>1870</v>
      </c>
      <c r="J57" s="135" t="s">
        <v>162</v>
      </c>
      <c r="K57" s="132">
        <v>24000</v>
      </c>
      <c r="L57" s="130">
        <v>24000</v>
      </c>
      <c r="M57" s="133">
        <v>720</v>
      </c>
      <c r="N57" s="130"/>
      <c r="O57" s="130"/>
      <c r="P57" s="128"/>
    </row>
    <row r="58" spans="1:16" x14ac:dyDescent="0.3">
      <c r="A58" s="171">
        <v>57</v>
      </c>
      <c r="B58" s="210"/>
      <c r="C58" s="138"/>
      <c r="D58" s="217" t="e">
        <f>MATCH(E58,[1]!Tabla1[Consignatario],0)</f>
        <v>#REF!</v>
      </c>
      <c r="E58" s="139" t="s">
        <v>1797</v>
      </c>
      <c r="F58" s="130" t="s">
        <v>228</v>
      </c>
      <c r="G58" s="135"/>
      <c r="H58" s="135" t="s">
        <v>157</v>
      </c>
      <c r="I58" s="140" t="s">
        <v>1871</v>
      </c>
      <c r="J58" s="135" t="s">
        <v>218</v>
      </c>
      <c r="K58" s="132">
        <v>2000</v>
      </c>
      <c r="L58" s="132">
        <v>2000</v>
      </c>
      <c r="M58" s="133"/>
      <c r="N58" s="174"/>
      <c r="O58" s="174"/>
      <c r="P58" s="128"/>
    </row>
    <row r="59" spans="1:16" x14ac:dyDescent="0.3">
      <c r="A59" s="171">
        <v>58</v>
      </c>
      <c r="B59" s="210" t="s">
        <v>220</v>
      </c>
      <c r="C59" s="134"/>
      <c r="D59" s="217" t="e">
        <f>MATCH(E59,[1]!Tabla1[Consignatario],0)</f>
        <v>#REF!</v>
      </c>
      <c r="E59" s="135" t="s">
        <v>1555</v>
      </c>
      <c r="F59" s="130" t="s">
        <v>229</v>
      </c>
      <c r="G59" s="135"/>
      <c r="H59" s="135" t="s">
        <v>157</v>
      </c>
      <c r="I59" s="136" t="s">
        <v>1870</v>
      </c>
      <c r="J59" s="135" t="s">
        <v>162</v>
      </c>
      <c r="K59" s="132">
        <v>22000</v>
      </c>
      <c r="L59" s="130">
        <v>22000</v>
      </c>
      <c r="M59" s="133">
        <v>670</v>
      </c>
      <c r="N59" s="174"/>
      <c r="O59" s="174"/>
      <c r="P59" s="134" t="s">
        <v>166</v>
      </c>
    </row>
    <row r="60" spans="1:16" x14ac:dyDescent="0.3">
      <c r="A60" s="171">
        <v>59</v>
      </c>
      <c r="B60" s="210" t="s">
        <v>220</v>
      </c>
      <c r="C60" s="138"/>
      <c r="D60" s="217" t="e">
        <f>MATCH(E60,[1]!Tabla1[Consignatario],0)</f>
        <v>#REF!</v>
      </c>
      <c r="E60" s="135" t="s">
        <v>1712</v>
      </c>
      <c r="F60" s="130" t="s">
        <v>229</v>
      </c>
      <c r="G60" s="135"/>
      <c r="H60" s="135" t="s">
        <v>157</v>
      </c>
      <c r="I60" s="140" t="s">
        <v>1869</v>
      </c>
      <c r="J60" s="135" t="s">
        <v>230</v>
      </c>
      <c r="K60" s="132">
        <f>132*2.5</f>
        <v>330</v>
      </c>
      <c r="L60" s="132">
        <f>132*2.5</f>
        <v>330</v>
      </c>
      <c r="M60" s="133">
        <v>2</v>
      </c>
      <c r="N60" s="174">
        <v>4</v>
      </c>
      <c r="O60" s="174"/>
      <c r="P60" s="138" t="s">
        <v>231</v>
      </c>
    </row>
    <row r="61" spans="1:16" x14ac:dyDescent="0.3">
      <c r="A61" s="171">
        <v>60</v>
      </c>
      <c r="B61" s="210" t="s">
        <v>232</v>
      </c>
      <c r="C61" s="134"/>
      <c r="D61" s="217" t="e">
        <f>MATCH(E61,[1]!Tabla1[Consignatario],0)</f>
        <v>#REF!</v>
      </c>
      <c r="E61" s="135" t="s">
        <v>1784</v>
      </c>
      <c r="F61" s="130" t="s">
        <v>229</v>
      </c>
      <c r="G61" s="135"/>
      <c r="H61" s="135" t="s">
        <v>157</v>
      </c>
      <c r="I61" s="136" t="s">
        <v>1870</v>
      </c>
      <c r="J61" s="135" t="s">
        <v>233</v>
      </c>
      <c r="K61" s="132">
        <v>30000</v>
      </c>
      <c r="L61" s="130">
        <v>30000</v>
      </c>
      <c r="M61" s="133">
        <v>1230</v>
      </c>
      <c r="N61" s="130"/>
      <c r="O61" s="130"/>
      <c r="P61" s="128" t="s">
        <v>1843</v>
      </c>
    </row>
    <row r="62" spans="1:16" x14ac:dyDescent="0.3">
      <c r="A62" s="171">
        <v>61</v>
      </c>
      <c r="B62" s="210"/>
      <c r="C62" s="142"/>
      <c r="D62" s="217" t="e">
        <f>MATCH(E62,[1]!Tabla1[Consignatario],0)</f>
        <v>#REF!</v>
      </c>
      <c r="E62" s="135" t="s">
        <v>1784</v>
      </c>
      <c r="F62" s="130" t="s">
        <v>229</v>
      </c>
      <c r="G62" s="135"/>
      <c r="H62" s="135" t="s">
        <v>157</v>
      </c>
      <c r="I62" s="144" t="s">
        <v>1871</v>
      </c>
      <c r="J62" s="135" t="s">
        <v>234</v>
      </c>
      <c r="K62" s="132">
        <v>6000</v>
      </c>
      <c r="L62" s="132">
        <v>6000</v>
      </c>
      <c r="M62" s="133"/>
      <c r="N62" s="174"/>
      <c r="O62" s="174"/>
      <c r="P62" s="128"/>
    </row>
    <row r="63" spans="1:16" x14ac:dyDescent="0.3">
      <c r="A63" s="171">
        <v>62</v>
      </c>
      <c r="B63" s="210"/>
      <c r="C63" s="138"/>
      <c r="D63" s="217" t="e">
        <f>MATCH(E63,[1]!Tabla1[Consignatario],0)</f>
        <v>#REF!</v>
      </c>
      <c r="E63" s="135" t="s">
        <v>1784</v>
      </c>
      <c r="F63" s="130" t="s">
        <v>229</v>
      </c>
      <c r="G63" s="135"/>
      <c r="H63" s="135" t="s">
        <v>157</v>
      </c>
      <c r="I63" s="140" t="s">
        <v>1870</v>
      </c>
      <c r="J63" s="135" t="s">
        <v>219</v>
      </c>
      <c r="K63" s="132">
        <v>5000</v>
      </c>
      <c r="L63" s="130">
        <v>5000</v>
      </c>
      <c r="M63" s="133"/>
      <c r="N63" s="174"/>
      <c r="O63" s="174"/>
      <c r="P63" s="128"/>
    </row>
    <row r="64" spans="1:16" x14ac:dyDescent="0.3">
      <c r="A64" s="171">
        <v>63</v>
      </c>
      <c r="B64" s="210" t="s">
        <v>232</v>
      </c>
      <c r="C64" s="128"/>
      <c r="D64" s="217" t="e">
        <f>MATCH(E64,[1]!Tabla1[Consignatario],0)</f>
        <v>#REF!</v>
      </c>
      <c r="E64" s="135" t="s">
        <v>1732</v>
      </c>
      <c r="F64" s="130" t="s">
        <v>229</v>
      </c>
      <c r="G64" s="135"/>
      <c r="H64" s="135" t="s">
        <v>157</v>
      </c>
      <c r="I64" s="189" t="s">
        <v>1870</v>
      </c>
      <c r="J64" s="135" t="s">
        <v>213</v>
      </c>
      <c r="K64" s="132">
        <v>16000</v>
      </c>
      <c r="L64" s="130">
        <v>16000</v>
      </c>
      <c r="M64" s="133">
        <v>480</v>
      </c>
      <c r="N64" s="130"/>
      <c r="O64" s="130"/>
      <c r="P64" s="128" t="s">
        <v>166</v>
      </c>
    </row>
    <row r="65" spans="1:16" x14ac:dyDescent="0.3">
      <c r="A65" s="171">
        <v>64</v>
      </c>
      <c r="B65" s="210"/>
      <c r="C65" s="134"/>
      <c r="D65" s="217" t="e">
        <f>MATCH(E65,[1]!Tabla1[Consignatario],0)</f>
        <v>#REF!</v>
      </c>
      <c r="E65" s="135" t="s">
        <v>1732</v>
      </c>
      <c r="F65" s="130" t="s">
        <v>229</v>
      </c>
      <c r="G65" s="135"/>
      <c r="H65" s="135" t="s">
        <v>157</v>
      </c>
      <c r="I65" s="136" t="s">
        <v>1869</v>
      </c>
      <c r="J65" s="135" t="s">
        <v>52</v>
      </c>
      <c r="K65" s="132">
        <v>2000</v>
      </c>
      <c r="L65" s="130">
        <v>2000</v>
      </c>
      <c r="M65" s="133">
        <v>15</v>
      </c>
      <c r="N65" s="130"/>
      <c r="O65" s="130"/>
      <c r="P65" s="128" t="s">
        <v>231</v>
      </c>
    </row>
    <row r="66" spans="1:16" x14ac:dyDescent="0.3">
      <c r="A66" s="171">
        <v>65</v>
      </c>
      <c r="B66" s="210" t="s">
        <v>232</v>
      </c>
      <c r="C66" s="138"/>
      <c r="D66" s="217" t="e">
        <f>MATCH(E66,[1]!Tabla1[Consignatario],0)</f>
        <v>#REF!</v>
      </c>
      <c r="E66" s="135" t="s">
        <v>1661</v>
      </c>
      <c r="F66" s="130" t="s">
        <v>229</v>
      </c>
      <c r="G66" s="135"/>
      <c r="H66" s="135" t="s">
        <v>157</v>
      </c>
      <c r="I66" s="140" t="s">
        <v>1870</v>
      </c>
      <c r="J66" s="135" t="s">
        <v>236</v>
      </c>
      <c r="K66" s="132">
        <v>77000</v>
      </c>
      <c r="L66" s="130">
        <v>77000</v>
      </c>
      <c r="M66" s="133">
        <v>2530</v>
      </c>
      <c r="N66" s="174">
        <v>6</v>
      </c>
      <c r="O66" s="174"/>
      <c r="P66" s="128" t="s">
        <v>166</v>
      </c>
    </row>
    <row r="67" spans="1:16" x14ac:dyDescent="0.3">
      <c r="A67" s="171">
        <v>66</v>
      </c>
      <c r="B67" s="210"/>
      <c r="C67" s="134"/>
      <c r="D67" s="217" t="e">
        <f>MATCH(E67,[1]!Tabla1[Consignatario],0)</f>
        <v>#REF!</v>
      </c>
      <c r="E67" s="135" t="s">
        <v>1661</v>
      </c>
      <c r="F67" s="130" t="s">
        <v>229</v>
      </c>
      <c r="G67" s="135"/>
      <c r="H67" s="135" t="s">
        <v>157</v>
      </c>
      <c r="I67" s="136" t="s">
        <v>1871</v>
      </c>
      <c r="J67" s="135" t="s">
        <v>237</v>
      </c>
      <c r="K67" s="132">
        <v>7360</v>
      </c>
      <c r="L67" s="132">
        <v>7360</v>
      </c>
      <c r="M67" s="133"/>
      <c r="N67" s="191"/>
      <c r="O67" s="191"/>
      <c r="P67" s="128"/>
    </row>
    <row r="68" spans="1:16" x14ac:dyDescent="0.3">
      <c r="A68" s="171">
        <v>67</v>
      </c>
      <c r="B68" s="204" t="s">
        <v>232</v>
      </c>
      <c r="C68" s="205"/>
      <c r="D68" s="217" t="e">
        <f>MATCH(E68,[1]!Tabla1[Consignatario],0)</f>
        <v>#REF!</v>
      </c>
      <c r="E68" s="182" t="s">
        <v>1604</v>
      </c>
      <c r="F68" s="205" t="s">
        <v>238</v>
      </c>
      <c r="G68" s="205"/>
      <c r="H68" s="135" t="s">
        <v>157</v>
      </c>
      <c r="I68" s="206" t="s">
        <v>1870</v>
      </c>
      <c r="J68" s="205" t="s">
        <v>239</v>
      </c>
      <c r="K68" s="207">
        <v>30000</v>
      </c>
      <c r="L68" s="205">
        <v>30000</v>
      </c>
      <c r="M68" s="208">
        <v>973</v>
      </c>
      <c r="N68" s="209"/>
      <c r="O68" s="209"/>
      <c r="P68" s="212" t="s">
        <v>166</v>
      </c>
    </row>
    <row r="69" spans="1:16" x14ac:dyDescent="0.3">
      <c r="A69" s="171">
        <v>68</v>
      </c>
      <c r="B69" s="210"/>
      <c r="C69" s="128"/>
      <c r="D69" s="217" t="e">
        <f>MATCH(E69,[1]!Tabla1[Consignatario],0)</f>
        <v>#REF!</v>
      </c>
      <c r="E69" s="182" t="s">
        <v>1604</v>
      </c>
      <c r="F69" s="205" t="s">
        <v>238</v>
      </c>
      <c r="G69" s="130"/>
      <c r="H69" s="135" t="s">
        <v>157</v>
      </c>
      <c r="I69" s="189" t="s">
        <v>1870</v>
      </c>
      <c r="J69" s="130" t="s">
        <v>222</v>
      </c>
      <c r="K69" s="132">
        <v>2100</v>
      </c>
      <c r="L69" s="130">
        <v>2100</v>
      </c>
      <c r="M69" s="133"/>
      <c r="N69" s="130"/>
      <c r="O69" s="130"/>
      <c r="P69" s="128"/>
    </row>
    <row r="70" spans="1:16" x14ac:dyDescent="0.3">
      <c r="A70" s="171">
        <v>69</v>
      </c>
      <c r="B70" s="210" t="s">
        <v>232</v>
      </c>
      <c r="C70" s="128"/>
      <c r="D70" s="217" t="e">
        <f>MATCH(E70,[1]!Tabla1[Consignatario],0)</f>
        <v>#REF!</v>
      </c>
      <c r="E70" s="130" t="s">
        <v>1774</v>
      </c>
      <c r="F70" s="205" t="s">
        <v>238</v>
      </c>
      <c r="G70" s="130"/>
      <c r="H70" s="135" t="s">
        <v>157</v>
      </c>
      <c r="I70" s="189" t="s">
        <v>1870</v>
      </c>
      <c r="J70" s="130" t="s">
        <v>241</v>
      </c>
      <c r="K70" s="132">
        <v>15400</v>
      </c>
      <c r="L70" s="130">
        <v>15400</v>
      </c>
      <c r="M70" s="133">
        <v>510</v>
      </c>
      <c r="N70" s="174">
        <v>2</v>
      </c>
      <c r="O70" s="174"/>
      <c r="P70" s="128" t="s">
        <v>166</v>
      </c>
    </row>
    <row r="71" spans="1:16" x14ac:dyDescent="0.3">
      <c r="A71" s="171">
        <v>70</v>
      </c>
      <c r="B71" s="210"/>
      <c r="C71" s="128"/>
      <c r="D71" s="217" t="e">
        <f>MATCH(E71,[1]!Tabla1[Consignatario],0)</f>
        <v>#REF!</v>
      </c>
      <c r="E71" s="130" t="s">
        <v>1774</v>
      </c>
      <c r="F71" s="205" t="s">
        <v>238</v>
      </c>
      <c r="G71" s="130"/>
      <c r="H71" s="135" t="s">
        <v>157</v>
      </c>
      <c r="I71" s="189" t="s">
        <v>1871</v>
      </c>
      <c r="J71" s="130" t="s">
        <v>242</v>
      </c>
      <c r="K71" s="132">
        <v>1688</v>
      </c>
      <c r="L71" s="132">
        <v>1688</v>
      </c>
      <c r="M71" s="133"/>
      <c r="N71" s="174"/>
      <c r="O71" s="174"/>
      <c r="P71" s="128"/>
    </row>
    <row r="72" spans="1:16" x14ac:dyDescent="0.3">
      <c r="A72" s="171">
        <v>71</v>
      </c>
      <c r="B72" s="210" t="s">
        <v>232</v>
      </c>
      <c r="C72" s="128"/>
      <c r="D72" s="217" t="e">
        <f>MATCH(E72,[1]!Tabla1[Consignatario],0)</f>
        <v>#REF!</v>
      </c>
      <c r="E72" s="130" t="s">
        <v>1515</v>
      </c>
      <c r="F72" s="205" t="s">
        <v>238</v>
      </c>
      <c r="G72" s="130"/>
      <c r="H72" s="135" t="s">
        <v>157</v>
      </c>
      <c r="I72" s="189" t="s">
        <v>1870</v>
      </c>
      <c r="J72" s="130" t="s">
        <v>243</v>
      </c>
      <c r="K72" s="132">
        <v>15200</v>
      </c>
      <c r="L72" s="130">
        <v>15200</v>
      </c>
      <c r="M72" s="133">
        <v>486</v>
      </c>
      <c r="N72" s="130"/>
      <c r="O72" s="130"/>
      <c r="P72" s="128" t="s">
        <v>166</v>
      </c>
    </row>
    <row r="73" spans="1:16" x14ac:dyDescent="0.3">
      <c r="A73" s="171">
        <v>72</v>
      </c>
      <c r="B73" s="210"/>
      <c r="C73" s="134"/>
      <c r="D73" s="217" t="e">
        <f>MATCH(E73,[1]!Tabla1[Consignatario],0)</f>
        <v>#REF!</v>
      </c>
      <c r="E73" s="130" t="s">
        <v>1515</v>
      </c>
      <c r="F73" s="205" t="s">
        <v>238</v>
      </c>
      <c r="G73" s="130"/>
      <c r="H73" s="135" t="s">
        <v>157</v>
      </c>
      <c r="I73" s="136" t="s">
        <v>1869</v>
      </c>
      <c r="J73" s="135" t="s">
        <v>62</v>
      </c>
      <c r="K73" s="132">
        <v>4000</v>
      </c>
      <c r="L73" s="130">
        <v>4000</v>
      </c>
      <c r="M73" s="133"/>
      <c r="N73" s="130"/>
      <c r="O73" s="130"/>
      <c r="P73" s="128" t="s">
        <v>231</v>
      </c>
    </row>
    <row r="74" spans="1:16" x14ac:dyDescent="0.3">
      <c r="A74" s="171">
        <v>73</v>
      </c>
      <c r="B74" s="210" t="s">
        <v>232</v>
      </c>
      <c r="C74" s="138"/>
      <c r="D74" s="217" t="e">
        <f>MATCH(E74,[1]!Tabla1[Consignatario],0)</f>
        <v>#REF!</v>
      </c>
      <c r="E74" s="139" t="s">
        <v>1637</v>
      </c>
      <c r="F74" s="205" t="s">
        <v>238</v>
      </c>
      <c r="G74" s="130"/>
      <c r="H74" s="135" t="s">
        <v>157</v>
      </c>
      <c r="I74" s="139" t="s">
        <v>1870</v>
      </c>
      <c r="J74" s="135" t="s">
        <v>244</v>
      </c>
      <c r="K74" s="132">
        <v>11000</v>
      </c>
      <c r="L74" s="129">
        <v>11000</v>
      </c>
      <c r="M74" s="133">
        <v>330</v>
      </c>
      <c r="N74" s="174"/>
      <c r="O74" s="174"/>
      <c r="P74" s="128" t="s">
        <v>166</v>
      </c>
    </row>
    <row r="75" spans="1:16" x14ac:dyDescent="0.3">
      <c r="A75" s="171">
        <v>74</v>
      </c>
      <c r="B75" s="210" t="s">
        <v>232</v>
      </c>
      <c r="C75" s="128"/>
      <c r="D75" s="217" t="e">
        <f>MATCH(E75,[1]!Tabla1[Consignatario],0)</f>
        <v>#REF!</v>
      </c>
      <c r="E75" s="139" t="s">
        <v>1816</v>
      </c>
      <c r="F75" s="205" t="s">
        <v>238</v>
      </c>
      <c r="G75" s="130"/>
      <c r="H75" s="135" t="s">
        <v>157</v>
      </c>
      <c r="I75" s="189" t="s">
        <v>1870</v>
      </c>
      <c r="J75" s="130" t="s">
        <v>245</v>
      </c>
      <c r="K75" s="132">
        <v>103952</v>
      </c>
      <c r="L75" s="130">
        <v>103952</v>
      </c>
      <c r="M75" s="133">
        <v>3118</v>
      </c>
      <c r="N75" s="130">
        <v>4</v>
      </c>
      <c r="O75" s="130"/>
      <c r="P75" s="128" t="s">
        <v>1844</v>
      </c>
    </row>
    <row r="76" spans="1:16" x14ac:dyDescent="0.3">
      <c r="A76" s="171">
        <v>75</v>
      </c>
      <c r="B76" s="210"/>
      <c r="C76" s="128"/>
      <c r="D76" s="217" t="e">
        <f>MATCH(E76,[1]!Tabla1[Consignatario],0)</f>
        <v>#REF!</v>
      </c>
      <c r="E76" s="139" t="s">
        <v>1816</v>
      </c>
      <c r="F76" s="205" t="s">
        <v>238</v>
      </c>
      <c r="G76" s="130"/>
      <c r="H76" s="135" t="s">
        <v>157</v>
      </c>
      <c r="I76" s="189" t="s">
        <v>1871</v>
      </c>
      <c r="J76" s="130" t="s">
        <v>234</v>
      </c>
      <c r="K76" s="132">
        <v>6000</v>
      </c>
      <c r="L76" s="132">
        <v>6000</v>
      </c>
      <c r="M76" s="133"/>
      <c r="N76" s="130"/>
      <c r="O76" s="130"/>
      <c r="P76" s="128"/>
    </row>
    <row r="77" spans="1:16" x14ac:dyDescent="0.3">
      <c r="A77" s="171">
        <v>76</v>
      </c>
      <c r="B77" s="210"/>
      <c r="C77" s="128"/>
      <c r="D77" s="217" t="e">
        <f>MATCH(E77,[1]!Tabla1[Consignatario],0)</f>
        <v>#REF!</v>
      </c>
      <c r="E77" s="130" t="s">
        <v>1816</v>
      </c>
      <c r="F77" s="205" t="s">
        <v>238</v>
      </c>
      <c r="G77" s="130"/>
      <c r="H77" s="135" t="s">
        <v>157</v>
      </c>
      <c r="I77" s="189" t="s">
        <v>1871</v>
      </c>
      <c r="J77" s="130" t="s">
        <v>246</v>
      </c>
      <c r="K77" s="132">
        <v>1952</v>
      </c>
      <c r="L77" s="132">
        <v>1952</v>
      </c>
      <c r="M77" s="133"/>
      <c r="N77" s="130"/>
      <c r="O77" s="130"/>
      <c r="P77" s="128"/>
    </row>
    <row r="78" spans="1:16" x14ac:dyDescent="0.3">
      <c r="A78" s="171">
        <v>77</v>
      </c>
      <c r="B78" s="210" t="s">
        <v>232</v>
      </c>
      <c r="C78" s="128"/>
      <c r="D78" s="217" t="e">
        <f>MATCH(E78,[1]!Tabla1[Consignatario],0)</f>
        <v>#REF!</v>
      </c>
      <c r="E78" s="130" t="s">
        <v>1767</v>
      </c>
      <c r="F78" s="130" t="s">
        <v>238</v>
      </c>
      <c r="G78" s="130"/>
      <c r="H78" s="135" t="s">
        <v>157</v>
      </c>
      <c r="I78" s="189" t="s">
        <v>1870</v>
      </c>
      <c r="J78" s="130" t="s">
        <v>247</v>
      </c>
      <c r="K78" s="132">
        <v>41800</v>
      </c>
      <c r="L78" s="130">
        <v>41800</v>
      </c>
      <c r="M78" s="133">
        <v>1254</v>
      </c>
      <c r="N78" s="130"/>
      <c r="O78" s="130"/>
      <c r="P78" s="128" t="s">
        <v>166</v>
      </c>
    </row>
    <row r="79" spans="1:16" x14ac:dyDescent="0.3">
      <c r="A79" s="171">
        <v>78</v>
      </c>
      <c r="B79" s="210" t="s">
        <v>248</v>
      </c>
      <c r="C79" s="134"/>
      <c r="D79" s="217" t="e">
        <f>MATCH(E79,[1]!Tabla1[Consignatario],0)</f>
        <v>#REF!</v>
      </c>
      <c r="E79" s="130" t="s">
        <v>1794</v>
      </c>
      <c r="F79" s="130" t="s">
        <v>238</v>
      </c>
      <c r="G79" s="135"/>
      <c r="H79" s="135" t="s">
        <v>157</v>
      </c>
      <c r="I79" s="136" t="s">
        <v>1870</v>
      </c>
      <c r="J79" s="135" t="s">
        <v>250</v>
      </c>
      <c r="K79" s="132">
        <v>112000</v>
      </c>
      <c r="L79" s="130">
        <v>112000</v>
      </c>
      <c r="M79" s="133">
        <v>3360</v>
      </c>
      <c r="N79" s="130"/>
      <c r="O79" s="130"/>
      <c r="P79" s="128" t="s">
        <v>166</v>
      </c>
    </row>
    <row r="80" spans="1:16" x14ac:dyDescent="0.3">
      <c r="A80" s="171">
        <v>79</v>
      </c>
      <c r="B80" s="210"/>
      <c r="C80" s="138"/>
      <c r="D80" s="217" t="e">
        <f>MATCH(E80,[1]!Tabla1[Consignatario],0)</f>
        <v>#REF!</v>
      </c>
      <c r="E80" s="139" t="s">
        <v>1794</v>
      </c>
      <c r="F80" s="130" t="s">
        <v>238</v>
      </c>
      <c r="G80" s="135"/>
      <c r="H80" s="135" t="s">
        <v>157</v>
      </c>
      <c r="I80" s="140" t="s">
        <v>1869</v>
      </c>
      <c r="J80" s="135" t="s">
        <v>251</v>
      </c>
      <c r="K80" s="132">
        <v>65984</v>
      </c>
      <c r="L80" s="130">
        <v>65984</v>
      </c>
      <c r="M80" s="133">
        <v>494</v>
      </c>
      <c r="N80" s="174">
        <v>6</v>
      </c>
      <c r="O80" s="174"/>
      <c r="P80" s="128" t="s">
        <v>231</v>
      </c>
    </row>
    <row r="81" spans="1:16" x14ac:dyDescent="0.3">
      <c r="A81" s="171">
        <v>80</v>
      </c>
      <c r="B81" s="210" t="s">
        <v>248</v>
      </c>
      <c r="C81" s="134"/>
      <c r="D81" s="217" t="e">
        <f>MATCH(E81,[1]!Tabla1[Consignatario],0)</f>
        <v>#REF!</v>
      </c>
      <c r="E81" s="139" t="s">
        <v>1814</v>
      </c>
      <c r="F81" s="130" t="s">
        <v>252</v>
      </c>
      <c r="G81" s="135"/>
      <c r="H81" s="135" t="s">
        <v>157</v>
      </c>
      <c r="I81" s="136" t="s">
        <v>1870</v>
      </c>
      <c r="J81" s="135" t="s">
        <v>253</v>
      </c>
      <c r="K81" s="132">
        <v>61600</v>
      </c>
      <c r="L81" s="130">
        <v>61600</v>
      </c>
      <c r="M81" s="133">
        <v>2153</v>
      </c>
      <c r="N81" s="174"/>
      <c r="O81" s="174"/>
      <c r="P81" s="134" t="s">
        <v>166</v>
      </c>
    </row>
    <row r="82" spans="1:16" x14ac:dyDescent="0.3">
      <c r="A82" s="171">
        <v>81</v>
      </c>
      <c r="B82" s="210"/>
      <c r="C82" s="138"/>
      <c r="D82" s="217" t="e">
        <f>MATCH(E82,[1]!Tabla1[Consignatario],0)</f>
        <v>#REF!</v>
      </c>
      <c r="E82" s="139" t="s">
        <v>1814</v>
      </c>
      <c r="F82" s="130" t="s">
        <v>252</v>
      </c>
      <c r="G82" s="135"/>
      <c r="H82" s="135" t="s">
        <v>157</v>
      </c>
      <c r="I82" s="140" t="s">
        <v>1871</v>
      </c>
      <c r="J82" s="135" t="s">
        <v>254</v>
      </c>
      <c r="K82" s="132">
        <v>10176</v>
      </c>
      <c r="L82" s="130"/>
      <c r="M82" s="133"/>
      <c r="N82" s="174"/>
      <c r="O82" s="174"/>
      <c r="P82" s="138" t="s">
        <v>1845</v>
      </c>
    </row>
    <row r="83" spans="1:16" x14ac:dyDescent="0.3">
      <c r="A83" s="171">
        <v>82</v>
      </c>
      <c r="B83" s="210" t="s">
        <v>248</v>
      </c>
      <c r="C83" s="134"/>
      <c r="D83" s="217" t="e">
        <f>MATCH(E83,[1]!Tabla1[Consignatario],0)</f>
        <v>#REF!</v>
      </c>
      <c r="E83" s="139" t="s">
        <v>1536</v>
      </c>
      <c r="F83" s="130" t="s">
        <v>252</v>
      </c>
      <c r="G83" s="135"/>
      <c r="H83" s="135" t="s">
        <v>157</v>
      </c>
      <c r="I83" s="136" t="s">
        <v>1870</v>
      </c>
      <c r="J83" s="135" t="s">
        <v>204</v>
      </c>
      <c r="K83" s="132">
        <v>6000</v>
      </c>
      <c r="L83" s="130">
        <v>6000</v>
      </c>
      <c r="M83" s="133">
        <v>180</v>
      </c>
      <c r="N83" s="130"/>
      <c r="O83" s="130"/>
      <c r="P83" s="128" t="s">
        <v>166</v>
      </c>
    </row>
    <row r="84" spans="1:16" x14ac:dyDescent="0.3">
      <c r="A84" s="171">
        <v>83</v>
      </c>
      <c r="B84" s="210" t="s">
        <v>248</v>
      </c>
      <c r="C84" s="142"/>
      <c r="D84" s="217" t="e">
        <f>MATCH(E84,[1]!Tabla1[Consignatario],0)</f>
        <v>#REF!</v>
      </c>
      <c r="E84" s="139" t="s">
        <v>1742</v>
      </c>
      <c r="F84" s="130" t="s">
        <v>252</v>
      </c>
      <c r="G84" s="135"/>
      <c r="H84" s="135" t="s">
        <v>157</v>
      </c>
      <c r="I84" s="144" t="s">
        <v>1870</v>
      </c>
      <c r="J84" s="135" t="s">
        <v>214</v>
      </c>
      <c r="K84" s="132">
        <v>8000</v>
      </c>
      <c r="L84" s="130">
        <v>8000</v>
      </c>
      <c r="M84" s="133">
        <v>240</v>
      </c>
      <c r="N84" s="174"/>
      <c r="O84" s="174"/>
      <c r="P84" s="128" t="s">
        <v>166</v>
      </c>
    </row>
    <row r="85" spans="1:16" x14ac:dyDescent="0.3">
      <c r="A85" s="171">
        <v>84</v>
      </c>
      <c r="B85" s="210" t="s">
        <v>248</v>
      </c>
      <c r="C85" s="138"/>
      <c r="D85" s="217" t="e">
        <f>MATCH(E85,[1]!Tabla1[Consignatario],0)</f>
        <v>#REF!</v>
      </c>
      <c r="E85" s="139" t="s">
        <v>1724</v>
      </c>
      <c r="F85" s="130" t="s">
        <v>252</v>
      </c>
      <c r="G85" s="135"/>
      <c r="H85" s="135" t="s">
        <v>157</v>
      </c>
      <c r="I85" s="140" t="s">
        <v>1870</v>
      </c>
      <c r="J85" s="135" t="s">
        <v>168</v>
      </c>
      <c r="K85" s="132">
        <v>26600</v>
      </c>
      <c r="L85" s="130">
        <v>26600</v>
      </c>
      <c r="M85" s="133">
        <v>798</v>
      </c>
      <c r="N85" s="174"/>
      <c r="O85" s="174"/>
      <c r="P85" s="128" t="s">
        <v>166</v>
      </c>
    </row>
    <row r="86" spans="1:16" x14ac:dyDescent="0.3">
      <c r="A86" s="171">
        <v>85</v>
      </c>
      <c r="B86" s="210"/>
      <c r="C86" s="128"/>
      <c r="D86" s="217" t="e">
        <f>MATCH(E86,[1]!Tabla1[Consignatario],0)</f>
        <v>#REF!</v>
      </c>
      <c r="E86" s="139" t="s">
        <v>1724</v>
      </c>
      <c r="F86" s="130" t="s">
        <v>252</v>
      </c>
      <c r="G86" s="135"/>
      <c r="H86" s="135" t="s">
        <v>157</v>
      </c>
      <c r="I86" s="189" t="s">
        <v>1871</v>
      </c>
      <c r="J86" s="135" t="s">
        <v>256</v>
      </c>
      <c r="K86" s="132">
        <v>1096</v>
      </c>
      <c r="L86" s="130"/>
      <c r="M86" s="133"/>
      <c r="N86" s="130"/>
      <c r="O86" s="130"/>
      <c r="P86" s="128"/>
    </row>
    <row r="87" spans="1:16" x14ac:dyDescent="0.3">
      <c r="A87" s="171">
        <v>86</v>
      </c>
      <c r="B87" s="210" t="s">
        <v>248</v>
      </c>
      <c r="C87" s="134"/>
      <c r="D87" s="217" t="e">
        <f>MATCH(E87,[1]!Tabla1[Consignatario],0)</f>
        <v>#REF!</v>
      </c>
      <c r="E87" s="139" t="s">
        <v>1721</v>
      </c>
      <c r="F87" s="130" t="s">
        <v>252</v>
      </c>
      <c r="G87" s="135"/>
      <c r="H87" s="135" t="s">
        <v>157</v>
      </c>
      <c r="I87" s="136" t="s">
        <v>1870</v>
      </c>
      <c r="J87" s="135" t="s">
        <v>214</v>
      </c>
      <c r="K87" s="132">
        <v>8400</v>
      </c>
      <c r="L87" s="130">
        <v>8400</v>
      </c>
      <c r="M87" s="133">
        <v>252</v>
      </c>
      <c r="N87" s="130"/>
      <c r="O87" s="130"/>
      <c r="P87" s="128" t="s">
        <v>166</v>
      </c>
    </row>
    <row r="88" spans="1:16" x14ac:dyDescent="0.3">
      <c r="A88" s="171">
        <v>87</v>
      </c>
      <c r="B88" s="210" t="s">
        <v>248</v>
      </c>
      <c r="C88" s="138"/>
      <c r="D88" s="217" t="e">
        <f>MATCH(E88,[1]!Tabla1[Consignatario],0)</f>
        <v>#REF!</v>
      </c>
      <c r="E88" s="139" t="s">
        <v>1823</v>
      </c>
      <c r="F88" s="130" t="s">
        <v>252</v>
      </c>
      <c r="G88" s="135"/>
      <c r="H88" s="135" t="s">
        <v>157</v>
      </c>
      <c r="I88" s="140" t="s">
        <v>1870</v>
      </c>
      <c r="J88" s="135" t="s">
        <v>258</v>
      </c>
      <c r="K88" s="132">
        <v>36900</v>
      </c>
      <c r="L88" s="130">
        <v>36900</v>
      </c>
      <c r="M88" s="133">
        <v>1107</v>
      </c>
      <c r="N88" s="174"/>
      <c r="O88" s="174"/>
      <c r="P88" s="128" t="s">
        <v>166</v>
      </c>
    </row>
    <row r="89" spans="1:16" x14ac:dyDescent="0.3">
      <c r="A89" s="171">
        <v>88</v>
      </c>
      <c r="B89" s="210"/>
      <c r="C89" s="134"/>
      <c r="D89" s="217" t="e">
        <f>MATCH(E89,[1]!Tabla1[Consignatario],0)</f>
        <v>#REF!</v>
      </c>
      <c r="E89" s="135" t="s">
        <v>1823</v>
      </c>
      <c r="F89" s="130" t="s">
        <v>252</v>
      </c>
      <c r="G89" s="135"/>
      <c r="H89" s="135" t="s">
        <v>157</v>
      </c>
      <c r="I89" s="136" t="s">
        <v>1871</v>
      </c>
      <c r="J89" s="135" t="s">
        <v>71</v>
      </c>
      <c r="K89" s="132">
        <v>400</v>
      </c>
      <c r="L89" s="130"/>
      <c r="M89" s="133"/>
      <c r="N89" s="191"/>
      <c r="O89" s="191"/>
      <c r="P89" s="128"/>
    </row>
    <row r="90" spans="1:16" x14ac:dyDescent="0.3">
      <c r="A90" s="171">
        <v>89</v>
      </c>
      <c r="B90" s="204"/>
      <c r="C90" s="205"/>
      <c r="D90" s="217" t="e">
        <f>MATCH(E90,[1]!Tabla1[Consignatario],0)</f>
        <v>#REF!</v>
      </c>
      <c r="E90" s="135" t="s">
        <v>1823</v>
      </c>
      <c r="F90" s="130" t="s">
        <v>252</v>
      </c>
      <c r="G90" s="205"/>
      <c r="H90" s="135" t="s">
        <v>157</v>
      </c>
      <c r="I90" s="206" t="s">
        <v>1870</v>
      </c>
      <c r="J90" s="205" t="s">
        <v>259</v>
      </c>
      <c r="K90" s="207">
        <v>500</v>
      </c>
      <c r="L90" s="205"/>
      <c r="M90" s="208"/>
      <c r="N90" s="209"/>
      <c r="O90" s="209"/>
      <c r="P90" s="212"/>
    </row>
    <row r="91" spans="1:16" x14ac:dyDescent="0.3">
      <c r="A91" s="171">
        <v>90</v>
      </c>
      <c r="B91" s="210" t="s">
        <v>248</v>
      </c>
      <c r="C91" s="128"/>
      <c r="D91" s="217" t="e">
        <f>MATCH(E91,[1]!Tabla1[Consignatario],0)</f>
        <v>#REF!</v>
      </c>
      <c r="E91" s="135" t="s">
        <v>1662</v>
      </c>
      <c r="F91" s="130" t="s">
        <v>252</v>
      </c>
      <c r="G91" s="130"/>
      <c r="H91" s="135" t="s">
        <v>157</v>
      </c>
      <c r="I91" s="189" t="s">
        <v>1870</v>
      </c>
      <c r="J91" s="130" t="s">
        <v>261</v>
      </c>
      <c r="K91" s="132">
        <v>77800</v>
      </c>
      <c r="L91" s="130">
        <v>77800</v>
      </c>
      <c r="M91" s="133">
        <v>2479</v>
      </c>
      <c r="N91" s="130"/>
      <c r="O91" s="130"/>
      <c r="P91" s="128" t="s">
        <v>166</v>
      </c>
    </row>
    <row r="92" spans="1:16" x14ac:dyDescent="0.3">
      <c r="A92" s="171">
        <v>91</v>
      </c>
      <c r="B92" s="210"/>
      <c r="C92" s="128"/>
      <c r="D92" s="217" t="e">
        <f>MATCH(E92,[1]!Tabla1[Consignatario],0)</f>
        <v>#REF!</v>
      </c>
      <c r="E92" s="135" t="s">
        <v>1662</v>
      </c>
      <c r="F92" s="130" t="s">
        <v>252</v>
      </c>
      <c r="G92" s="130"/>
      <c r="H92" s="135" t="s">
        <v>157</v>
      </c>
      <c r="I92" s="189" t="s">
        <v>1871</v>
      </c>
      <c r="J92" s="130" t="s">
        <v>262</v>
      </c>
      <c r="K92" s="130">
        <f>450*8</f>
        <v>3600</v>
      </c>
      <c r="L92" s="130">
        <f>450*8</f>
        <v>3600</v>
      </c>
      <c r="M92" s="133"/>
      <c r="N92" s="174"/>
      <c r="O92" s="174"/>
      <c r="P92" s="128"/>
    </row>
    <row r="93" spans="1:16" x14ac:dyDescent="0.3">
      <c r="A93" s="171">
        <v>92</v>
      </c>
      <c r="B93" s="210"/>
      <c r="C93" s="128"/>
      <c r="D93" s="217" t="e">
        <f>MATCH(E93,[1]!Tabla1[Consignatario],0)</f>
        <v>#REF!</v>
      </c>
      <c r="E93" s="135" t="s">
        <v>1662</v>
      </c>
      <c r="F93" s="130" t="s">
        <v>252</v>
      </c>
      <c r="G93" s="130"/>
      <c r="H93" s="135" t="s">
        <v>157</v>
      </c>
      <c r="I93" s="189" t="s">
        <v>1870</v>
      </c>
      <c r="J93" s="130" t="s">
        <v>259</v>
      </c>
      <c r="K93" s="132">
        <v>500</v>
      </c>
      <c r="L93" s="130"/>
      <c r="M93" s="133"/>
      <c r="N93" s="174"/>
      <c r="O93" s="174"/>
      <c r="P93" s="128"/>
    </row>
    <row r="94" spans="1:16" x14ac:dyDescent="0.3">
      <c r="A94" s="171">
        <v>93</v>
      </c>
      <c r="B94" s="210"/>
      <c r="C94" s="128"/>
      <c r="D94" s="217" t="e">
        <f>MATCH(E94,[1]!Tabla1[Consignatario],0)</f>
        <v>#REF!</v>
      </c>
      <c r="E94" s="135" t="s">
        <v>1662</v>
      </c>
      <c r="F94" s="130" t="s">
        <v>252</v>
      </c>
      <c r="G94" s="130"/>
      <c r="H94" s="135" t="s">
        <v>157</v>
      </c>
      <c r="I94" s="189" t="s">
        <v>1871</v>
      </c>
      <c r="J94" s="130" t="s">
        <v>71</v>
      </c>
      <c r="K94" s="130">
        <v>400</v>
      </c>
      <c r="L94" s="130">
        <v>400</v>
      </c>
      <c r="M94" s="133"/>
      <c r="N94" s="130"/>
      <c r="O94" s="130"/>
      <c r="P94" s="128"/>
    </row>
    <row r="95" spans="1:16" x14ac:dyDescent="0.3">
      <c r="A95" s="171">
        <v>94</v>
      </c>
      <c r="B95" s="210" t="s">
        <v>248</v>
      </c>
      <c r="C95" s="134"/>
      <c r="D95" s="217" t="e">
        <f>MATCH(E95,[1]!Tabla1[Consignatario],0)</f>
        <v>#REF!</v>
      </c>
      <c r="E95" s="135" t="s">
        <v>1595</v>
      </c>
      <c r="F95" s="130" t="s">
        <v>252</v>
      </c>
      <c r="G95" s="130"/>
      <c r="H95" s="135" t="s">
        <v>157</v>
      </c>
      <c r="I95" s="136" t="s">
        <v>1870</v>
      </c>
      <c r="J95" s="135" t="s">
        <v>263</v>
      </c>
      <c r="K95" s="132">
        <v>143300</v>
      </c>
      <c r="L95" s="130">
        <v>143300</v>
      </c>
      <c r="M95" s="133">
        <v>4299</v>
      </c>
      <c r="N95" s="130"/>
      <c r="O95" s="130"/>
      <c r="P95" s="128" t="s">
        <v>166</v>
      </c>
    </row>
    <row r="96" spans="1:16" x14ac:dyDescent="0.3">
      <c r="A96" s="171">
        <v>95</v>
      </c>
      <c r="B96" s="210"/>
      <c r="C96" s="138"/>
      <c r="D96" s="217" t="e">
        <f>MATCH(E96,[1]!Tabla1[Consignatario],0)</f>
        <v>#REF!</v>
      </c>
      <c r="E96" s="135" t="s">
        <v>1595</v>
      </c>
      <c r="F96" s="130" t="s">
        <v>252</v>
      </c>
      <c r="G96" s="130"/>
      <c r="H96" s="135" t="s">
        <v>157</v>
      </c>
      <c r="I96" s="139" t="s">
        <v>1871</v>
      </c>
      <c r="J96" s="135" t="s">
        <v>264</v>
      </c>
      <c r="K96" s="130">
        <f>225*8</f>
        <v>1800</v>
      </c>
      <c r="L96" s="129">
        <f>225*8</f>
        <v>1800</v>
      </c>
      <c r="M96" s="133"/>
      <c r="N96" s="174"/>
      <c r="O96" s="174"/>
      <c r="P96" s="128"/>
    </row>
    <row r="97" spans="1:16" x14ac:dyDescent="0.3">
      <c r="A97" s="171">
        <v>96</v>
      </c>
      <c r="B97" s="210"/>
      <c r="C97" s="128"/>
      <c r="D97" s="217" t="e">
        <f>MATCH(E97,[1]!Tabla1[Consignatario],0)</f>
        <v>#REF!</v>
      </c>
      <c r="E97" s="130" t="s">
        <v>1595</v>
      </c>
      <c r="F97" s="130" t="s">
        <v>252</v>
      </c>
      <c r="G97" s="130"/>
      <c r="H97" s="135" t="s">
        <v>157</v>
      </c>
      <c r="I97" s="189" t="s">
        <v>1871</v>
      </c>
      <c r="J97" s="130" t="s">
        <v>265</v>
      </c>
      <c r="K97" s="130">
        <f>1500*8</f>
        <v>12000</v>
      </c>
      <c r="L97" s="130">
        <f>1500*8</f>
        <v>12000</v>
      </c>
      <c r="M97" s="133"/>
      <c r="N97" s="130"/>
      <c r="O97" s="130"/>
      <c r="P97" s="128" t="s">
        <v>266</v>
      </c>
    </row>
    <row r="98" spans="1:16" x14ac:dyDescent="0.3">
      <c r="A98" s="171">
        <v>97</v>
      </c>
      <c r="B98" s="210" t="s">
        <v>267</v>
      </c>
      <c r="C98" s="128"/>
      <c r="D98" s="217" t="e">
        <f>MATCH(E98,[1]!Tabla1[Consignatario],0)</f>
        <v>#REF!</v>
      </c>
      <c r="E98" s="130" t="s">
        <v>1595</v>
      </c>
      <c r="F98" s="130" t="s">
        <v>252</v>
      </c>
      <c r="G98" s="130"/>
      <c r="H98" s="135" t="s">
        <v>157</v>
      </c>
      <c r="I98" s="189" t="s">
        <v>1870</v>
      </c>
      <c r="J98" s="130" t="s">
        <v>213</v>
      </c>
      <c r="K98" s="132">
        <v>17600</v>
      </c>
      <c r="L98" s="130">
        <v>17600</v>
      </c>
      <c r="M98" s="133">
        <v>528</v>
      </c>
      <c r="N98" s="130"/>
      <c r="O98" s="130"/>
      <c r="P98" s="128" t="s">
        <v>166</v>
      </c>
    </row>
    <row r="99" spans="1:16" x14ac:dyDescent="0.3">
      <c r="A99" s="171">
        <v>98</v>
      </c>
      <c r="B99" s="210" t="s">
        <v>267</v>
      </c>
      <c r="C99" s="128"/>
      <c r="D99" s="217" t="e">
        <f>MATCH(E99,[1]!Tabla1[Consignatario],0)</f>
        <v>#REF!</v>
      </c>
      <c r="E99" s="130" t="s">
        <v>1809</v>
      </c>
      <c r="F99" s="130" t="s">
        <v>252</v>
      </c>
      <c r="G99" s="130"/>
      <c r="H99" s="135" t="s">
        <v>157</v>
      </c>
      <c r="I99" s="189" t="s">
        <v>1870</v>
      </c>
      <c r="J99" s="130" t="s">
        <v>239</v>
      </c>
      <c r="K99" s="132">
        <v>33000</v>
      </c>
      <c r="L99" s="130">
        <v>33000</v>
      </c>
      <c r="M99" s="133">
        <v>990</v>
      </c>
      <c r="N99" s="130"/>
      <c r="O99" s="130"/>
      <c r="P99" s="128" t="s">
        <v>166</v>
      </c>
    </row>
    <row r="100" spans="1:16" x14ac:dyDescent="0.3">
      <c r="A100" s="171">
        <v>99</v>
      </c>
      <c r="B100" s="210" t="s">
        <v>267</v>
      </c>
      <c r="C100" s="128"/>
      <c r="D100" s="217" t="e">
        <f>MATCH(E100,[1]!Tabla1[Consignatario],0)</f>
        <v>#REF!</v>
      </c>
      <c r="E100" s="130" t="s">
        <v>1728</v>
      </c>
      <c r="F100" s="130" t="s">
        <v>268</v>
      </c>
      <c r="G100" s="130"/>
      <c r="H100" s="135" t="s">
        <v>157</v>
      </c>
      <c r="I100" s="189" t="s">
        <v>1870</v>
      </c>
      <c r="J100" s="130" t="s">
        <v>204</v>
      </c>
      <c r="K100" s="132">
        <v>6300</v>
      </c>
      <c r="L100" s="130">
        <v>6300</v>
      </c>
      <c r="M100" s="133">
        <v>391</v>
      </c>
      <c r="N100" s="130">
        <v>6</v>
      </c>
      <c r="O100" s="130"/>
      <c r="P100" s="128" t="s">
        <v>166</v>
      </c>
    </row>
    <row r="101" spans="1:16" x14ac:dyDescent="0.3">
      <c r="A101" s="171">
        <v>100</v>
      </c>
      <c r="B101" s="210"/>
      <c r="C101" s="134"/>
      <c r="D101" s="217" t="e">
        <f>MATCH(E101,[1]!Tabla1[Consignatario],0)</f>
        <v>#REF!</v>
      </c>
      <c r="E101" s="130" t="s">
        <v>1728</v>
      </c>
      <c r="F101" s="130" t="s">
        <v>268</v>
      </c>
      <c r="G101" s="135"/>
      <c r="H101" s="135" t="s">
        <v>157</v>
      </c>
      <c r="I101" s="136" t="s">
        <v>1871</v>
      </c>
      <c r="J101" s="135" t="s">
        <v>269</v>
      </c>
      <c r="K101" s="130">
        <v>5760</v>
      </c>
      <c r="L101" s="130">
        <f>720*8</f>
        <v>5760</v>
      </c>
      <c r="M101" s="133"/>
      <c r="N101" s="130"/>
      <c r="O101" s="130"/>
      <c r="P101" s="128" t="s">
        <v>1846</v>
      </c>
    </row>
    <row r="102" spans="1:16" x14ac:dyDescent="0.3">
      <c r="A102" s="171">
        <v>101</v>
      </c>
      <c r="B102" s="210"/>
      <c r="C102" s="138"/>
      <c r="D102" s="217" t="e">
        <f>MATCH(E102,[1]!Tabla1[Consignatario],0)</f>
        <v>#REF!</v>
      </c>
      <c r="E102" s="130" t="s">
        <v>1728</v>
      </c>
      <c r="F102" s="130" t="s">
        <v>268</v>
      </c>
      <c r="G102" s="135"/>
      <c r="H102" s="135" t="s">
        <v>157</v>
      </c>
      <c r="I102" s="140" t="s">
        <v>1870</v>
      </c>
      <c r="J102" s="135" t="s">
        <v>49</v>
      </c>
      <c r="K102" s="132">
        <v>1000</v>
      </c>
      <c r="L102" s="130">
        <v>1000</v>
      </c>
      <c r="M102" s="133"/>
      <c r="N102" s="174"/>
      <c r="O102" s="174"/>
      <c r="P102" s="128" t="s">
        <v>270</v>
      </c>
    </row>
    <row r="103" spans="1:16" x14ac:dyDescent="0.3">
      <c r="A103" s="171">
        <v>102</v>
      </c>
      <c r="B103" s="210" t="s">
        <v>267</v>
      </c>
      <c r="C103" s="134"/>
      <c r="D103" s="217" t="e">
        <f>MATCH(E103,[1]!Tabla1[Consignatario],0)</f>
        <v>#REF!</v>
      </c>
      <c r="E103" s="130" t="s">
        <v>1782</v>
      </c>
      <c r="F103" s="130" t="s">
        <v>268</v>
      </c>
      <c r="G103" s="135"/>
      <c r="H103" s="135" t="s">
        <v>157</v>
      </c>
      <c r="I103" s="136" t="s">
        <v>1870</v>
      </c>
      <c r="J103" s="135" t="s">
        <v>271</v>
      </c>
      <c r="K103" s="132">
        <v>15800</v>
      </c>
      <c r="L103" s="130">
        <v>15800</v>
      </c>
      <c r="M103" s="133">
        <v>474</v>
      </c>
      <c r="N103" s="174"/>
      <c r="O103" s="174"/>
      <c r="P103" s="134" t="s">
        <v>272</v>
      </c>
    </row>
    <row r="104" spans="1:16" x14ac:dyDescent="0.3">
      <c r="A104" s="171">
        <v>103</v>
      </c>
      <c r="B104" s="210" t="s">
        <v>267</v>
      </c>
      <c r="C104" s="138"/>
      <c r="D104" s="217" t="e">
        <f>MATCH(E104,[1]!Tabla1[Consignatario],0)</f>
        <v>#REF!</v>
      </c>
      <c r="E104" s="139" t="s">
        <v>1669</v>
      </c>
      <c r="F104" s="130" t="s">
        <v>268</v>
      </c>
      <c r="G104" s="135"/>
      <c r="H104" s="135" t="s">
        <v>157</v>
      </c>
      <c r="I104" s="140" t="s">
        <v>1870</v>
      </c>
      <c r="J104" s="135" t="s">
        <v>273</v>
      </c>
      <c r="K104" s="132">
        <v>46200</v>
      </c>
      <c r="L104" s="130">
        <v>46200</v>
      </c>
      <c r="M104" s="133">
        <v>1686</v>
      </c>
      <c r="N104" s="174"/>
      <c r="O104" s="174"/>
      <c r="P104" s="138" t="s">
        <v>274</v>
      </c>
    </row>
    <row r="105" spans="1:16" x14ac:dyDescent="0.3">
      <c r="A105" s="171">
        <v>104</v>
      </c>
      <c r="B105" s="210"/>
      <c r="C105" s="134"/>
      <c r="D105" s="217" t="e">
        <f>MATCH(E105,[1]!Tabla1[Consignatario],0)</f>
        <v>#REF!</v>
      </c>
      <c r="E105" s="139" t="s">
        <v>1669</v>
      </c>
      <c r="F105" s="130" t="s">
        <v>268</v>
      </c>
      <c r="G105" s="135"/>
      <c r="H105" s="135" t="s">
        <v>157</v>
      </c>
      <c r="I105" s="136" t="s">
        <v>1871</v>
      </c>
      <c r="J105" s="135" t="s">
        <v>275</v>
      </c>
      <c r="K105" s="130">
        <f>1250*8</f>
        <v>10000</v>
      </c>
      <c r="L105" s="130">
        <f>1250*8</f>
        <v>10000</v>
      </c>
      <c r="M105" s="133"/>
      <c r="N105" s="130"/>
      <c r="O105" s="130"/>
      <c r="P105" s="128" t="s">
        <v>276</v>
      </c>
    </row>
    <row r="106" spans="1:16" x14ac:dyDescent="0.3">
      <c r="A106" s="171">
        <v>105</v>
      </c>
      <c r="B106" s="210" t="s">
        <v>267</v>
      </c>
      <c r="C106" s="142"/>
      <c r="D106" s="217" t="e">
        <f>MATCH(E106,[1]!Tabla1[Consignatario],0)</f>
        <v>#REF!</v>
      </c>
      <c r="E106" s="139" t="s">
        <v>1798</v>
      </c>
      <c r="F106" s="130" t="s">
        <v>268</v>
      </c>
      <c r="G106" s="135"/>
      <c r="H106" s="135" t="s">
        <v>157</v>
      </c>
      <c r="I106" s="144" t="s">
        <v>1870</v>
      </c>
      <c r="J106" s="135" t="s">
        <v>225</v>
      </c>
      <c r="K106" s="132">
        <v>32000</v>
      </c>
      <c r="L106" s="130">
        <v>32000</v>
      </c>
      <c r="M106" s="133">
        <v>970</v>
      </c>
      <c r="N106" s="174"/>
      <c r="O106" s="174"/>
      <c r="P106" s="128" t="s">
        <v>166</v>
      </c>
    </row>
    <row r="107" spans="1:16" x14ac:dyDescent="0.3">
      <c r="A107" s="171">
        <v>106</v>
      </c>
      <c r="B107" s="210" t="s">
        <v>267</v>
      </c>
      <c r="C107" s="138"/>
      <c r="D107" s="217" t="e">
        <f>MATCH(E107,[1]!Tabla1[Consignatario],0)</f>
        <v>#REF!</v>
      </c>
      <c r="E107" s="139" t="s">
        <v>1821</v>
      </c>
      <c r="F107" s="130" t="s">
        <v>268</v>
      </c>
      <c r="G107" s="135"/>
      <c r="H107" s="135" t="s">
        <v>157</v>
      </c>
      <c r="I107" s="140" t="s">
        <v>1870</v>
      </c>
      <c r="J107" s="135" t="s">
        <v>217</v>
      </c>
      <c r="K107" s="132">
        <v>35500</v>
      </c>
      <c r="L107" s="130">
        <v>35500</v>
      </c>
      <c r="M107" s="133">
        <v>1075</v>
      </c>
      <c r="N107" s="174"/>
      <c r="O107" s="174"/>
      <c r="P107" s="128" t="s">
        <v>166</v>
      </c>
    </row>
    <row r="108" spans="1:16" x14ac:dyDescent="0.3">
      <c r="A108" s="171">
        <v>107</v>
      </c>
      <c r="B108" s="210" t="s">
        <v>267</v>
      </c>
      <c r="C108" s="128"/>
      <c r="D108" s="217" t="e">
        <f>MATCH(E108,[1]!Tabla1[Consignatario],0)</f>
        <v>#REF!</v>
      </c>
      <c r="E108" s="139" t="s">
        <v>1720</v>
      </c>
      <c r="F108" s="130" t="s">
        <v>268</v>
      </c>
      <c r="G108" s="135"/>
      <c r="H108" s="135" t="s">
        <v>157</v>
      </c>
      <c r="I108" s="189" t="s">
        <v>1870</v>
      </c>
      <c r="J108" s="135" t="s">
        <v>277</v>
      </c>
      <c r="K108" s="132">
        <v>204600</v>
      </c>
      <c r="L108" s="130">
        <v>204600</v>
      </c>
      <c r="M108" s="133">
        <v>6918</v>
      </c>
      <c r="N108" s="130"/>
      <c r="O108" s="130"/>
      <c r="P108" s="128" t="s">
        <v>278</v>
      </c>
    </row>
    <row r="109" spans="1:16" x14ac:dyDescent="0.3">
      <c r="A109" s="171">
        <v>108</v>
      </c>
      <c r="B109" s="210"/>
      <c r="C109" s="134"/>
      <c r="D109" s="217" t="e">
        <f>MATCH(E109,[1]!Tabla1[Consignatario],0)</f>
        <v>#REF!</v>
      </c>
      <c r="E109" s="135" t="s">
        <v>1720</v>
      </c>
      <c r="F109" s="130" t="s">
        <v>268</v>
      </c>
      <c r="G109" s="135"/>
      <c r="H109" s="135" t="s">
        <v>157</v>
      </c>
      <c r="I109" s="136" t="s">
        <v>1871</v>
      </c>
      <c r="J109" s="135" t="s">
        <v>279</v>
      </c>
      <c r="K109" s="132">
        <v>26000</v>
      </c>
      <c r="L109" s="130">
        <v>26000</v>
      </c>
      <c r="M109" s="133"/>
      <c r="N109" s="130"/>
      <c r="O109" s="130"/>
      <c r="P109" s="128" t="s">
        <v>280</v>
      </c>
    </row>
    <row r="110" spans="1:16" x14ac:dyDescent="0.3">
      <c r="A110" s="171">
        <v>109</v>
      </c>
      <c r="B110" s="210" t="s">
        <v>267</v>
      </c>
      <c r="C110" s="138"/>
      <c r="D110" s="217" t="e">
        <f>MATCH(E110,[1]!Tabla1[Consignatario],0)</f>
        <v>#REF!</v>
      </c>
      <c r="E110" s="135" t="s">
        <v>1714</v>
      </c>
      <c r="F110" s="130" t="s">
        <v>268</v>
      </c>
      <c r="G110" s="135"/>
      <c r="H110" s="135" t="s">
        <v>157</v>
      </c>
      <c r="I110" s="140" t="s">
        <v>1870</v>
      </c>
      <c r="J110" s="135" t="s">
        <v>213</v>
      </c>
      <c r="K110" s="132">
        <v>16000</v>
      </c>
      <c r="L110" s="130">
        <v>16000</v>
      </c>
      <c r="M110" s="133">
        <v>480</v>
      </c>
      <c r="N110" s="174"/>
      <c r="O110" s="174"/>
      <c r="P110" s="128" t="s">
        <v>281</v>
      </c>
    </row>
    <row r="111" spans="1:16" x14ac:dyDescent="0.3">
      <c r="A111" s="171">
        <v>110</v>
      </c>
      <c r="B111" s="210" t="s">
        <v>282</v>
      </c>
      <c r="C111" s="134"/>
      <c r="D111" s="217" t="e">
        <f>MATCH(E111,[1]!Tabla1[Consignatario],0)</f>
        <v>#REF!</v>
      </c>
      <c r="E111" s="135" t="s">
        <v>1778</v>
      </c>
      <c r="F111" s="130" t="s">
        <v>268</v>
      </c>
      <c r="G111" s="135"/>
      <c r="H111" s="135" t="s">
        <v>157</v>
      </c>
      <c r="I111" s="136" t="s">
        <v>1870</v>
      </c>
      <c r="J111" s="135" t="s">
        <v>214</v>
      </c>
      <c r="K111" s="132">
        <v>8800</v>
      </c>
      <c r="L111" s="130">
        <v>8800</v>
      </c>
      <c r="M111" s="133">
        <v>539</v>
      </c>
      <c r="N111" s="191">
        <v>4</v>
      </c>
      <c r="O111" s="191"/>
      <c r="P111" s="128" t="s">
        <v>166</v>
      </c>
    </row>
    <row r="112" spans="1:16" x14ac:dyDescent="0.3">
      <c r="A112" s="171">
        <v>111</v>
      </c>
      <c r="B112" s="204"/>
      <c r="C112" s="205"/>
      <c r="D112" s="217" t="e">
        <f>MATCH(E112,[1]!Tabla1[Consignatario],0)</f>
        <v>#REF!</v>
      </c>
      <c r="E112" s="135" t="s">
        <v>1778</v>
      </c>
      <c r="F112" s="130" t="s">
        <v>268</v>
      </c>
      <c r="G112" s="205"/>
      <c r="H112" s="135" t="s">
        <v>157</v>
      </c>
      <c r="I112" s="206" t="s">
        <v>1871</v>
      </c>
      <c r="J112" s="205" t="s">
        <v>283</v>
      </c>
      <c r="K112" s="205">
        <v>9984</v>
      </c>
      <c r="L112" s="205">
        <f>1248*8</f>
        <v>9984</v>
      </c>
      <c r="M112" s="208"/>
      <c r="N112" s="209"/>
      <c r="O112" s="209"/>
      <c r="P112" s="212" t="s">
        <v>1847</v>
      </c>
    </row>
    <row r="113" spans="1:16" x14ac:dyDescent="0.3">
      <c r="A113" s="171">
        <v>112</v>
      </c>
      <c r="B113" s="210" t="s">
        <v>282</v>
      </c>
      <c r="C113" s="128"/>
      <c r="D113" s="217" t="e">
        <f>MATCH(E113,[1]!Tabla1[Consignatario],0)</f>
        <v>#REF!</v>
      </c>
      <c r="E113" s="135" t="s">
        <v>1737</v>
      </c>
      <c r="F113" s="130" t="s">
        <v>268</v>
      </c>
      <c r="G113" s="130"/>
      <c r="H113" s="135" t="s">
        <v>157</v>
      </c>
      <c r="I113" s="189" t="s">
        <v>1870</v>
      </c>
      <c r="J113" s="130" t="s">
        <v>284</v>
      </c>
      <c r="K113" s="132">
        <v>28600</v>
      </c>
      <c r="L113" s="130">
        <v>28600</v>
      </c>
      <c r="M113" s="133">
        <v>978</v>
      </c>
      <c r="N113" s="130"/>
      <c r="O113" s="130"/>
      <c r="P113" s="128" t="s">
        <v>285</v>
      </c>
    </row>
    <row r="114" spans="1:16" x14ac:dyDescent="0.3">
      <c r="A114" s="171">
        <v>113</v>
      </c>
      <c r="B114" s="210"/>
      <c r="C114" s="128"/>
      <c r="D114" s="217" t="e">
        <f>MATCH(E114,[1]!Tabla1[Consignatario],0)</f>
        <v>#REF!</v>
      </c>
      <c r="E114" s="135" t="s">
        <v>1737</v>
      </c>
      <c r="F114" s="130" t="s">
        <v>268</v>
      </c>
      <c r="G114" s="130"/>
      <c r="H114" s="135" t="s">
        <v>157</v>
      </c>
      <c r="I114" s="189" t="s">
        <v>1871</v>
      </c>
      <c r="J114" s="130" t="s">
        <v>205</v>
      </c>
      <c r="K114" s="132" t="s">
        <v>1830</v>
      </c>
      <c r="L114" s="132" t="s">
        <v>1830</v>
      </c>
      <c r="M114" s="133"/>
      <c r="N114" s="174"/>
      <c r="O114" s="174"/>
      <c r="P114" s="128" t="s">
        <v>286</v>
      </c>
    </row>
    <row r="115" spans="1:16" x14ac:dyDescent="0.3">
      <c r="A115" s="171">
        <v>114</v>
      </c>
      <c r="B115" s="210" t="s">
        <v>282</v>
      </c>
      <c r="C115" s="128"/>
      <c r="D115" s="217" t="e">
        <f>MATCH(E115,[1]!Tabla1[Consignatario],0)</f>
        <v>#REF!</v>
      </c>
      <c r="E115" s="135" t="s">
        <v>1773</v>
      </c>
      <c r="F115" s="130" t="s">
        <v>268</v>
      </c>
      <c r="G115" s="130"/>
      <c r="H115" s="135" t="s">
        <v>157</v>
      </c>
      <c r="I115" s="189" t="s">
        <v>1870</v>
      </c>
      <c r="J115" s="130" t="s">
        <v>214</v>
      </c>
      <c r="K115" s="132">
        <v>8000</v>
      </c>
      <c r="L115" s="130">
        <v>8000</v>
      </c>
      <c r="M115" s="133">
        <v>240</v>
      </c>
      <c r="N115" s="174"/>
      <c r="O115" s="174"/>
      <c r="P115" s="128" t="s">
        <v>166</v>
      </c>
    </row>
    <row r="116" spans="1:16" x14ac:dyDescent="0.3">
      <c r="A116" s="171">
        <v>115</v>
      </c>
      <c r="B116" s="210" t="s">
        <v>282</v>
      </c>
      <c r="C116" s="128"/>
      <c r="D116" s="217" t="e">
        <f>MATCH(E116,[1]!Tabla1[Consignatario],0)</f>
        <v>#REF!</v>
      </c>
      <c r="E116" s="135" t="s">
        <v>1804</v>
      </c>
      <c r="F116" s="130" t="s">
        <v>268</v>
      </c>
      <c r="G116" s="130"/>
      <c r="H116" s="135" t="s">
        <v>157</v>
      </c>
      <c r="I116" s="189" t="s">
        <v>1870</v>
      </c>
      <c r="J116" s="130" t="s">
        <v>284</v>
      </c>
      <c r="K116" s="132">
        <v>28600</v>
      </c>
      <c r="L116" s="130">
        <v>28600</v>
      </c>
      <c r="M116" s="133">
        <v>912</v>
      </c>
      <c r="N116" s="130"/>
      <c r="O116" s="130"/>
      <c r="P116" s="128" t="s">
        <v>166</v>
      </c>
    </row>
    <row r="117" spans="1:16" x14ac:dyDescent="0.3">
      <c r="A117" s="171">
        <v>116</v>
      </c>
      <c r="B117" s="210"/>
      <c r="C117" s="134"/>
      <c r="D117" s="217" t="e">
        <f>MATCH(E117,[1]!Tabla1[Consignatario],0)</f>
        <v>#REF!</v>
      </c>
      <c r="E117" s="135" t="s">
        <v>1804</v>
      </c>
      <c r="F117" s="130" t="s">
        <v>268</v>
      </c>
      <c r="G117" s="130"/>
      <c r="H117" s="135" t="s">
        <v>157</v>
      </c>
      <c r="I117" s="136" t="s">
        <v>1871</v>
      </c>
      <c r="J117" s="135" t="s">
        <v>264</v>
      </c>
      <c r="K117" s="132">
        <v>1800</v>
      </c>
      <c r="L117" s="130">
        <v>1800</v>
      </c>
      <c r="M117" s="133"/>
      <c r="N117" s="130"/>
      <c r="O117" s="130"/>
      <c r="P117" s="128"/>
    </row>
    <row r="118" spans="1:16" x14ac:dyDescent="0.3">
      <c r="A118" s="171">
        <v>117</v>
      </c>
      <c r="B118" s="210" t="s">
        <v>282</v>
      </c>
      <c r="C118" s="138"/>
      <c r="D118" s="217" t="e">
        <f>MATCH(E118,[1]!Tabla1[Consignatario],0)</f>
        <v>#REF!</v>
      </c>
      <c r="E118" s="135" t="s">
        <v>1806</v>
      </c>
      <c r="F118" s="130" t="s">
        <v>268</v>
      </c>
      <c r="G118" s="130"/>
      <c r="H118" s="135" t="s">
        <v>157</v>
      </c>
      <c r="I118" s="139" t="s">
        <v>1870</v>
      </c>
      <c r="J118" s="135" t="s">
        <v>214</v>
      </c>
      <c r="K118" s="132">
        <v>8000</v>
      </c>
      <c r="L118" s="129">
        <v>10000</v>
      </c>
      <c r="M118" s="133">
        <v>300</v>
      </c>
      <c r="N118" s="174"/>
      <c r="O118" s="174"/>
      <c r="P118" s="128" t="s">
        <v>166</v>
      </c>
    </row>
    <row r="119" spans="1:16" x14ac:dyDescent="0.3">
      <c r="A119" s="171">
        <v>118</v>
      </c>
      <c r="B119" s="210"/>
      <c r="C119" s="128"/>
      <c r="D119" s="217" t="e">
        <f>MATCH(E119,[1]!Tabla1[Consignatario],0)</f>
        <v>#REF!</v>
      </c>
      <c r="E119" s="130" t="s">
        <v>1806</v>
      </c>
      <c r="F119" s="130" t="s">
        <v>268</v>
      </c>
      <c r="G119" s="130"/>
      <c r="H119" s="135" t="s">
        <v>157</v>
      </c>
      <c r="I119" s="189" t="s">
        <v>1871</v>
      </c>
      <c r="J119" s="130" t="s">
        <v>218</v>
      </c>
      <c r="K119" s="132" t="s">
        <v>1831</v>
      </c>
      <c r="L119" s="132" t="s">
        <v>1831</v>
      </c>
      <c r="M119" s="133"/>
      <c r="N119" s="130"/>
      <c r="O119" s="130"/>
      <c r="P119" s="128"/>
    </row>
    <row r="120" spans="1:16" x14ac:dyDescent="0.3">
      <c r="A120" s="171">
        <v>119</v>
      </c>
      <c r="B120" s="210" t="s">
        <v>282</v>
      </c>
      <c r="C120" s="128"/>
      <c r="D120" s="217" t="e">
        <f>MATCH(E120,[1]!Tabla1[Consignatario],0)</f>
        <v>#REF!</v>
      </c>
      <c r="E120" s="130" t="s">
        <v>1610</v>
      </c>
      <c r="F120" s="130" t="s">
        <v>268</v>
      </c>
      <c r="G120" s="130"/>
      <c r="H120" s="135" t="s">
        <v>157</v>
      </c>
      <c r="I120" s="189" t="s">
        <v>1870</v>
      </c>
      <c r="J120" s="130" t="s">
        <v>204</v>
      </c>
      <c r="K120" s="132">
        <v>6300</v>
      </c>
      <c r="L120" s="130">
        <v>6300</v>
      </c>
      <c r="M120" s="133">
        <v>189</v>
      </c>
      <c r="N120" s="130"/>
      <c r="O120" s="130"/>
      <c r="P120" s="128" t="s">
        <v>166</v>
      </c>
    </row>
    <row r="121" spans="1:16" x14ac:dyDescent="0.3">
      <c r="A121" s="171">
        <v>120</v>
      </c>
      <c r="B121" s="210" t="s">
        <v>282</v>
      </c>
      <c r="C121" s="128"/>
      <c r="D121" s="217" t="e">
        <f>MATCH(E121,[1]!Tabla1[Consignatario],0)</f>
        <v>#REF!</v>
      </c>
      <c r="E121" s="130" t="s">
        <v>1754</v>
      </c>
      <c r="F121" s="130" t="s">
        <v>268</v>
      </c>
      <c r="G121" s="130"/>
      <c r="H121" s="135" t="s">
        <v>157</v>
      </c>
      <c r="I121" s="189" t="s">
        <v>1870</v>
      </c>
      <c r="J121" s="130" t="s">
        <v>258</v>
      </c>
      <c r="K121" s="132">
        <v>36000</v>
      </c>
      <c r="L121" s="130">
        <v>50000</v>
      </c>
      <c r="M121" s="133">
        <v>1500</v>
      </c>
      <c r="N121" s="130"/>
      <c r="O121" s="130"/>
      <c r="P121" s="128" t="s">
        <v>166</v>
      </c>
    </row>
    <row r="122" spans="1:16" x14ac:dyDescent="0.3">
      <c r="A122" s="171">
        <v>121</v>
      </c>
      <c r="B122" s="210"/>
      <c r="C122" s="128"/>
      <c r="D122" s="217" t="e">
        <f>MATCH(E122,[1]!Tabla1[Consignatario],0)</f>
        <v>#REF!</v>
      </c>
      <c r="E122" s="130" t="s">
        <v>1754</v>
      </c>
      <c r="F122" s="130" t="s">
        <v>268</v>
      </c>
      <c r="G122" s="130"/>
      <c r="H122" s="135" t="s">
        <v>157</v>
      </c>
      <c r="I122" s="189" t="s">
        <v>1871</v>
      </c>
      <c r="J122" s="130" t="s">
        <v>287</v>
      </c>
      <c r="K122" s="130">
        <v>14000</v>
      </c>
      <c r="L122" s="130">
        <v>14000</v>
      </c>
      <c r="M122" s="133"/>
      <c r="N122" s="130"/>
      <c r="O122" s="130"/>
      <c r="P122" s="128" t="s">
        <v>1848</v>
      </c>
    </row>
    <row r="123" spans="1:16" x14ac:dyDescent="0.3">
      <c r="A123" s="171">
        <v>122</v>
      </c>
      <c r="B123" s="210" t="s">
        <v>282</v>
      </c>
      <c r="C123" s="134"/>
      <c r="D123" s="217" t="e">
        <f>MATCH(E123,[1]!Tabla1[Consignatario],0)</f>
        <v>#REF!</v>
      </c>
      <c r="E123" s="130" t="s">
        <v>1541</v>
      </c>
      <c r="F123" s="130" t="s">
        <v>268</v>
      </c>
      <c r="G123" s="135"/>
      <c r="H123" s="135" t="s">
        <v>157</v>
      </c>
      <c r="I123" s="136" t="s">
        <v>1870</v>
      </c>
      <c r="J123" s="135" t="s">
        <v>288</v>
      </c>
      <c r="K123" s="132">
        <v>191400</v>
      </c>
      <c r="L123" s="130">
        <v>203400</v>
      </c>
      <c r="M123" s="133">
        <v>6102</v>
      </c>
      <c r="N123" s="130"/>
      <c r="O123" s="130"/>
      <c r="P123" s="128"/>
    </row>
    <row r="124" spans="1:16" x14ac:dyDescent="0.3">
      <c r="A124" s="171">
        <v>123</v>
      </c>
      <c r="B124" s="210"/>
      <c r="C124" s="138"/>
      <c r="D124" s="217" t="e">
        <f>MATCH(E124,[1]!Tabla1[Consignatario],0)</f>
        <v>#REF!</v>
      </c>
      <c r="E124" s="139" t="s">
        <v>1541</v>
      </c>
      <c r="F124" s="130" t="s">
        <v>268</v>
      </c>
      <c r="G124" s="135"/>
      <c r="H124" s="135" t="s">
        <v>157</v>
      </c>
      <c r="I124" s="140" t="s">
        <v>1871</v>
      </c>
      <c r="J124" s="135" t="s">
        <v>287</v>
      </c>
      <c r="K124" s="130">
        <v>14000</v>
      </c>
      <c r="L124" s="130">
        <v>14000</v>
      </c>
      <c r="M124" s="133"/>
      <c r="N124" s="174"/>
      <c r="O124" s="174"/>
      <c r="P124" s="128" t="s">
        <v>1849</v>
      </c>
    </row>
    <row r="125" spans="1:16" x14ac:dyDescent="0.3">
      <c r="A125" s="171">
        <v>124</v>
      </c>
      <c r="B125" s="210" t="s">
        <v>282</v>
      </c>
      <c r="C125" s="134"/>
      <c r="D125" s="217" t="e">
        <f>MATCH(E125,[1]!Tabla1[Consignatario],0)</f>
        <v>#REF!</v>
      </c>
      <c r="E125" s="139" t="s">
        <v>1633</v>
      </c>
      <c r="F125" s="130" t="s">
        <v>268</v>
      </c>
      <c r="G125" s="135"/>
      <c r="H125" s="135" t="s">
        <v>157</v>
      </c>
      <c r="I125" s="136" t="s">
        <v>1870</v>
      </c>
      <c r="J125" s="135" t="s">
        <v>289</v>
      </c>
      <c r="K125" s="132">
        <v>50600</v>
      </c>
      <c r="L125" s="130">
        <v>54600</v>
      </c>
      <c r="M125" s="133">
        <v>1638</v>
      </c>
      <c r="N125" s="174"/>
      <c r="O125" s="174"/>
      <c r="P125" s="134" t="s">
        <v>166</v>
      </c>
    </row>
    <row r="126" spans="1:16" x14ac:dyDescent="0.3">
      <c r="A126" s="171">
        <v>125</v>
      </c>
      <c r="B126" s="210"/>
      <c r="C126" s="138"/>
      <c r="D126" s="217" t="e">
        <f>MATCH(E126,[1]!Tabla1[Consignatario],0)</f>
        <v>#REF!</v>
      </c>
      <c r="E126" s="139" t="s">
        <v>1633</v>
      </c>
      <c r="F126" s="130" t="s">
        <v>268</v>
      </c>
      <c r="G126" s="135"/>
      <c r="H126" s="135" t="s">
        <v>157</v>
      </c>
      <c r="I126" s="140" t="s">
        <v>1871</v>
      </c>
      <c r="J126" s="135" t="s">
        <v>205</v>
      </c>
      <c r="K126" s="132" t="s">
        <v>1830</v>
      </c>
      <c r="L126" s="132" t="s">
        <v>1830</v>
      </c>
      <c r="M126" s="133"/>
      <c r="N126" s="174"/>
      <c r="O126" s="174"/>
      <c r="P126" s="138" t="s">
        <v>1850</v>
      </c>
    </row>
    <row r="127" spans="1:16" x14ac:dyDescent="0.3">
      <c r="A127" s="171">
        <v>126</v>
      </c>
      <c r="B127" s="210" t="s">
        <v>282</v>
      </c>
      <c r="C127" s="134"/>
      <c r="D127" s="217" t="e">
        <f>MATCH(E127,[1]!Tabla1[Consignatario],0)</f>
        <v>#REF!</v>
      </c>
      <c r="E127" s="135" t="s">
        <v>1781</v>
      </c>
      <c r="F127" s="130" t="s">
        <v>268</v>
      </c>
      <c r="G127" s="135"/>
      <c r="H127" s="135" t="s">
        <v>157</v>
      </c>
      <c r="I127" s="136" t="s">
        <v>1870</v>
      </c>
      <c r="J127" s="135" t="s">
        <v>214</v>
      </c>
      <c r="K127" s="132">
        <v>8800</v>
      </c>
      <c r="L127" s="130">
        <v>10800</v>
      </c>
      <c r="M127" s="133">
        <v>324</v>
      </c>
      <c r="N127" s="130"/>
      <c r="O127" s="130"/>
      <c r="P127" s="128" t="s">
        <v>166</v>
      </c>
    </row>
    <row r="128" spans="1:16" x14ac:dyDescent="0.3">
      <c r="A128" s="171">
        <v>127</v>
      </c>
      <c r="B128" s="210"/>
      <c r="C128" s="142"/>
      <c r="D128" s="217" t="e">
        <f>MATCH(E128,[1]!Tabla1[Consignatario],0)</f>
        <v>#REF!</v>
      </c>
      <c r="E128" s="135" t="s">
        <v>1781</v>
      </c>
      <c r="F128" s="130" t="s">
        <v>268</v>
      </c>
      <c r="G128" s="135"/>
      <c r="H128" s="135" t="s">
        <v>157</v>
      </c>
      <c r="I128" s="144" t="s">
        <v>1871</v>
      </c>
      <c r="J128" s="135" t="s">
        <v>218</v>
      </c>
      <c r="K128" s="132" t="s">
        <v>1831</v>
      </c>
      <c r="L128" s="132" t="s">
        <v>1831</v>
      </c>
      <c r="M128" s="133"/>
      <c r="N128" s="174"/>
      <c r="O128" s="174"/>
      <c r="P128" s="128"/>
    </row>
    <row r="129" spans="1:16" x14ac:dyDescent="0.3">
      <c r="A129" s="171">
        <v>128</v>
      </c>
      <c r="B129" s="210" t="s">
        <v>290</v>
      </c>
      <c r="C129" s="138"/>
      <c r="D129" s="217" t="e">
        <f>MATCH(E129,[1]!Tabla1[Consignatario],0)</f>
        <v>#REF!</v>
      </c>
      <c r="E129" s="135" t="s">
        <v>1796</v>
      </c>
      <c r="F129" s="130" t="s">
        <v>268</v>
      </c>
      <c r="G129" s="135"/>
      <c r="H129" s="135" t="s">
        <v>157</v>
      </c>
      <c r="I129" s="140" t="s">
        <v>1870</v>
      </c>
      <c r="J129" s="135" t="s">
        <v>214</v>
      </c>
      <c r="K129" s="132">
        <v>8800</v>
      </c>
      <c r="L129" s="130">
        <v>13229</v>
      </c>
      <c r="M129" s="133">
        <v>396</v>
      </c>
      <c r="N129" s="174"/>
      <c r="O129" s="174"/>
      <c r="P129" s="128" t="s">
        <v>166</v>
      </c>
    </row>
    <row r="130" spans="1:16" x14ac:dyDescent="0.3">
      <c r="A130" s="171">
        <v>129</v>
      </c>
      <c r="B130" s="210"/>
      <c r="C130" s="128"/>
      <c r="D130" s="217" t="e">
        <f>MATCH(E130,[1]!Tabla1[Consignatario],0)</f>
        <v>#REF!</v>
      </c>
      <c r="E130" s="135" t="s">
        <v>1796</v>
      </c>
      <c r="F130" s="130" t="s">
        <v>268</v>
      </c>
      <c r="G130" s="135"/>
      <c r="H130" s="135" t="s">
        <v>157</v>
      </c>
      <c r="I130" s="189" t="s">
        <v>1871</v>
      </c>
      <c r="J130" s="135" t="s">
        <v>291</v>
      </c>
      <c r="K130" s="130">
        <f>48*8</f>
        <v>384</v>
      </c>
      <c r="L130" s="130">
        <f>48*8</f>
        <v>384</v>
      </c>
      <c r="M130" s="133"/>
      <c r="N130" s="130"/>
      <c r="O130" s="130"/>
      <c r="P130" s="128" t="s">
        <v>292</v>
      </c>
    </row>
    <row r="131" spans="1:16" x14ac:dyDescent="0.3">
      <c r="A131" s="171">
        <v>130</v>
      </c>
      <c r="B131" s="210"/>
      <c r="C131" s="134"/>
      <c r="D131" s="217" t="e">
        <f>MATCH(E131,[1]!Tabla1[Consignatario],0)</f>
        <v>#REF!</v>
      </c>
      <c r="E131" s="139" t="s">
        <v>1796</v>
      </c>
      <c r="F131" s="130" t="s">
        <v>268</v>
      </c>
      <c r="G131" s="135"/>
      <c r="H131" s="135" t="s">
        <v>157</v>
      </c>
      <c r="I131" s="136" t="s">
        <v>1871</v>
      </c>
      <c r="J131" s="135" t="s">
        <v>293</v>
      </c>
      <c r="K131" s="132">
        <v>783448</v>
      </c>
      <c r="L131" s="132">
        <v>783448</v>
      </c>
      <c r="M131" s="133"/>
      <c r="N131" s="130"/>
      <c r="O131" s="130"/>
      <c r="P131" s="128" t="s">
        <v>294</v>
      </c>
    </row>
    <row r="132" spans="1:16" x14ac:dyDescent="0.3">
      <c r="A132" s="171">
        <v>131</v>
      </c>
      <c r="B132" s="210" t="s">
        <v>290</v>
      </c>
      <c r="C132" s="138"/>
      <c r="D132" s="217" t="e">
        <f>MATCH(E132,[1]!Tabla1[Consignatario],0)</f>
        <v>#REF!</v>
      </c>
      <c r="E132" s="139" t="s">
        <v>1703</v>
      </c>
      <c r="F132" s="130" t="s">
        <v>268</v>
      </c>
      <c r="G132" s="135"/>
      <c r="H132" s="135" t="s">
        <v>157</v>
      </c>
      <c r="I132" s="140" t="s">
        <v>1870</v>
      </c>
      <c r="J132" s="135" t="s">
        <v>168</v>
      </c>
      <c r="K132" s="132">
        <v>26400</v>
      </c>
      <c r="L132" s="132">
        <v>26400</v>
      </c>
      <c r="M132" s="133">
        <v>1362</v>
      </c>
      <c r="N132" s="174">
        <v>5.5</v>
      </c>
      <c r="O132" s="174"/>
      <c r="P132" s="128" t="s">
        <v>166</v>
      </c>
    </row>
    <row r="133" spans="1:16" x14ac:dyDescent="0.3">
      <c r="A133" s="171">
        <v>132</v>
      </c>
      <c r="B133" s="210"/>
      <c r="C133" s="134"/>
      <c r="D133" s="217" t="e">
        <f>MATCH(E133,[1]!Tabla1[Consignatario],0)</f>
        <v>#REF!</v>
      </c>
      <c r="E133" s="139" t="s">
        <v>1703</v>
      </c>
      <c r="F133" s="130" t="s">
        <v>268</v>
      </c>
      <c r="G133" s="135"/>
      <c r="H133" s="135" t="s">
        <v>157</v>
      </c>
      <c r="I133" s="136" t="s">
        <v>1870</v>
      </c>
      <c r="J133" s="135" t="s">
        <v>214</v>
      </c>
      <c r="K133" s="132">
        <v>8000</v>
      </c>
      <c r="L133" s="132">
        <v>8000</v>
      </c>
      <c r="M133" s="133"/>
      <c r="N133" s="191"/>
      <c r="O133" s="191"/>
      <c r="P133" s="128"/>
    </row>
    <row r="134" spans="1:16" x14ac:dyDescent="0.3">
      <c r="A134" s="171">
        <v>133</v>
      </c>
      <c r="B134" s="204"/>
      <c r="C134" s="205"/>
      <c r="D134" s="217" t="e">
        <f>MATCH(E134,[1]!Tabla1[Consignatario],0)</f>
        <v>#REF!</v>
      </c>
      <c r="E134" s="139" t="s">
        <v>1703</v>
      </c>
      <c r="F134" s="130" t="s">
        <v>268</v>
      </c>
      <c r="G134" s="205"/>
      <c r="H134" s="135" t="s">
        <v>157</v>
      </c>
      <c r="I134" s="206" t="s">
        <v>1870</v>
      </c>
      <c r="J134" s="205" t="s">
        <v>219</v>
      </c>
      <c r="K134" s="207">
        <v>4200</v>
      </c>
      <c r="L134" s="207">
        <v>4200</v>
      </c>
      <c r="M134" s="208"/>
      <c r="N134" s="209"/>
      <c r="O134" s="209"/>
      <c r="P134" s="212"/>
    </row>
    <row r="135" spans="1:16" x14ac:dyDescent="0.3">
      <c r="A135" s="171">
        <v>134</v>
      </c>
      <c r="B135" s="210"/>
      <c r="C135" s="128"/>
      <c r="D135" s="217" t="e">
        <f>MATCH(E135,[1]!Tabla1[Consignatario],0)</f>
        <v>#REF!</v>
      </c>
      <c r="E135" s="135" t="s">
        <v>1703</v>
      </c>
      <c r="F135" s="130" t="s">
        <v>268</v>
      </c>
      <c r="G135" s="130"/>
      <c r="H135" s="135" t="s">
        <v>157</v>
      </c>
      <c r="I135" s="189" t="s">
        <v>1870</v>
      </c>
      <c r="J135" s="130" t="s">
        <v>204</v>
      </c>
      <c r="K135" s="132">
        <v>3000</v>
      </c>
      <c r="L135" s="132">
        <v>3000</v>
      </c>
      <c r="M135" s="133"/>
      <c r="N135" s="130"/>
      <c r="O135" s="130"/>
      <c r="P135" s="128"/>
    </row>
    <row r="136" spans="1:16" x14ac:dyDescent="0.3">
      <c r="A136" s="171">
        <v>135</v>
      </c>
      <c r="B136" s="210"/>
      <c r="C136" s="128"/>
      <c r="D136" s="217" t="e">
        <f>MATCH(E136,[1]!Tabla1[Consignatario],0)</f>
        <v>#REF!</v>
      </c>
      <c r="E136" s="135" t="s">
        <v>1703</v>
      </c>
      <c r="F136" s="130" t="s">
        <v>268</v>
      </c>
      <c r="G136" s="130"/>
      <c r="H136" s="135" t="s">
        <v>157</v>
      </c>
      <c r="I136" s="189" t="s">
        <v>1871</v>
      </c>
      <c r="J136" s="130" t="s">
        <v>293</v>
      </c>
      <c r="K136" s="132">
        <v>3823</v>
      </c>
      <c r="L136" s="132">
        <v>3823</v>
      </c>
      <c r="M136" s="133"/>
      <c r="N136" s="174"/>
      <c r="O136" s="174"/>
      <c r="P136" s="128"/>
    </row>
    <row r="137" spans="1:16" x14ac:dyDescent="0.3">
      <c r="A137" s="171">
        <v>136</v>
      </c>
      <c r="B137" s="210" t="s">
        <v>290</v>
      </c>
      <c r="C137" s="128"/>
      <c r="D137" s="217" t="e">
        <f>MATCH(E137,[1]!Tabla1[Consignatario],0)</f>
        <v>#REF!</v>
      </c>
      <c r="E137" s="135" t="s">
        <v>1763</v>
      </c>
      <c r="F137" s="130" t="s">
        <v>268</v>
      </c>
      <c r="G137" s="130"/>
      <c r="H137" s="135" t="s">
        <v>157</v>
      </c>
      <c r="I137" s="189" t="s">
        <v>1870</v>
      </c>
      <c r="J137" s="130" t="s">
        <v>204</v>
      </c>
      <c r="K137" s="132">
        <v>6000</v>
      </c>
      <c r="L137" s="130">
        <v>11760</v>
      </c>
      <c r="M137" s="133">
        <v>352</v>
      </c>
      <c r="N137" s="174">
        <v>7</v>
      </c>
      <c r="O137" s="174"/>
      <c r="P137" s="128" t="s">
        <v>166</v>
      </c>
    </row>
    <row r="138" spans="1:16" x14ac:dyDescent="0.3">
      <c r="A138" s="171">
        <v>137</v>
      </c>
      <c r="B138" s="210"/>
      <c r="C138" s="128"/>
      <c r="D138" s="217" t="e">
        <f>MATCH(E138,[1]!Tabla1[Consignatario],0)</f>
        <v>#REF!</v>
      </c>
      <c r="E138" s="135" t="s">
        <v>1763</v>
      </c>
      <c r="F138" s="130" t="s">
        <v>268</v>
      </c>
      <c r="G138" s="130"/>
      <c r="H138" s="135" t="s">
        <v>157</v>
      </c>
      <c r="I138" s="189" t="s">
        <v>1871</v>
      </c>
      <c r="J138" s="130" t="s">
        <v>269</v>
      </c>
      <c r="K138" s="130">
        <v>5760</v>
      </c>
      <c r="L138" s="130">
        <f>720*8</f>
        <v>5760</v>
      </c>
      <c r="M138" s="133"/>
      <c r="N138" s="130"/>
      <c r="O138" s="130"/>
      <c r="P138" s="128" t="s">
        <v>1851</v>
      </c>
    </row>
    <row r="139" spans="1:16" x14ac:dyDescent="0.3">
      <c r="A139" s="171">
        <v>138</v>
      </c>
      <c r="B139" s="210" t="s">
        <v>290</v>
      </c>
      <c r="C139" s="134"/>
      <c r="D139" s="217" t="e">
        <f>MATCH(E139,[1]!Tabla1[Consignatario],0)</f>
        <v>#REF!</v>
      </c>
      <c r="E139" s="135" t="s">
        <v>1667</v>
      </c>
      <c r="F139" s="130" t="s">
        <v>268</v>
      </c>
      <c r="G139" s="130"/>
      <c r="H139" s="135" t="s">
        <v>157</v>
      </c>
      <c r="I139" s="136" t="s">
        <v>1870</v>
      </c>
      <c r="J139" s="135" t="s">
        <v>295</v>
      </c>
      <c r="K139" s="132">
        <v>169400</v>
      </c>
      <c r="L139" s="132">
        <v>169400</v>
      </c>
      <c r="M139" s="133">
        <v>5552</v>
      </c>
      <c r="N139" s="130">
        <v>1</v>
      </c>
      <c r="O139" s="130"/>
      <c r="P139" s="128" t="s">
        <v>166</v>
      </c>
    </row>
    <row r="140" spans="1:16" x14ac:dyDescent="0.3">
      <c r="A140" s="171">
        <v>139</v>
      </c>
      <c r="B140" s="210"/>
      <c r="C140" s="138"/>
      <c r="D140" s="217" t="e">
        <f>MATCH(E140,[1]!Tabla1[Consignatario],0)</f>
        <v>#REF!</v>
      </c>
      <c r="E140" s="135" t="s">
        <v>1667</v>
      </c>
      <c r="F140" s="130" t="s">
        <v>268</v>
      </c>
      <c r="G140" s="130"/>
      <c r="H140" s="135" t="s">
        <v>157</v>
      </c>
      <c r="I140" s="139" t="s">
        <v>1870</v>
      </c>
      <c r="J140" s="135" t="s">
        <v>222</v>
      </c>
      <c r="K140" s="132">
        <v>1900</v>
      </c>
      <c r="L140" s="132">
        <v>1900</v>
      </c>
      <c r="M140" s="133"/>
      <c r="N140" s="174"/>
      <c r="O140" s="174"/>
      <c r="P140" s="128"/>
    </row>
    <row r="141" spans="1:16" x14ac:dyDescent="0.3">
      <c r="A141" s="171">
        <v>140</v>
      </c>
      <c r="B141" s="210"/>
      <c r="C141" s="128"/>
      <c r="D141" s="217" t="e">
        <f>MATCH(E141,[1]!Tabla1[Consignatario],0)</f>
        <v>#REF!</v>
      </c>
      <c r="E141" s="130" t="s">
        <v>1776</v>
      </c>
      <c r="F141" s="130" t="s">
        <v>268</v>
      </c>
      <c r="G141" s="130"/>
      <c r="H141" s="135" t="s">
        <v>157</v>
      </c>
      <c r="I141" s="189" t="s">
        <v>1871</v>
      </c>
      <c r="J141" s="130" t="s">
        <v>297</v>
      </c>
      <c r="K141" s="132">
        <f>1722*8</f>
        <v>13776</v>
      </c>
      <c r="L141" s="132">
        <f>1722*8</f>
        <v>13776</v>
      </c>
      <c r="M141" s="133"/>
      <c r="N141" s="130"/>
      <c r="O141" s="130"/>
      <c r="P141" s="128"/>
    </row>
    <row r="142" spans="1:16" x14ac:dyDescent="0.3">
      <c r="A142" s="171">
        <v>141</v>
      </c>
      <c r="B142" s="210"/>
      <c r="C142" s="128"/>
      <c r="D142" s="217" t="e">
        <f>MATCH(E142,[1]!Tabla1[Consignatario],0)</f>
        <v>#REF!</v>
      </c>
      <c r="E142" s="130" t="s">
        <v>1776</v>
      </c>
      <c r="F142" s="130" t="s">
        <v>268</v>
      </c>
      <c r="G142" s="130"/>
      <c r="H142" s="135" t="s">
        <v>157</v>
      </c>
      <c r="I142" s="189" t="s">
        <v>1869</v>
      </c>
      <c r="J142" s="130" t="s">
        <v>60</v>
      </c>
      <c r="K142" s="132">
        <v>5000</v>
      </c>
      <c r="L142" s="132">
        <v>5001</v>
      </c>
      <c r="M142" s="133">
        <v>37</v>
      </c>
      <c r="N142" s="130">
        <v>4</v>
      </c>
      <c r="O142" s="130"/>
      <c r="P142" s="128" t="s">
        <v>298</v>
      </c>
    </row>
    <row r="143" spans="1:16" x14ac:dyDescent="0.3">
      <c r="A143" s="171">
        <v>142</v>
      </c>
      <c r="B143" s="210" t="s">
        <v>290</v>
      </c>
      <c r="C143" s="128"/>
      <c r="D143" s="217" t="e">
        <f>MATCH(E143,[1]!Tabla1[Consignatario],0)</f>
        <v>#REF!</v>
      </c>
      <c r="E143" s="130" t="s">
        <v>1794</v>
      </c>
      <c r="F143" s="130" t="s">
        <v>268</v>
      </c>
      <c r="G143" s="130"/>
      <c r="H143" s="135" t="s">
        <v>157</v>
      </c>
      <c r="I143" s="189" t="s">
        <v>1870</v>
      </c>
      <c r="J143" s="130" t="s">
        <v>241</v>
      </c>
      <c r="K143" s="132">
        <v>15400</v>
      </c>
      <c r="L143" s="130">
        <v>15400</v>
      </c>
      <c r="M143" s="133">
        <v>472</v>
      </c>
      <c r="N143" s="130"/>
      <c r="O143" s="130"/>
      <c r="P143" s="128" t="s">
        <v>166</v>
      </c>
    </row>
    <row r="144" spans="1:16" x14ac:dyDescent="0.3">
      <c r="A144" s="171">
        <v>143</v>
      </c>
      <c r="B144" s="210" t="s">
        <v>290</v>
      </c>
      <c r="C144" s="128"/>
      <c r="D144" s="217" t="e">
        <f>MATCH(E144,[1]!Tabla1[Consignatario],0)</f>
        <v>#REF!</v>
      </c>
      <c r="E144" s="130" t="s">
        <v>1813</v>
      </c>
      <c r="F144" s="130" t="s">
        <v>299</v>
      </c>
      <c r="G144" s="130"/>
      <c r="H144" s="135" t="s">
        <v>157</v>
      </c>
      <c r="I144" s="189" t="s">
        <v>1870</v>
      </c>
      <c r="J144" s="130" t="s">
        <v>247</v>
      </c>
      <c r="K144" s="132">
        <v>42750</v>
      </c>
      <c r="L144" s="130">
        <v>42750</v>
      </c>
      <c r="M144" s="133">
        <v>1441</v>
      </c>
      <c r="N144" s="130"/>
      <c r="O144" s="130"/>
      <c r="P144" s="128" t="s">
        <v>166</v>
      </c>
    </row>
    <row r="145" spans="1:16" x14ac:dyDescent="0.3">
      <c r="A145" s="171">
        <v>144</v>
      </c>
      <c r="B145" s="210"/>
      <c r="C145" s="134"/>
      <c r="D145" s="217" t="e">
        <f>MATCH(E145,[1]!Tabla1[Consignatario],0)</f>
        <v>#REF!</v>
      </c>
      <c r="E145" s="135" t="s">
        <v>1813</v>
      </c>
      <c r="F145" s="130" t="s">
        <v>299</v>
      </c>
      <c r="G145" s="135"/>
      <c r="H145" s="135" t="s">
        <v>157</v>
      </c>
      <c r="I145" s="136" t="s">
        <v>1871</v>
      </c>
      <c r="J145" s="135" t="s">
        <v>300</v>
      </c>
      <c r="K145" s="130">
        <f>644*8</f>
        <v>5152</v>
      </c>
      <c r="L145" s="130">
        <f>644*8</f>
        <v>5152</v>
      </c>
      <c r="M145" s="133"/>
      <c r="N145" s="130"/>
      <c r="O145" s="130"/>
      <c r="P145" s="128" t="s">
        <v>301</v>
      </c>
    </row>
    <row r="146" spans="1:16" x14ac:dyDescent="0.3">
      <c r="A146" s="171">
        <v>145</v>
      </c>
      <c r="B146" s="210"/>
      <c r="C146" s="138"/>
      <c r="D146" s="217" t="e">
        <f>MATCH(E146,[1]!Tabla1[Consignatario],0)</f>
        <v>#REF!</v>
      </c>
      <c r="E146" s="135" t="s">
        <v>1813</v>
      </c>
      <c r="F146" s="130" t="s">
        <v>299</v>
      </c>
      <c r="G146" s="135"/>
      <c r="H146" s="135" t="s">
        <v>157</v>
      </c>
      <c r="I146" s="140" t="s">
        <v>1869</v>
      </c>
      <c r="J146" s="135" t="s">
        <v>302</v>
      </c>
      <c r="K146" s="132">
        <v>6993</v>
      </c>
      <c r="L146" s="130">
        <v>6993</v>
      </c>
      <c r="M146" s="133">
        <v>52</v>
      </c>
      <c r="N146" s="174">
        <v>3</v>
      </c>
      <c r="O146" s="174"/>
      <c r="P146" s="128" t="s">
        <v>298</v>
      </c>
    </row>
    <row r="147" spans="1:16" x14ac:dyDescent="0.3">
      <c r="A147" s="171">
        <v>146</v>
      </c>
      <c r="B147" s="210" t="s">
        <v>290</v>
      </c>
      <c r="C147" s="134" t="s">
        <v>1475</v>
      </c>
      <c r="D147" s="217" t="e">
        <f>MATCH(E147,[1]!Tabla1[Consignatario],0)</f>
        <v>#REF!</v>
      </c>
      <c r="E147" s="135" t="s">
        <v>1673</v>
      </c>
      <c r="F147" s="130" t="s">
        <v>299</v>
      </c>
      <c r="G147" s="135"/>
      <c r="H147" s="135" t="s">
        <v>157</v>
      </c>
      <c r="I147" s="136" t="s">
        <v>1870</v>
      </c>
      <c r="J147" s="135" t="s">
        <v>219</v>
      </c>
      <c r="K147" s="132">
        <v>4000</v>
      </c>
      <c r="L147" s="130">
        <v>10000</v>
      </c>
      <c r="M147" s="133">
        <v>300</v>
      </c>
      <c r="N147" s="174"/>
      <c r="O147" s="174"/>
      <c r="P147" s="134" t="s">
        <v>166</v>
      </c>
    </row>
    <row r="148" spans="1:16" x14ac:dyDescent="0.3">
      <c r="A148" s="171">
        <v>147</v>
      </c>
      <c r="B148" s="210"/>
      <c r="C148" s="138"/>
      <c r="D148" s="217" t="e">
        <f>MATCH(E148,[1]!Tabla1[Consignatario],0)</f>
        <v>#REF!</v>
      </c>
      <c r="E148" s="135" t="s">
        <v>1673</v>
      </c>
      <c r="F148" s="130" t="s">
        <v>299</v>
      </c>
      <c r="G148" s="135"/>
      <c r="H148" s="135" t="s">
        <v>157</v>
      </c>
      <c r="I148" s="140" t="s">
        <v>1871</v>
      </c>
      <c r="J148" s="135" t="s">
        <v>234</v>
      </c>
      <c r="K148" s="130">
        <f>750*8</f>
        <v>6000</v>
      </c>
      <c r="L148" s="130">
        <f>750*8</f>
        <v>6000</v>
      </c>
      <c r="M148" s="133"/>
      <c r="N148" s="174"/>
      <c r="O148" s="174"/>
      <c r="P148" s="138" t="s">
        <v>303</v>
      </c>
    </row>
    <row r="149" spans="1:16" x14ac:dyDescent="0.3">
      <c r="A149" s="171">
        <v>148</v>
      </c>
      <c r="B149" s="210" t="s">
        <v>304</v>
      </c>
      <c r="C149" s="134"/>
      <c r="D149" s="217" t="e">
        <f>MATCH(E149,[1]!Tabla1[Consignatario],0)</f>
        <v>#REF!</v>
      </c>
      <c r="E149" s="135" t="s">
        <v>1744</v>
      </c>
      <c r="F149" s="130" t="s">
        <v>299</v>
      </c>
      <c r="G149" s="135"/>
      <c r="H149" s="135" t="s">
        <v>157</v>
      </c>
      <c r="I149" s="136" t="s">
        <v>1870</v>
      </c>
      <c r="J149" s="135" t="s">
        <v>241</v>
      </c>
      <c r="K149" s="132">
        <v>15400</v>
      </c>
      <c r="L149" s="130">
        <v>15400</v>
      </c>
      <c r="M149" s="133">
        <v>462</v>
      </c>
      <c r="N149" s="130"/>
      <c r="O149" s="130"/>
      <c r="P149" s="128"/>
    </row>
    <row r="150" spans="1:16" x14ac:dyDescent="0.3">
      <c r="A150" s="171">
        <v>149</v>
      </c>
      <c r="B150" s="210" t="s">
        <v>304</v>
      </c>
      <c r="C150" s="142"/>
      <c r="D150" s="217" t="e">
        <f>MATCH(E150,[1]!Tabla1[Consignatario],0)</f>
        <v>#REF!</v>
      </c>
      <c r="E150" s="135" t="s">
        <v>1583</v>
      </c>
      <c r="F150" s="130" t="s">
        <v>299</v>
      </c>
      <c r="G150" s="135"/>
      <c r="H150" s="135" t="s">
        <v>157</v>
      </c>
      <c r="I150" s="144" t="s">
        <v>1870</v>
      </c>
      <c r="J150" s="135" t="s">
        <v>247</v>
      </c>
      <c r="K150" s="132">
        <v>41800</v>
      </c>
      <c r="L150" s="130">
        <v>58040</v>
      </c>
      <c r="M150" s="133">
        <v>1741</v>
      </c>
      <c r="N150" s="174"/>
      <c r="O150" s="174"/>
      <c r="P150" s="128" t="s">
        <v>166</v>
      </c>
    </row>
    <row r="151" spans="1:16" x14ac:dyDescent="0.3">
      <c r="A151" s="171">
        <v>150</v>
      </c>
      <c r="B151" s="210"/>
      <c r="C151" s="138"/>
      <c r="D151" s="217" t="e">
        <f>MATCH(E151,[1]!Tabla1[Consignatario],0)</f>
        <v>#REF!</v>
      </c>
      <c r="E151" s="139" t="s">
        <v>1583</v>
      </c>
      <c r="F151" s="130" t="s">
        <v>299</v>
      </c>
      <c r="G151" s="135"/>
      <c r="H151" s="135" t="s">
        <v>157</v>
      </c>
      <c r="I151" s="140" t="s">
        <v>1870</v>
      </c>
      <c r="J151" s="135" t="s">
        <v>219</v>
      </c>
      <c r="K151" s="132">
        <v>4400</v>
      </c>
      <c r="L151" s="130"/>
      <c r="M151" s="133"/>
      <c r="N151" s="174"/>
      <c r="O151" s="174"/>
      <c r="P151" s="128"/>
    </row>
    <row r="152" spans="1:16" x14ac:dyDescent="0.3">
      <c r="A152" s="171">
        <v>151</v>
      </c>
      <c r="B152" s="210"/>
      <c r="C152" s="128"/>
      <c r="D152" s="217" t="e">
        <f>MATCH(E152,[1]!Tabla1[Consignatario],0)</f>
        <v>#REF!</v>
      </c>
      <c r="E152" s="139" t="s">
        <v>1583</v>
      </c>
      <c r="F152" s="130" t="s">
        <v>299</v>
      </c>
      <c r="G152" s="135"/>
      <c r="H152" s="135" t="s">
        <v>157</v>
      </c>
      <c r="I152" s="189" t="s">
        <v>1870</v>
      </c>
      <c r="J152" s="135" t="s">
        <v>244</v>
      </c>
      <c r="K152" s="132">
        <v>10000</v>
      </c>
      <c r="L152" s="130"/>
      <c r="M152" s="133"/>
      <c r="N152" s="130"/>
      <c r="O152" s="130"/>
      <c r="P152" s="128"/>
    </row>
    <row r="153" spans="1:16" x14ac:dyDescent="0.3">
      <c r="A153" s="171">
        <v>152</v>
      </c>
      <c r="B153" s="210"/>
      <c r="C153" s="134"/>
      <c r="D153" s="217" t="e">
        <f>MATCH(E153,[1]!Tabla1[Consignatario],0)</f>
        <v>#REF!</v>
      </c>
      <c r="E153" s="139" t="s">
        <v>1583</v>
      </c>
      <c r="F153" s="130" t="s">
        <v>299</v>
      </c>
      <c r="G153" s="135"/>
      <c r="H153" s="135" t="s">
        <v>157</v>
      </c>
      <c r="I153" s="136" t="s">
        <v>1871</v>
      </c>
      <c r="J153" s="135" t="s">
        <v>196</v>
      </c>
      <c r="K153" s="130">
        <f>230*8</f>
        <v>1840</v>
      </c>
      <c r="L153" s="130">
        <f>230*8</f>
        <v>1840</v>
      </c>
      <c r="M153" s="133"/>
      <c r="N153" s="130"/>
      <c r="O153" s="130"/>
      <c r="P153" s="128"/>
    </row>
    <row r="154" spans="1:16" x14ac:dyDescent="0.3">
      <c r="A154" s="171">
        <v>153</v>
      </c>
      <c r="B154" s="210" t="s">
        <v>304</v>
      </c>
      <c r="C154" s="138"/>
      <c r="D154" s="217" t="e">
        <f>MATCH(E154,[1]!Tabla1[Consignatario],0)</f>
        <v>#REF!</v>
      </c>
      <c r="E154" s="139" t="s">
        <v>1760</v>
      </c>
      <c r="F154" s="130" t="s">
        <v>299</v>
      </c>
      <c r="G154" s="135"/>
      <c r="H154" s="135" t="s">
        <v>157</v>
      </c>
      <c r="I154" s="140" t="s">
        <v>1870</v>
      </c>
      <c r="J154" s="135" t="s">
        <v>219</v>
      </c>
      <c r="K154" s="132">
        <v>4200</v>
      </c>
      <c r="L154" s="130">
        <v>4200</v>
      </c>
      <c r="M154" s="133">
        <v>126</v>
      </c>
      <c r="N154" s="174"/>
      <c r="O154" s="174"/>
      <c r="P154" s="128"/>
    </row>
    <row r="155" spans="1:16" x14ac:dyDescent="0.3">
      <c r="A155" s="171">
        <v>154</v>
      </c>
      <c r="B155" s="210"/>
      <c r="C155" s="134"/>
      <c r="D155" s="217" t="e">
        <f>MATCH(E155,[1]!Tabla1[Consignatario],0)</f>
        <v>#REF!</v>
      </c>
      <c r="E155" s="135" t="s">
        <v>1760</v>
      </c>
      <c r="F155" s="130" t="s">
        <v>299</v>
      </c>
      <c r="G155" s="135"/>
      <c r="H155" s="135" t="s">
        <v>157</v>
      </c>
      <c r="I155" s="136" t="s">
        <v>1869</v>
      </c>
      <c r="J155" s="135" t="s">
        <v>222</v>
      </c>
      <c r="K155" s="132">
        <v>3200</v>
      </c>
      <c r="L155" s="130">
        <v>3200</v>
      </c>
      <c r="M155" s="133">
        <v>24</v>
      </c>
      <c r="N155" s="191"/>
      <c r="O155" s="191"/>
      <c r="P155" s="128" t="s">
        <v>298</v>
      </c>
    </row>
    <row r="156" spans="1:16" x14ac:dyDescent="0.3">
      <c r="A156" s="171">
        <v>155</v>
      </c>
      <c r="B156" s="204" t="s">
        <v>304</v>
      </c>
      <c r="C156" s="205"/>
      <c r="D156" s="217" t="e">
        <f>MATCH(E156,[1]!Tabla1[Consignatario],0)</f>
        <v>#REF!</v>
      </c>
      <c r="E156" s="205" t="s">
        <v>1758</v>
      </c>
      <c r="F156" s="130" t="s">
        <v>299</v>
      </c>
      <c r="G156" s="205"/>
      <c r="H156" s="135" t="s">
        <v>157</v>
      </c>
      <c r="I156" s="206" t="s">
        <v>1870</v>
      </c>
      <c r="J156" s="205" t="s">
        <v>307</v>
      </c>
      <c r="K156" s="207">
        <v>90300</v>
      </c>
      <c r="L156" s="205">
        <v>9900</v>
      </c>
      <c r="M156" s="208">
        <v>3297</v>
      </c>
      <c r="N156" s="209"/>
      <c r="O156" s="209"/>
      <c r="P156" s="212"/>
    </row>
    <row r="157" spans="1:16" x14ac:dyDescent="0.3">
      <c r="A157" s="171">
        <v>156</v>
      </c>
      <c r="B157" s="210"/>
      <c r="C157" s="128"/>
      <c r="D157" s="217" t="e">
        <f>MATCH(E157,[1]!Tabla1[Consignatario],0)</f>
        <v>#REF!</v>
      </c>
      <c r="E157" s="205" t="s">
        <v>1758</v>
      </c>
      <c r="F157" s="130" t="s">
        <v>299</v>
      </c>
      <c r="G157" s="130"/>
      <c r="H157" s="135" t="s">
        <v>157</v>
      </c>
      <c r="I157" s="189" t="s">
        <v>1870</v>
      </c>
      <c r="J157" s="130" t="s">
        <v>204</v>
      </c>
      <c r="K157" s="132">
        <v>6000</v>
      </c>
      <c r="L157" s="130"/>
      <c r="M157" s="133"/>
      <c r="N157" s="130"/>
      <c r="O157" s="130"/>
      <c r="P157" s="128"/>
    </row>
    <row r="158" spans="1:16" x14ac:dyDescent="0.3">
      <c r="A158" s="171">
        <v>157</v>
      </c>
      <c r="B158" s="210"/>
      <c r="C158" s="128"/>
      <c r="D158" s="217" t="e">
        <f>MATCH(E158,[1]!Tabla1[Consignatario],0)</f>
        <v>#REF!</v>
      </c>
      <c r="E158" s="205" t="s">
        <v>1758</v>
      </c>
      <c r="F158" s="130" t="s">
        <v>299</v>
      </c>
      <c r="G158" s="130"/>
      <c r="H158" s="135" t="s">
        <v>157</v>
      </c>
      <c r="I158" s="189" t="s">
        <v>1871</v>
      </c>
      <c r="J158" s="130" t="s">
        <v>308</v>
      </c>
      <c r="K158" s="130">
        <f>1200*8</f>
        <v>9600</v>
      </c>
      <c r="L158" s="130">
        <f>1200*8</f>
        <v>9600</v>
      </c>
      <c r="M158" s="133"/>
      <c r="N158" s="174"/>
      <c r="O158" s="174"/>
      <c r="P158" s="128" t="s">
        <v>1852</v>
      </c>
    </row>
    <row r="159" spans="1:16" x14ac:dyDescent="0.3">
      <c r="A159" s="171">
        <v>158</v>
      </c>
      <c r="B159" s="210"/>
      <c r="C159" s="128"/>
      <c r="D159" s="217" t="e">
        <f>MATCH(E159,[1]!Tabla1[Consignatario],0)</f>
        <v>#REF!</v>
      </c>
      <c r="E159" s="205" t="s">
        <v>1758</v>
      </c>
      <c r="F159" s="130" t="s">
        <v>299</v>
      </c>
      <c r="G159" s="130"/>
      <c r="H159" s="135" t="s">
        <v>157</v>
      </c>
      <c r="I159" s="189" t="s">
        <v>1871</v>
      </c>
      <c r="J159" s="130" t="s">
        <v>205</v>
      </c>
      <c r="K159" s="130">
        <f>500*8</f>
        <v>4000</v>
      </c>
      <c r="L159" s="130">
        <f>500*8</f>
        <v>4000</v>
      </c>
      <c r="M159" s="133"/>
      <c r="N159" s="174"/>
      <c r="O159" s="174"/>
      <c r="P159" s="128" t="s">
        <v>1850</v>
      </c>
    </row>
    <row r="160" spans="1:16" x14ac:dyDescent="0.3">
      <c r="A160" s="171">
        <v>159</v>
      </c>
      <c r="B160" s="210" t="s">
        <v>304</v>
      </c>
      <c r="C160" s="128"/>
      <c r="D160" s="217" t="e">
        <f>MATCH(E160,[1]!Tabla1[Consignatario],0)</f>
        <v>#REF!</v>
      </c>
      <c r="E160" s="217" t="s">
        <v>1524</v>
      </c>
      <c r="F160" s="130" t="s">
        <v>299</v>
      </c>
      <c r="G160" s="130"/>
      <c r="H160" s="135" t="s">
        <v>157</v>
      </c>
      <c r="I160" s="189" t="s">
        <v>1871</v>
      </c>
      <c r="J160" s="130" t="s">
        <v>234</v>
      </c>
      <c r="K160" s="132">
        <v>6000</v>
      </c>
      <c r="L160" s="130">
        <v>6000</v>
      </c>
      <c r="M160" s="133">
        <v>180</v>
      </c>
      <c r="N160" s="130"/>
      <c r="O160" s="130"/>
      <c r="P160" s="128" t="s">
        <v>166</v>
      </c>
    </row>
    <row r="161" spans="1:16" x14ac:dyDescent="0.3">
      <c r="A161" s="171">
        <v>160</v>
      </c>
      <c r="B161" s="210" t="s">
        <v>304</v>
      </c>
      <c r="C161" s="134"/>
      <c r="D161" s="217" t="e">
        <f>MATCH(E161,[1]!Tabla1[Consignatario],0)</f>
        <v>#REF!</v>
      </c>
      <c r="E161" s="135" t="s">
        <v>1793</v>
      </c>
      <c r="F161" s="130" t="s">
        <v>299</v>
      </c>
      <c r="G161" s="130"/>
      <c r="H161" s="135" t="s">
        <v>157</v>
      </c>
      <c r="I161" s="136" t="s">
        <v>1870</v>
      </c>
      <c r="J161" s="135" t="s">
        <v>258</v>
      </c>
      <c r="K161" s="132">
        <v>39600</v>
      </c>
      <c r="L161" s="130">
        <v>43600</v>
      </c>
      <c r="M161" s="133">
        <v>1308</v>
      </c>
      <c r="N161" s="130"/>
      <c r="O161" s="130"/>
      <c r="P161" s="128" t="s">
        <v>166</v>
      </c>
    </row>
    <row r="162" spans="1:16" x14ac:dyDescent="0.3">
      <c r="A162" s="171">
        <v>161</v>
      </c>
      <c r="B162" s="210"/>
      <c r="C162" s="138"/>
      <c r="D162" s="217" t="e">
        <f>MATCH(E162,[1]!Tabla1[Consignatario],0)</f>
        <v>#REF!</v>
      </c>
      <c r="E162" s="135" t="s">
        <v>1793</v>
      </c>
      <c r="F162" s="130" t="s">
        <v>299</v>
      </c>
      <c r="G162" s="130"/>
      <c r="H162" s="135" t="s">
        <v>157</v>
      </c>
      <c r="I162" s="139" t="s">
        <v>1871</v>
      </c>
      <c r="J162" s="135" t="s">
        <v>205</v>
      </c>
      <c r="K162" s="130">
        <v>4000</v>
      </c>
      <c r="L162" s="129">
        <v>4000</v>
      </c>
      <c r="M162" s="133"/>
      <c r="N162" s="174"/>
      <c r="O162" s="174"/>
      <c r="P162" s="128" t="s">
        <v>1850</v>
      </c>
    </row>
    <row r="163" spans="1:16" x14ac:dyDescent="0.3">
      <c r="A163" s="171">
        <v>162</v>
      </c>
      <c r="B163" s="210" t="s">
        <v>304</v>
      </c>
      <c r="C163" s="128"/>
      <c r="D163" s="217" t="e">
        <f>MATCH(E163,[1]!Tabla1[Consignatario],0)</f>
        <v>#REF!</v>
      </c>
      <c r="E163" s="130" t="s">
        <v>1702</v>
      </c>
      <c r="F163" s="130" t="s">
        <v>299</v>
      </c>
      <c r="G163" s="130"/>
      <c r="H163" s="135" t="s">
        <v>157</v>
      </c>
      <c r="I163" s="189" t="s">
        <v>1870</v>
      </c>
      <c r="J163" s="130" t="s">
        <v>309</v>
      </c>
      <c r="K163" s="132">
        <v>116600</v>
      </c>
      <c r="L163" s="130">
        <v>131600</v>
      </c>
      <c r="M163" s="133">
        <v>3948</v>
      </c>
      <c r="N163" s="130"/>
      <c r="O163" s="130"/>
      <c r="P163" s="128"/>
    </row>
    <row r="164" spans="1:16" x14ac:dyDescent="0.3">
      <c r="A164" s="171">
        <v>163</v>
      </c>
      <c r="B164" s="210"/>
      <c r="C164" s="128"/>
      <c r="D164" s="217" t="e">
        <f>MATCH(E164,[1]!Tabla1[Consignatario],0)</f>
        <v>#REF!</v>
      </c>
      <c r="E164" s="130" t="s">
        <v>1702</v>
      </c>
      <c r="F164" s="130" t="s">
        <v>299</v>
      </c>
      <c r="G164" s="130"/>
      <c r="H164" s="135" t="s">
        <v>157</v>
      </c>
      <c r="I164" s="189" t="s">
        <v>1870</v>
      </c>
      <c r="J164" s="130" t="s">
        <v>204</v>
      </c>
      <c r="K164" s="132">
        <v>6000</v>
      </c>
      <c r="L164" s="130"/>
      <c r="M164" s="133"/>
      <c r="N164" s="130"/>
      <c r="O164" s="130"/>
      <c r="P164" s="128"/>
    </row>
    <row r="165" spans="1:16" x14ac:dyDescent="0.3">
      <c r="A165" s="171">
        <v>164</v>
      </c>
      <c r="B165" s="210"/>
      <c r="C165" s="128"/>
      <c r="D165" s="217" t="e">
        <f>MATCH(E165,[1]!Tabla1[Consignatario],0)</f>
        <v>#REF!</v>
      </c>
      <c r="E165" s="130" t="s">
        <v>1702</v>
      </c>
      <c r="F165" s="130" t="s">
        <v>299</v>
      </c>
      <c r="G165" s="130"/>
      <c r="H165" s="135" t="s">
        <v>157</v>
      </c>
      <c r="I165" s="189" t="s">
        <v>1871</v>
      </c>
      <c r="J165" s="130" t="s">
        <v>275</v>
      </c>
      <c r="K165" s="130">
        <f>1250*8</f>
        <v>10000</v>
      </c>
      <c r="L165" s="130">
        <f>1250*8</f>
        <v>10000</v>
      </c>
      <c r="M165" s="133"/>
      <c r="N165" s="130"/>
      <c r="O165" s="130"/>
      <c r="P165" s="128" t="s">
        <v>1853</v>
      </c>
    </row>
    <row r="166" spans="1:16" x14ac:dyDescent="0.3">
      <c r="A166" s="171">
        <v>165</v>
      </c>
      <c r="B166" s="210" t="s">
        <v>304</v>
      </c>
      <c r="C166" s="128"/>
      <c r="D166" s="217" t="e">
        <f>MATCH(E166,[1]!Tabla1[Consignatario],0)</f>
        <v>#REF!</v>
      </c>
      <c r="E166" s="130" t="s">
        <v>1799</v>
      </c>
      <c r="F166" s="130" t="s">
        <v>299</v>
      </c>
      <c r="G166" s="130"/>
      <c r="H166" s="135" t="s">
        <v>157</v>
      </c>
      <c r="I166" s="189" t="s">
        <v>1870</v>
      </c>
      <c r="J166" s="130" t="s">
        <v>162</v>
      </c>
      <c r="K166" s="132">
        <v>22000</v>
      </c>
      <c r="L166" s="130">
        <v>24000</v>
      </c>
      <c r="M166" s="133">
        <v>720</v>
      </c>
      <c r="N166" s="130"/>
      <c r="O166" s="130"/>
      <c r="P166" s="128" t="s">
        <v>166</v>
      </c>
    </row>
    <row r="167" spans="1:16" x14ac:dyDescent="0.3">
      <c r="A167" s="171">
        <v>166</v>
      </c>
      <c r="B167" s="210"/>
      <c r="C167" s="134"/>
      <c r="D167" s="217" t="e">
        <f>MATCH(E167,[1]!Tabla1[Consignatario],0)</f>
        <v>#REF!</v>
      </c>
      <c r="E167" s="130" t="s">
        <v>1799</v>
      </c>
      <c r="F167" s="130" t="s">
        <v>299</v>
      </c>
      <c r="G167" s="135"/>
      <c r="H167" s="135" t="s">
        <v>157</v>
      </c>
      <c r="I167" s="136" t="s">
        <v>1871</v>
      </c>
      <c r="J167" s="135" t="s">
        <v>218</v>
      </c>
      <c r="K167" s="130">
        <v>2000</v>
      </c>
      <c r="L167" s="130">
        <v>2000</v>
      </c>
      <c r="M167" s="133"/>
      <c r="N167" s="130"/>
      <c r="O167" s="130"/>
      <c r="P167" s="128"/>
    </row>
    <row r="168" spans="1:16" x14ac:dyDescent="0.3">
      <c r="A168" s="171">
        <v>167</v>
      </c>
      <c r="B168" s="210" t="s">
        <v>304</v>
      </c>
      <c r="C168" s="138"/>
      <c r="D168" s="217" t="e">
        <f>MATCH(E168,[1]!Tabla1[Consignatario],0)</f>
        <v>#REF!</v>
      </c>
      <c r="E168" s="130" t="s">
        <v>1550</v>
      </c>
      <c r="F168" s="130" t="s">
        <v>299</v>
      </c>
      <c r="G168" s="135"/>
      <c r="H168" s="135" t="s">
        <v>157</v>
      </c>
      <c r="I168" s="140" t="s">
        <v>1870</v>
      </c>
      <c r="J168" s="135" t="s">
        <v>214</v>
      </c>
      <c r="K168" s="132">
        <v>8800</v>
      </c>
      <c r="L168" s="130">
        <v>8800</v>
      </c>
      <c r="M168" s="133">
        <v>300</v>
      </c>
      <c r="N168" s="174">
        <v>1</v>
      </c>
      <c r="O168" s="174"/>
      <c r="P168" s="128" t="s">
        <v>166</v>
      </c>
    </row>
    <row r="169" spans="1:16" x14ac:dyDescent="0.3">
      <c r="A169" s="171">
        <v>168</v>
      </c>
      <c r="B169" s="210"/>
      <c r="C169" s="134"/>
      <c r="D169" s="217" t="e">
        <f>MATCH(E169,[1]!Tabla1[Consignatario],0)</f>
        <v>#REF!</v>
      </c>
      <c r="E169" s="130" t="s">
        <v>1550</v>
      </c>
      <c r="F169" s="130" t="s">
        <v>299</v>
      </c>
      <c r="G169" s="135"/>
      <c r="H169" s="135" t="s">
        <v>157</v>
      </c>
      <c r="I169" s="136" t="s">
        <v>1870</v>
      </c>
      <c r="J169" s="135" t="s">
        <v>310</v>
      </c>
      <c r="K169" s="132">
        <v>350</v>
      </c>
      <c r="L169" s="130">
        <v>350</v>
      </c>
      <c r="M169" s="133"/>
      <c r="N169" s="174"/>
      <c r="O169" s="174"/>
      <c r="P169" s="134"/>
    </row>
    <row r="170" spans="1:16" x14ac:dyDescent="0.3">
      <c r="A170" s="171">
        <v>169</v>
      </c>
      <c r="B170" s="210"/>
      <c r="C170" s="138"/>
      <c r="D170" s="217" t="e">
        <f>MATCH(E170,[1]!Tabla1[Consignatario],0)</f>
        <v>#REF!</v>
      </c>
      <c r="E170" s="130" t="s">
        <v>1550</v>
      </c>
      <c r="F170" s="130" t="s">
        <v>299</v>
      </c>
      <c r="G170" s="135"/>
      <c r="H170" s="135" t="s">
        <v>157</v>
      </c>
      <c r="I170" s="140" t="s">
        <v>1871</v>
      </c>
      <c r="J170" s="135" t="s">
        <v>311</v>
      </c>
      <c r="K170" s="130">
        <f>107*8</f>
        <v>856</v>
      </c>
      <c r="L170" s="130">
        <f>107*8</f>
        <v>856</v>
      </c>
      <c r="M170" s="133"/>
      <c r="N170" s="174"/>
      <c r="O170" s="174"/>
      <c r="P170" s="138"/>
    </row>
    <row r="171" spans="1:16" x14ac:dyDescent="0.3">
      <c r="A171" s="171">
        <v>170</v>
      </c>
      <c r="B171" s="210"/>
      <c r="C171" s="134"/>
      <c r="D171" s="217" t="e">
        <f>MATCH(E171,[1]!Tabla1[Consignatario],0)</f>
        <v>#REF!</v>
      </c>
      <c r="E171" s="130" t="s">
        <v>1550</v>
      </c>
      <c r="F171" s="130" t="s">
        <v>299</v>
      </c>
      <c r="G171" s="135"/>
      <c r="H171" s="135" t="s">
        <v>157</v>
      </c>
      <c r="I171" s="136" t="s">
        <v>1869</v>
      </c>
      <c r="J171" s="135" t="s">
        <v>312</v>
      </c>
      <c r="K171" s="132">
        <v>12050</v>
      </c>
      <c r="L171" s="130"/>
      <c r="M171" s="133">
        <v>90</v>
      </c>
      <c r="N171" s="130">
        <v>3</v>
      </c>
      <c r="O171" s="130"/>
      <c r="P171" s="128" t="s">
        <v>313</v>
      </c>
    </row>
    <row r="172" spans="1:16" x14ac:dyDescent="0.3">
      <c r="A172" s="171">
        <v>171</v>
      </c>
      <c r="B172" s="210" t="s">
        <v>314</v>
      </c>
      <c r="C172" s="142"/>
      <c r="D172" s="217" t="e">
        <f>MATCH(E172,[1]!Tabla1[Consignatario],0)</f>
        <v>#REF!</v>
      </c>
      <c r="E172" s="130" t="s">
        <v>1749</v>
      </c>
      <c r="F172" s="130" t="s">
        <v>299</v>
      </c>
      <c r="G172" s="135"/>
      <c r="H172" s="135" t="s">
        <v>157</v>
      </c>
      <c r="I172" s="144" t="s">
        <v>1870</v>
      </c>
      <c r="J172" s="135" t="s">
        <v>219</v>
      </c>
      <c r="K172" s="132">
        <v>4400</v>
      </c>
      <c r="L172" s="130">
        <v>4400</v>
      </c>
      <c r="M172" s="133">
        <v>132</v>
      </c>
      <c r="N172" s="174"/>
      <c r="O172" s="174"/>
      <c r="P172" s="128" t="s">
        <v>166</v>
      </c>
    </row>
    <row r="173" spans="1:16" x14ac:dyDescent="0.3">
      <c r="A173" s="171">
        <v>172</v>
      </c>
      <c r="B173" s="210" t="s">
        <v>314</v>
      </c>
      <c r="C173" s="138"/>
      <c r="D173" s="217" t="e">
        <f>MATCH(E173,[1]!Tabla1[Consignatario],0)</f>
        <v>#REF!</v>
      </c>
      <c r="E173" s="139" t="s">
        <v>1761</v>
      </c>
      <c r="F173" s="130" t="s">
        <v>299</v>
      </c>
      <c r="G173" s="135"/>
      <c r="H173" s="135" t="s">
        <v>157</v>
      </c>
      <c r="I173" s="140" t="s">
        <v>1870</v>
      </c>
      <c r="J173" s="135" t="s">
        <v>186</v>
      </c>
      <c r="K173" s="132">
        <v>30800</v>
      </c>
      <c r="L173" s="130">
        <v>32973</v>
      </c>
      <c r="M173" s="133">
        <v>989</v>
      </c>
      <c r="N173" s="174"/>
      <c r="O173" s="174"/>
      <c r="P173" s="128" t="s">
        <v>166</v>
      </c>
    </row>
    <row r="174" spans="1:16" x14ac:dyDescent="0.3">
      <c r="A174" s="171">
        <v>173</v>
      </c>
      <c r="B174" s="210"/>
      <c r="C174" s="128"/>
      <c r="D174" s="217" t="e">
        <f>MATCH(E174,[1]!Tabla1[Consignatario],0)</f>
        <v>#REF!</v>
      </c>
      <c r="E174" s="139" t="s">
        <v>1761</v>
      </c>
      <c r="F174" s="130" t="s">
        <v>299</v>
      </c>
      <c r="G174" s="135"/>
      <c r="H174" s="135" t="s">
        <v>157</v>
      </c>
      <c r="I174" s="189" t="s">
        <v>1871</v>
      </c>
      <c r="J174" s="135" t="s">
        <v>316</v>
      </c>
      <c r="K174" s="130">
        <f>208*8</f>
        <v>1664</v>
      </c>
      <c r="L174" s="130">
        <f>208*8</f>
        <v>1664</v>
      </c>
      <c r="M174" s="133"/>
      <c r="N174" s="130"/>
      <c r="O174" s="130"/>
      <c r="P174" s="128"/>
    </row>
    <row r="175" spans="1:16" x14ac:dyDescent="0.3">
      <c r="A175" s="171">
        <v>174</v>
      </c>
      <c r="B175" s="210"/>
      <c r="C175" s="134"/>
      <c r="D175" s="217" t="e">
        <f>MATCH(E175,[1]!Tabla1[Consignatario],0)</f>
        <v>#REF!</v>
      </c>
      <c r="E175" s="135" t="s">
        <v>1761</v>
      </c>
      <c r="F175" s="130" t="s">
        <v>299</v>
      </c>
      <c r="G175" s="135"/>
      <c r="H175" s="135" t="s">
        <v>157</v>
      </c>
      <c r="I175" s="136" t="s">
        <v>1870</v>
      </c>
      <c r="J175" s="135" t="s">
        <v>317</v>
      </c>
      <c r="K175" s="132">
        <v>509</v>
      </c>
      <c r="L175" s="130"/>
      <c r="M175" s="133"/>
      <c r="N175" s="130"/>
      <c r="O175" s="130"/>
      <c r="P175" s="128"/>
    </row>
    <row r="176" spans="1:16" x14ac:dyDescent="0.3">
      <c r="A176" s="171">
        <v>175</v>
      </c>
      <c r="B176" s="210" t="s">
        <v>314</v>
      </c>
      <c r="C176" s="138"/>
      <c r="D176" s="217" t="e">
        <f>MATCH(E176,[1]!Tabla1[Consignatario],0)</f>
        <v>#REF!</v>
      </c>
      <c r="E176" s="135" t="s">
        <v>1733</v>
      </c>
      <c r="F176" s="130" t="s">
        <v>299</v>
      </c>
      <c r="G176" s="135"/>
      <c r="H176" s="135" t="s">
        <v>157</v>
      </c>
      <c r="I176" s="140" t="s">
        <v>1870</v>
      </c>
      <c r="J176" s="135" t="s">
        <v>319</v>
      </c>
      <c r="K176" s="132">
        <v>40000</v>
      </c>
      <c r="L176" s="130">
        <v>55520</v>
      </c>
      <c r="M176" s="133">
        <v>1665</v>
      </c>
      <c r="N176" s="174">
        <v>5</v>
      </c>
      <c r="O176" s="174"/>
      <c r="P176" s="128" t="s">
        <v>166</v>
      </c>
    </row>
    <row r="177" spans="1:16" x14ac:dyDescent="0.3">
      <c r="A177" s="171">
        <v>176</v>
      </c>
      <c r="B177" s="210"/>
      <c r="C177" s="134"/>
      <c r="D177" s="217" t="e">
        <f>MATCH(E177,[1]!Tabla1[Consignatario],0)</f>
        <v>#REF!</v>
      </c>
      <c r="E177" s="135" t="s">
        <v>1733</v>
      </c>
      <c r="F177" s="130" t="s">
        <v>299</v>
      </c>
      <c r="G177" s="135"/>
      <c r="H177" s="135" t="s">
        <v>157</v>
      </c>
      <c r="I177" s="136" t="s">
        <v>1871</v>
      </c>
      <c r="J177" s="135" t="s">
        <v>320</v>
      </c>
      <c r="K177" s="130">
        <f>1440*8</f>
        <v>11520</v>
      </c>
      <c r="L177" s="130">
        <f>1440*8</f>
        <v>11520</v>
      </c>
      <c r="M177" s="133"/>
      <c r="N177" s="191"/>
      <c r="O177" s="191"/>
      <c r="P177" s="128" t="s">
        <v>1854</v>
      </c>
    </row>
    <row r="178" spans="1:16" x14ac:dyDescent="0.3">
      <c r="A178" s="171">
        <v>177</v>
      </c>
      <c r="B178" s="204"/>
      <c r="C178" s="205"/>
      <c r="D178" s="217" t="e">
        <f>MATCH(E178,[1]!Tabla1[Consignatario],0)</f>
        <v>#REF!</v>
      </c>
      <c r="E178" s="135" t="s">
        <v>1733</v>
      </c>
      <c r="F178" s="130" t="s">
        <v>299</v>
      </c>
      <c r="G178" s="205"/>
      <c r="H178" s="135" t="s">
        <v>157</v>
      </c>
      <c r="I178" s="206" t="s">
        <v>1871</v>
      </c>
      <c r="J178" s="205" t="s">
        <v>205</v>
      </c>
      <c r="K178" s="205">
        <v>4000</v>
      </c>
      <c r="L178" s="205">
        <v>4000</v>
      </c>
      <c r="M178" s="208"/>
      <c r="N178" s="209"/>
      <c r="O178" s="209"/>
      <c r="P178" s="212" t="s">
        <v>1850</v>
      </c>
    </row>
    <row r="179" spans="1:16" x14ac:dyDescent="0.3">
      <c r="A179" s="171">
        <v>178</v>
      </c>
      <c r="B179" s="210" t="s">
        <v>314</v>
      </c>
      <c r="C179" s="128"/>
      <c r="D179" s="217" t="e">
        <f>MATCH(E179,[1]!Tabla1[Consignatario],0)</f>
        <v>#REF!</v>
      </c>
      <c r="E179" s="135" t="s">
        <v>1802</v>
      </c>
      <c r="F179" s="130" t="s">
        <v>299</v>
      </c>
      <c r="G179" s="130"/>
      <c r="H179" s="135" t="s">
        <v>157</v>
      </c>
      <c r="I179" s="189" t="s">
        <v>1870</v>
      </c>
      <c r="J179" s="130" t="s">
        <v>277</v>
      </c>
      <c r="K179" s="132">
        <v>233200</v>
      </c>
      <c r="L179" s="130">
        <v>233200</v>
      </c>
      <c r="M179" s="133">
        <v>6996</v>
      </c>
      <c r="N179" s="130"/>
      <c r="O179" s="130"/>
      <c r="P179" s="128" t="s">
        <v>166</v>
      </c>
    </row>
    <row r="180" spans="1:16" x14ac:dyDescent="0.3">
      <c r="A180" s="171">
        <v>179</v>
      </c>
      <c r="B180" s="210" t="s">
        <v>314</v>
      </c>
      <c r="C180" s="128"/>
      <c r="D180" s="217" t="e">
        <f>MATCH(E180,[1]!Tabla1[Consignatario],0)</f>
        <v>#REF!</v>
      </c>
      <c r="E180" s="135" t="s">
        <v>1608</v>
      </c>
      <c r="F180" s="130" t="s">
        <v>299</v>
      </c>
      <c r="G180" s="130"/>
      <c r="H180" s="135" t="s">
        <v>157</v>
      </c>
      <c r="I180" s="189" t="s">
        <v>1870</v>
      </c>
      <c r="J180" s="130" t="s">
        <v>222</v>
      </c>
      <c r="K180" s="132">
        <v>2200</v>
      </c>
      <c r="L180" s="130">
        <v>2200</v>
      </c>
      <c r="M180" s="133">
        <v>66</v>
      </c>
      <c r="N180" s="174"/>
      <c r="O180" s="174"/>
      <c r="P180" s="128" t="s">
        <v>166</v>
      </c>
    </row>
    <row r="181" spans="1:16" x14ac:dyDescent="0.3">
      <c r="A181" s="171">
        <v>180</v>
      </c>
      <c r="B181" s="210" t="s">
        <v>314</v>
      </c>
      <c r="C181" s="128"/>
      <c r="D181" s="217" t="e">
        <f>MATCH(E181,[1]!Tabla1[Consignatario],0)</f>
        <v>#REF!</v>
      </c>
      <c r="E181" s="135" t="s">
        <v>1815</v>
      </c>
      <c r="F181" s="130" t="s">
        <v>299</v>
      </c>
      <c r="G181" s="130"/>
      <c r="H181" s="135" t="s">
        <v>157</v>
      </c>
      <c r="I181" s="189" t="s">
        <v>1870</v>
      </c>
      <c r="J181" s="130" t="s">
        <v>322</v>
      </c>
      <c r="K181" s="132">
        <v>2200</v>
      </c>
      <c r="L181" s="130">
        <v>2200</v>
      </c>
      <c r="M181" s="133">
        <v>66</v>
      </c>
      <c r="N181" s="174">
        <v>5</v>
      </c>
      <c r="O181" s="174"/>
      <c r="P181" s="128" t="s">
        <v>323</v>
      </c>
    </row>
    <row r="182" spans="1:16" x14ac:dyDescent="0.3">
      <c r="A182" s="171">
        <v>181</v>
      </c>
      <c r="B182" s="210"/>
      <c r="C182" s="128"/>
      <c r="D182" s="217" t="e">
        <f>MATCH(E182,[1]!Tabla1[Consignatario],0)</f>
        <v>#REF!</v>
      </c>
      <c r="E182" s="135" t="s">
        <v>1815</v>
      </c>
      <c r="F182" s="130" t="s">
        <v>299</v>
      </c>
      <c r="G182" s="130"/>
      <c r="H182" s="135" t="s">
        <v>157</v>
      </c>
      <c r="I182" s="189" t="s">
        <v>1870</v>
      </c>
      <c r="J182" s="130" t="s">
        <v>324</v>
      </c>
      <c r="K182" s="132">
        <v>200</v>
      </c>
      <c r="L182" s="130">
        <v>200</v>
      </c>
      <c r="M182" s="133">
        <v>1</v>
      </c>
      <c r="N182" s="130">
        <v>4</v>
      </c>
      <c r="O182" s="130"/>
      <c r="P182" s="128" t="s">
        <v>298</v>
      </c>
    </row>
    <row r="183" spans="1:16" x14ac:dyDescent="0.3">
      <c r="A183" s="171">
        <v>182</v>
      </c>
      <c r="B183" s="210" t="s">
        <v>314</v>
      </c>
      <c r="C183" s="134"/>
      <c r="D183" s="217" t="e">
        <f>MATCH(E183,[1]!Tabla1[Consignatario],0)</f>
        <v>#REF!</v>
      </c>
      <c r="E183" s="135" t="s">
        <v>1822</v>
      </c>
      <c r="F183" s="130" t="s">
        <v>299</v>
      </c>
      <c r="G183" s="130"/>
      <c r="H183" s="135" t="s">
        <v>157</v>
      </c>
      <c r="I183" s="136" t="s">
        <v>1870</v>
      </c>
      <c r="J183" s="135" t="s">
        <v>325</v>
      </c>
      <c r="K183" s="132">
        <v>42000</v>
      </c>
      <c r="L183" s="130">
        <v>59600</v>
      </c>
      <c r="M183" s="133">
        <v>1788</v>
      </c>
      <c r="N183" s="130"/>
      <c r="O183" s="130"/>
      <c r="P183" s="128" t="s">
        <v>166</v>
      </c>
    </row>
    <row r="184" spans="1:16" x14ac:dyDescent="0.3">
      <c r="A184" s="171">
        <v>183</v>
      </c>
      <c r="B184" s="210"/>
      <c r="C184" s="138"/>
      <c r="D184" s="217" t="e">
        <f>MATCH(E184,[1]!Tabla1[Consignatario],0)</f>
        <v>#REF!</v>
      </c>
      <c r="E184" s="135" t="s">
        <v>1822</v>
      </c>
      <c r="F184" s="130" t="s">
        <v>299</v>
      </c>
      <c r="G184" s="130"/>
      <c r="H184" s="135" t="s">
        <v>157</v>
      </c>
      <c r="I184" s="139" t="s">
        <v>1871</v>
      </c>
      <c r="J184" s="135" t="s">
        <v>326</v>
      </c>
      <c r="K184" s="130">
        <v>17600</v>
      </c>
      <c r="L184" s="129">
        <f>2200*8</f>
        <v>17600</v>
      </c>
      <c r="M184" s="133"/>
      <c r="N184" s="174"/>
      <c r="O184" s="174"/>
      <c r="P184" s="128" t="s">
        <v>1855</v>
      </c>
    </row>
    <row r="185" spans="1:16" x14ac:dyDescent="0.3">
      <c r="A185" s="171">
        <v>184</v>
      </c>
      <c r="B185" s="210" t="s">
        <v>314</v>
      </c>
      <c r="C185" s="128"/>
      <c r="D185" s="217" t="e">
        <f>MATCH(E185,[1]!Tabla1[Consignatario],0)</f>
        <v>#REF!</v>
      </c>
      <c r="E185" s="130" t="s">
        <v>1807</v>
      </c>
      <c r="F185" s="130" t="s">
        <v>299</v>
      </c>
      <c r="G185" s="130"/>
      <c r="H185" s="135" t="s">
        <v>157</v>
      </c>
      <c r="I185" s="189" t="s">
        <v>1870</v>
      </c>
      <c r="J185" s="130" t="s">
        <v>214</v>
      </c>
      <c r="K185" s="132">
        <v>8000</v>
      </c>
      <c r="L185" s="130">
        <v>27400</v>
      </c>
      <c r="M185" s="133">
        <v>822</v>
      </c>
      <c r="N185" s="130"/>
      <c r="O185" s="130"/>
      <c r="P185" s="128" t="s">
        <v>166</v>
      </c>
    </row>
    <row r="186" spans="1:16" x14ac:dyDescent="0.3">
      <c r="A186" s="171">
        <v>185</v>
      </c>
      <c r="B186" s="210"/>
      <c r="C186" s="128"/>
      <c r="D186" s="217" t="e">
        <f>MATCH(E186,[1]!Tabla1[Consignatario],0)</f>
        <v>#REF!</v>
      </c>
      <c r="E186" s="130" t="s">
        <v>1807</v>
      </c>
      <c r="F186" s="130" t="s">
        <v>299</v>
      </c>
      <c r="G186" s="130"/>
      <c r="H186" s="135" t="s">
        <v>157</v>
      </c>
      <c r="I186" s="189" t="s">
        <v>1870</v>
      </c>
      <c r="J186" s="130" t="s">
        <v>241</v>
      </c>
      <c r="K186" s="132">
        <v>15400</v>
      </c>
      <c r="L186" s="130"/>
      <c r="M186" s="133"/>
      <c r="N186" s="130"/>
      <c r="O186" s="130"/>
      <c r="P186" s="128"/>
    </row>
    <row r="187" spans="1:16" x14ac:dyDescent="0.3">
      <c r="A187" s="171">
        <v>186</v>
      </c>
      <c r="B187" s="210"/>
      <c r="C187" s="128"/>
      <c r="D187" s="217" t="e">
        <f>MATCH(E187,[1]!Tabla1[Consignatario],0)</f>
        <v>#REF!</v>
      </c>
      <c r="E187" s="130" t="s">
        <v>1807</v>
      </c>
      <c r="F187" s="130" t="s">
        <v>299</v>
      </c>
      <c r="G187" s="130"/>
      <c r="H187" s="135" t="s">
        <v>157</v>
      </c>
      <c r="I187" s="189" t="s">
        <v>1871</v>
      </c>
      <c r="J187" s="130" t="s">
        <v>205</v>
      </c>
      <c r="K187" s="130">
        <v>4000</v>
      </c>
      <c r="L187" s="130">
        <v>4000</v>
      </c>
      <c r="M187" s="133"/>
      <c r="N187" s="130"/>
      <c r="O187" s="130"/>
      <c r="P187" s="128" t="s">
        <v>327</v>
      </c>
    </row>
    <row r="188" spans="1:16" x14ac:dyDescent="0.3">
      <c r="A188" s="171">
        <v>187</v>
      </c>
      <c r="B188" s="210" t="s">
        <v>314</v>
      </c>
      <c r="C188" s="128"/>
      <c r="D188" s="217" t="e">
        <f>MATCH(E188,[1]!Tabla1[Consignatario],0)</f>
        <v>#REF!</v>
      </c>
      <c r="E188" s="130" t="s">
        <v>1823</v>
      </c>
      <c r="F188" s="130" t="s">
        <v>299</v>
      </c>
      <c r="G188" s="130"/>
      <c r="H188" s="135" t="s">
        <v>157</v>
      </c>
      <c r="I188" s="189" t="s">
        <v>1871</v>
      </c>
      <c r="J188" s="130" t="s">
        <v>328</v>
      </c>
      <c r="K188" s="130">
        <f>170*8</f>
        <v>1360</v>
      </c>
      <c r="L188" s="130">
        <f>170*8</f>
        <v>1360</v>
      </c>
      <c r="M188" s="133">
        <v>40</v>
      </c>
      <c r="N188" s="130">
        <v>6.5</v>
      </c>
      <c r="O188" s="130"/>
      <c r="P188" s="128" t="s">
        <v>166</v>
      </c>
    </row>
    <row r="189" spans="1:16" x14ac:dyDescent="0.3">
      <c r="A189" s="171">
        <v>188</v>
      </c>
      <c r="B189" s="210" t="s">
        <v>329</v>
      </c>
      <c r="C189" s="134"/>
      <c r="D189" s="217" t="e">
        <f>MATCH(E189,[1]!Tabla1[Consignatario],0)</f>
        <v>#REF!</v>
      </c>
      <c r="E189" s="130" t="s">
        <v>1595</v>
      </c>
      <c r="F189" s="130" t="s">
        <v>299</v>
      </c>
      <c r="G189" s="135"/>
      <c r="H189" s="135" t="s">
        <v>157</v>
      </c>
      <c r="I189" s="136" t="s">
        <v>1870</v>
      </c>
      <c r="J189" s="135" t="s">
        <v>222</v>
      </c>
      <c r="K189" s="132">
        <v>2200</v>
      </c>
      <c r="L189" s="130">
        <v>2200</v>
      </c>
      <c r="M189" s="133">
        <v>66</v>
      </c>
      <c r="N189" s="130"/>
      <c r="O189" s="130"/>
      <c r="P189" s="128" t="s">
        <v>166</v>
      </c>
    </row>
    <row r="190" spans="1:16" x14ac:dyDescent="0.3">
      <c r="A190" s="171">
        <v>189</v>
      </c>
      <c r="B190" s="210" t="s">
        <v>329</v>
      </c>
      <c r="C190" s="138"/>
      <c r="D190" s="217" t="e">
        <f>MATCH(E190,[1]!Tabla1[Consignatario],0)</f>
        <v>#REF!</v>
      </c>
      <c r="E190" s="130" t="s">
        <v>1709</v>
      </c>
      <c r="F190" s="130" t="s">
        <v>299</v>
      </c>
      <c r="G190" s="135"/>
      <c r="H190" s="135" t="s">
        <v>157</v>
      </c>
      <c r="I190" s="140" t="s">
        <v>1870</v>
      </c>
      <c r="J190" s="135" t="s">
        <v>247</v>
      </c>
      <c r="K190" s="132">
        <v>38000</v>
      </c>
      <c r="L190" s="130">
        <v>38000</v>
      </c>
      <c r="M190" s="133">
        <v>1140</v>
      </c>
      <c r="N190" s="174"/>
      <c r="O190" s="174"/>
      <c r="P190" s="128" t="s">
        <v>166</v>
      </c>
    </row>
    <row r="191" spans="1:16" x14ac:dyDescent="0.3">
      <c r="A191" s="171">
        <v>190</v>
      </c>
      <c r="B191" s="210" t="s">
        <v>329</v>
      </c>
      <c r="C191" s="134"/>
      <c r="D191" s="217" t="e">
        <f>MATCH(E191,[1]!Tabla1[Consignatario],0)</f>
        <v>#REF!</v>
      </c>
      <c r="E191" s="218" t="s">
        <v>1625</v>
      </c>
      <c r="F191" s="130" t="s">
        <v>299</v>
      </c>
      <c r="G191" s="135"/>
      <c r="H191" s="135" t="s">
        <v>157</v>
      </c>
      <c r="I191" s="136" t="s">
        <v>1870</v>
      </c>
      <c r="J191" s="135" t="s">
        <v>162</v>
      </c>
      <c r="K191" s="132">
        <v>22000</v>
      </c>
      <c r="L191" s="130">
        <v>22000</v>
      </c>
      <c r="M191" s="133">
        <v>660</v>
      </c>
      <c r="N191" s="174"/>
      <c r="O191" s="174"/>
      <c r="P191" s="134" t="s">
        <v>166</v>
      </c>
    </row>
    <row r="192" spans="1:16" x14ac:dyDescent="0.3">
      <c r="A192" s="171">
        <v>191</v>
      </c>
      <c r="B192" s="210" t="s">
        <v>329</v>
      </c>
      <c r="C192" s="138"/>
      <c r="D192" s="217" t="e">
        <f>MATCH(E192,[1]!Tabla1[Consignatario],0)</f>
        <v>#REF!</v>
      </c>
      <c r="E192" s="139" t="s">
        <v>1788</v>
      </c>
      <c r="F192" s="130" t="s">
        <v>299</v>
      </c>
      <c r="G192" s="135"/>
      <c r="H192" s="135" t="s">
        <v>157</v>
      </c>
      <c r="I192" s="140" t="s">
        <v>1870</v>
      </c>
      <c r="J192" s="135" t="s">
        <v>204</v>
      </c>
      <c r="K192" s="132">
        <v>6600</v>
      </c>
      <c r="L192" s="130">
        <v>6600</v>
      </c>
      <c r="M192" s="133">
        <v>198</v>
      </c>
      <c r="N192" s="174"/>
      <c r="O192" s="174"/>
      <c r="P192" s="138" t="s">
        <v>166</v>
      </c>
    </row>
    <row r="193" spans="1:16" ht="82.8" x14ac:dyDescent="0.3">
      <c r="A193" s="171">
        <v>192</v>
      </c>
      <c r="B193" s="210" t="s">
        <v>329</v>
      </c>
      <c r="C193" s="134"/>
      <c r="D193" s="217" t="e">
        <f>MATCH(E193,[1]!Tabla1[Consignatario],0)</f>
        <v>#REF!</v>
      </c>
      <c r="E193" s="135" t="s">
        <v>1721</v>
      </c>
      <c r="F193" s="130" t="s">
        <v>299</v>
      </c>
      <c r="G193" s="135"/>
      <c r="H193" s="135" t="s">
        <v>157</v>
      </c>
      <c r="I193" s="136" t="s">
        <v>1870</v>
      </c>
      <c r="J193" s="135" t="s">
        <v>259</v>
      </c>
      <c r="K193" s="132">
        <v>500</v>
      </c>
      <c r="L193" s="130">
        <v>500</v>
      </c>
      <c r="M193" s="133">
        <v>15</v>
      </c>
      <c r="N193" s="130"/>
      <c r="O193" s="130"/>
      <c r="P193" s="221" t="s">
        <v>1856</v>
      </c>
    </row>
    <row r="194" spans="1:16" x14ac:dyDescent="0.3">
      <c r="A194" s="171">
        <v>193</v>
      </c>
      <c r="B194" s="210" t="s">
        <v>329</v>
      </c>
      <c r="C194" s="142"/>
      <c r="D194" s="217" t="e">
        <f>MATCH(E194,[1]!Tabla1[Consignatario],0)</f>
        <v>#REF!</v>
      </c>
      <c r="E194" s="135" t="s">
        <v>1759</v>
      </c>
      <c r="F194" s="130" t="s">
        <v>331</v>
      </c>
      <c r="G194" s="135"/>
      <c r="H194" s="135" t="s">
        <v>157</v>
      </c>
      <c r="I194" s="144" t="s">
        <v>1870</v>
      </c>
      <c r="J194" s="135" t="s">
        <v>244</v>
      </c>
      <c r="K194" s="132">
        <v>10000</v>
      </c>
      <c r="L194" s="130">
        <v>17200</v>
      </c>
      <c r="M194" s="133">
        <v>516</v>
      </c>
      <c r="N194" s="174"/>
      <c r="O194" s="174"/>
      <c r="P194" s="128" t="s">
        <v>166</v>
      </c>
    </row>
    <row r="195" spans="1:16" x14ac:dyDescent="0.3">
      <c r="A195" s="171">
        <v>194</v>
      </c>
      <c r="B195" s="210"/>
      <c r="C195" s="138"/>
      <c r="D195" s="217" t="e">
        <f>MATCH(E195,[1]!Tabla1[Consignatario],0)</f>
        <v>#REF!</v>
      </c>
      <c r="E195" s="135" t="s">
        <v>1759</v>
      </c>
      <c r="F195" s="130" t="s">
        <v>331</v>
      </c>
      <c r="G195" s="135"/>
      <c r="H195" s="135" t="s">
        <v>157</v>
      </c>
      <c r="I195" s="140" t="s">
        <v>1871</v>
      </c>
      <c r="J195" s="135" t="s">
        <v>332</v>
      </c>
      <c r="K195" s="130">
        <f>900*8</f>
        <v>7200</v>
      </c>
      <c r="L195" s="130">
        <f>900*8</f>
        <v>7200</v>
      </c>
      <c r="M195" s="133"/>
      <c r="N195" s="174"/>
      <c r="O195" s="174"/>
      <c r="P195" s="128" t="s">
        <v>1857</v>
      </c>
    </row>
    <row r="196" spans="1:16" x14ac:dyDescent="0.3">
      <c r="A196" s="171">
        <v>195</v>
      </c>
      <c r="B196" s="210" t="s">
        <v>329</v>
      </c>
      <c r="C196" s="128"/>
      <c r="D196" s="217" t="e">
        <f>MATCH(E196,[1]!Tabla1[Consignatario],0)</f>
        <v>#REF!</v>
      </c>
      <c r="E196" s="135" t="s">
        <v>1521</v>
      </c>
      <c r="F196" s="130" t="s">
        <v>331</v>
      </c>
      <c r="G196" s="135"/>
      <c r="H196" s="135" t="s">
        <v>157</v>
      </c>
      <c r="I196" s="189" t="s">
        <v>1870</v>
      </c>
      <c r="J196" s="135" t="s">
        <v>271</v>
      </c>
      <c r="K196" s="132">
        <v>18000</v>
      </c>
      <c r="L196" s="130">
        <v>24000</v>
      </c>
      <c r="M196" s="133">
        <v>720</v>
      </c>
      <c r="N196" s="130"/>
      <c r="O196" s="130"/>
      <c r="P196" s="128"/>
    </row>
    <row r="197" spans="1:16" x14ac:dyDescent="0.3">
      <c r="A197" s="171">
        <v>196</v>
      </c>
      <c r="B197" s="210"/>
      <c r="C197" s="134"/>
      <c r="D197" s="217" t="e">
        <f>MATCH(E197,[1]!Tabla1[Consignatario],0)</f>
        <v>#REF!</v>
      </c>
      <c r="E197" s="135" t="s">
        <v>1521</v>
      </c>
      <c r="F197" s="130" t="s">
        <v>331</v>
      </c>
      <c r="G197" s="135"/>
      <c r="H197" s="135" t="s">
        <v>157</v>
      </c>
      <c r="I197" s="136" t="s">
        <v>1871</v>
      </c>
      <c r="J197" s="135" t="s">
        <v>204</v>
      </c>
      <c r="K197" s="132">
        <v>6000</v>
      </c>
      <c r="L197" s="130"/>
      <c r="M197" s="133"/>
      <c r="N197" s="130"/>
      <c r="O197" s="130"/>
      <c r="P197" s="128" t="s">
        <v>1858</v>
      </c>
    </row>
    <row r="198" spans="1:16" x14ac:dyDescent="0.3">
      <c r="A198" s="171">
        <v>197</v>
      </c>
      <c r="B198" s="210" t="s">
        <v>329</v>
      </c>
      <c r="C198" s="138"/>
      <c r="D198" s="217" t="e">
        <f>MATCH(E198,[1]!Tabla1[Consignatario],0)</f>
        <v>#REF!</v>
      </c>
      <c r="E198" s="135" t="s">
        <v>1736</v>
      </c>
      <c r="F198" s="130" t="s">
        <v>331</v>
      </c>
      <c r="G198" s="135"/>
      <c r="H198" s="135" t="s">
        <v>157</v>
      </c>
      <c r="I198" s="140" t="s">
        <v>1870</v>
      </c>
      <c r="J198" s="135" t="s">
        <v>168</v>
      </c>
      <c r="K198" s="132">
        <v>26400</v>
      </c>
      <c r="L198" s="130">
        <v>34400</v>
      </c>
      <c r="M198" s="133">
        <v>1032</v>
      </c>
      <c r="N198" s="174"/>
      <c r="O198" s="174"/>
      <c r="P198" s="128"/>
    </row>
    <row r="199" spans="1:16" x14ac:dyDescent="0.3">
      <c r="A199" s="171">
        <v>198</v>
      </c>
      <c r="B199" s="210"/>
      <c r="C199" s="134"/>
      <c r="D199" s="217" t="e">
        <f>MATCH(E199,[1]!Tabla1[Consignatario],0)</f>
        <v>#REF!</v>
      </c>
      <c r="E199" s="135" t="s">
        <v>1736</v>
      </c>
      <c r="F199" s="130" t="s">
        <v>331</v>
      </c>
      <c r="G199" s="135"/>
      <c r="H199" s="135" t="s">
        <v>157</v>
      </c>
      <c r="I199" s="136" t="s">
        <v>1871</v>
      </c>
      <c r="J199" s="135" t="s">
        <v>334</v>
      </c>
      <c r="K199" s="132" t="s">
        <v>1827</v>
      </c>
      <c r="L199" s="132" t="s">
        <v>1827</v>
      </c>
      <c r="M199" s="133"/>
      <c r="N199" s="191"/>
      <c r="O199" s="191"/>
      <c r="P199" s="128" t="s">
        <v>1859</v>
      </c>
    </row>
    <row r="200" spans="1:16" ht="27.6" x14ac:dyDescent="0.3">
      <c r="A200" s="171">
        <v>199</v>
      </c>
      <c r="B200" s="204" t="s">
        <v>329</v>
      </c>
      <c r="C200" s="205"/>
      <c r="D200" s="217" t="e">
        <f>MATCH(E200,[1]!Tabla1[Consignatario],0)</f>
        <v>#REF!</v>
      </c>
      <c r="E200" s="135" t="s">
        <v>1813</v>
      </c>
      <c r="F200" s="205" t="s">
        <v>331</v>
      </c>
      <c r="G200" s="205"/>
      <c r="H200" s="135" t="s">
        <v>157</v>
      </c>
      <c r="I200" s="206" t="s">
        <v>1871</v>
      </c>
      <c r="J200" s="205" t="s">
        <v>222</v>
      </c>
      <c r="K200" s="207">
        <v>0</v>
      </c>
      <c r="L200" s="207">
        <v>0</v>
      </c>
      <c r="M200" s="208"/>
      <c r="N200" s="209"/>
      <c r="O200" s="209"/>
      <c r="P200" s="212" t="s">
        <v>335</v>
      </c>
    </row>
    <row r="201" spans="1:16" x14ac:dyDescent="0.3">
      <c r="A201" s="171">
        <v>200</v>
      </c>
      <c r="B201" s="210" t="s">
        <v>336</v>
      </c>
      <c r="C201" s="128"/>
      <c r="D201" s="217" t="e">
        <f>MATCH(E201,[1]!Tabla1[Consignatario],0)</f>
        <v>#REF!</v>
      </c>
      <c r="E201" s="135" t="s">
        <v>1755</v>
      </c>
      <c r="F201" s="130" t="s">
        <v>331</v>
      </c>
      <c r="G201" s="130"/>
      <c r="H201" s="135" t="s">
        <v>157</v>
      </c>
      <c r="I201" s="189" t="s">
        <v>1870</v>
      </c>
      <c r="J201" s="130" t="s">
        <v>222</v>
      </c>
      <c r="K201" s="132">
        <v>2000</v>
      </c>
      <c r="L201" s="130">
        <v>2000</v>
      </c>
      <c r="M201" s="133">
        <v>121</v>
      </c>
      <c r="N201" s="130"/>
      <c r="O201" s="130"/>
      <c r="P201" s="128" t="s">
        <v>166</v>
      </c>
    </row>
    <row r="202" spans="1:16" x14ac:dyDescent="0.3">
      <c r="A202" s="171">
        <v>201</v>
      </c>
      <c r="B202" s="210"/>
      <c r="C202" s="128"/>
      <c r="D202" s="217" t="e">
        <f>MATCH(E202,[1]!Tabla1[Consignatario],0)</f>
        <v>#REF!</v>
      </c>
      <c r="E202" s="135" t="s">
        <v>1755</v>
      </c>
      <c r="F202" s="130" t="s">
        <v>331</v>
      </c>
      <c r="G202" s="130"/>
      <c r="H202" s="135" t="s">
        <v>157</v>
      </c>
      <c r="I202" s="189" t="s">
        <v>1871</v>
      </c>
      <c r="J202" s="130" t="s">
        <v>242</v>
      </c>
      <c r="K202" s="130">
        <f>211*8</f>
        <v>1688</v>
      </c>
      <c r="L202" s="130">
        <f>211*8</f>
        <v>1688</v>
      </c>
      <c r="M202" s="133"/>
      <c r="N202" s="174"/>
      <c r="O202" s="174"/>
      <c r="P202" s="128"/>
    </row>
    <row r="203" spans="1:16" x14ac:dyDescent="0.3">
      <c r="A203" s="171">
        <v>202</v>
      </c>
      <c r="B203" s="210"/>
      <c r="C203" s="128"/>
      <c r="D203" s="217" t="e">
        <f>MATCH(E203,[1]!Tabla1[Consignatario],0)</f>
        <v>#REF!</v>
      </c>
      <c r="E203" s="130" t="s">
        <v>1755</v>
      </c>
      <c r="F203" s="130" t="s">
        <v>331</v>
      </c>
      <c r="G203" s="130"/>
      <c r="H203" s="135" t="s">
        <v>157</v>
      </c>
      <c r="I203" s="189" t="s">
        <v>1870</v>
      </c>
      <c r="J203" s="130" t="s">
        <v>337</v>
      </c>
      <c r="K203" s="132">
        <v>100</v>
      </c>
      <c r="L203" s="130"/>
      <c r="M203" s="133"/>
      <c r="N203" s="174"/>
      <c r="O203" s="174"/>
      <c r="P203" s="128"/>
    </row>
    <row r="204" spans="1:16" x14ac:dyDescent="0.3">
      <c r="A204" s="171">
        <v>203</v>
      </c>
      <c r="B204" s="210"/>
      <c r="C204" s="128"/>
      <c r="D204" s="217" t="e">
        <f>MATCH(E204,[1]!Tabla1[Consignatario],0)</f>
        <v>#REF!</v>
      </c>
      <c r="E204" s="130" t="s">
        <v>1755</v>
      </c>
      <c r="F204" s="130" t="s">
        <v>331</v>
      </c>
      <c r="G204" s="130"/>
      <c r="H204" s="135" t="s">
        <v>157</v>
      </c>
      <c r="I204" s="189" t="s">
        <v>1871</v>
      </c>
      <c r="J204" s="130" t="s">
        <v>338</v>
      </c>
      <c r="K204" s="130">
        <f>30*8</f>
        <v>240</v>
      </c>
      <c r="L204" s="130">
        <f>30*8</f>
        <v>240</v>
      </c>
      <c r="M204" s="133"/>
      <c r="N204" s="130"/>
      <c r="O204" s="130"/>
      <c r="P204" s="128"/>
    </row>
    <row r="205" spans="1:16" x14ac:dyDescent="0.3">
      <c r="A205" s="171">
        <v>204</v>
      </c>
      <c r="B205" s="210" t="s">
        <v>336</v>
      </c>
      <c r="C205" s="134"/>
      <c r="D205" s="217" t="e">
        <f>MATCH(E205,[1]!Tabla1[Consignatario],0)</f>
        <v>#REF!</v>
      </c>
      <c r="E205" s="130" t="s">
        <v>1775</v>
      </c>
      <c r="F205" s="130" t="s">
        <v>331</v>
      </c>
      <c r="G205" s="130"/>
      <c r="H205" s="135" t="s">
        <v>157</v>
      </c>
      <c r="I205" s="136" t="s">
        <v>1870</v>
      </c>
      <c r="J205" s="135" t="s">
        <v>340</v>
      </c>
      <c r="K205" s="132">
        <v>79151</v>
      </c>
      <c r="L205" s="130">
        <v>79151</v>
      </c>
      <c r="M205" s="133">
        <v>2374</v>
      </c>
      <c r="N205" s="130">
        <v>4</v>
      </c>
      <c r="O205" s="130"/>
      <c r="P205" s="128" t="s">
        <v>166</v>
      </c>
    </row>
    <row r="206" spans="1:16" x14ac:dyDescent="0.3">
      <c r="A206" s="171">
        <v>205</v>
      </c>
      <c r="B206" s="210" t="s">
        <v>336</v>
      </c>
      <c r="C206" s="138"/>
      <c r="D206" s="217" t="e">
        <f>MATCH(E206,[1]!Tabla1[Consignatario],0)</f>
        <v>#REF!</v>
      </c>
      <c r="E206" s="130" t="s">
        <v>1820</v>
      </c>
      <c r="F206" s="130" t="s">
        <v>331</v>
      </c>
      <c r="G206" s="130"/>
      <c r="H206" s="135" t="s">
        <v>157</v>
      </c>
      <c r="I206" s="139" t="s">
        <v>1870</v>
      </c>
      <c r="J206" s="135" t="s">
        <v>214</v>
      </c>
      <c r="K206" s="132">
        <v>8800</v>
      </c>
      <c r="L206" s="129">
        <v>8800</v>
      </c>
      <c r="M206" s="133">
        <v>499</v>
      </c>
      <c r="N206" s="174">
        <v>1.5</v>
      </c>
      <c r="O206" s="174"/>
      <c r="P206" s="128" t="s">
        <v>166</v>
      </c>
    </row>
    <row r="207" spans="1:16" x14ac:dyDescent="0.3">
      <c r="A207" s="171">
        <v>206</v>
      </c>
      <c r="B207" s="210"/>
      <c r="C207" s="128"/>
      <c r="D207" s="217" t="e">
        <f>MATCH(E207,[1]!Tabla1[Consignatario],0)</f>
        <v>#REF!</v>
      </c>
      <c r="E207" s="130" t="s">
        <v>1820</v>
      </c>
      <c r="F207" s="130" t="s">
        <v>331</v>
      </c>
      <c r="G207" s="130"/>
      <c r="H207" s="135" t="s">
        <v>157</v>
      </c>
      <c r="I207" s="189" t="s">
        <v>1871</v>
      </c>
      <c r="J207" s="130" t="s">
        <v>341</v>
      </c>
      <c r="K207" s="130">
        <f>980*8</f>
        <v>7840</v>
      </c>
      <c r="L207" s="130">
        <f>980*8</f>
        <v>7840</v>
      </c>
      <c r="M207" s="133"/>
      <c r="N207" s="130"/>
      <c r="O207" s="130"/>
      <c r="P207" s="128" t="s">
        <v>1860</v>
      </c>
    </row>
    <row r="208" spans="1:16" x14ac:dyDescent="0.3">
      <c r="A208" s="171">
        <v>207</v>
      </c>
      <c r="B208" s="210" t="s">
        <v>336</v>
      </c>
      <c r="C208" s="128"/>
      <c r="D208" s="217" t="e">
        <f>MATCH(E208,[1]!Tabla1[Consignatario],0)</f>
        <v>#REF!</v>
      </c>
      <c r="E208" s="130" t="s">
        <v>1756</v>
      </c>
      <c r="F208" s="130" t="s">
        <v>331</v>
      </c>
      <c r="G208" s="130"/>
      <c r="H208" s="135" t="s">
        <v>157</v>
      </c>
      <c r="I208" s="189" t="s">
        <v>1870</v>
      </c>
      <c r="J208" s="130" t="s">
        <v>204</v>
      </c>
      <c r="K208" s="132">
        <v>6000</v>
      </c>
      <c r="L208" s="130">
        <v>8004</v>
      </c>
      <c r="M208" s="133">
        <v>240</v>
      </c>
      <c r="N208" s="130"/>
      <c r="O208" s="130"/>
      <c r="P208" s="128" t="s">
        <v>166</v>
      </c>
    </row>
    <row r="209" spans="1:16" x14ac:dyDescent="0.3">
      <c r="A209" s="171">
        <v>208</v>
      </c>
      <c r="B209" s="210"/>
      <c r="C209" s="128"/>
      <c r="D209" s="217" t="e">
        <f>MATCH(E209,[1]!Tabla1[Consignatario],0)</f>
        <v>#REF!</v>
      </c>
      <c r="E209" s="130" t="s">
        <v>1756</v>
      </c>
      <c r="F209" s="130" t="s">
        <v>331</v>
      </c>
      <c r="G209" s="130"/>
      <c r="H209" s="135" t="s">
        <v>157</v>
      </c>
      <c r="I209" s="189" t="s">
        <v>1871</v>
      </c>
      <c r="J209" s="130" t="s">
        <v>342</v>
      </c>
      <c r="K209" s="130">
        <f>163*8</f>
        <v>1304</v>
      </c>
      <c r="L209" s="130">
        <f>163*8</f>
        <v>1304</v>
      </c>
      <c r="M209" s="133"/>
      <c r="N209" s="130"/>
      <c r="O209" s="130"/>
      <c r="P209" s="128" t="s">
        <v>343</v>
      </c>
    </row>
    <row r="210" spans="1:16" x14ac:dyDescent="0.3">
      <c r="A210" s="171">
        <v>209</v>
      </c>
      <c r="B210" s="210" t="s">
        <v>336</v>
      </c>
      <c r="C210" s="128"/>
      <c r="D210" s="217" t="e">
        <f>MATCH(E210,[1]!Tabla1[Consignatario],0)</f>
        <v>#REF!</v>
      </c>
      <c r="E210" s="130" t="s">
        <v>1593</v>
      </c>
      <c r="F210" s="130" t="s">
        <v>331</v>
      </c>
      <c r="G210" s="130"/>
      <c r="H210" s="135" t="s">
        <v>157</v>
      </c>
      <c r="I210" s="189" t="s">
        <v>1870</v>
      </c>
      <c r="J210" s="130" t="s">
        <v>195</v>
      </c>
      <c r="K210" s="132">
        <v>85800</v>
      </c>
      <c r="L210" s="130">
        <v>85800</v>
      </c>
      <c r="M210" s="133">
        <v>2574</v>
      </c>
      <c r="N210" s="130"/>
      <c r="O210" s="130"/>
      <c r="P210" s="128" t="s">
        <v>166</v>
      </c>
    </row>
    <row r="211" spans="1:16" x14ac:dyDescent="0.3">
      <c r="A211" s="171">
        <v>210</v>
      </c>
      <c r="B211" s="210" t="s">
        <v>336</v>
      </c>
      <c r="C211" s="134"/>
      <c r="D211" s="217" t="e">
        <f>MATCH(E211,[1]!Tabla1[Consignatario],0)</f>
        <v>#REF!</v>
      </c>
      <c r="E211" s="135" t="s">
        <v>1625</v>
      </c>
      <c r="F211" s="130" t="s">
        <v>331</v>
      </c>
      <c r="G211" s="135"/>
      <c r="H211" s="135" t="s">
        <v>157</v>
      </c>
      <c r="I211" s="136" t="s">
        <v>1870</v>
      </c>
      <c r="J211" s="135" t="s">
        <v>345</v>
      </c>
      <c r="K211" s="132">
        <v>299200</v>
      </c>
      <c r="L211" s="130">
        <v>299200</v>
      </c>
      <c r="M211" s="133">
        <v>10776</v>
      </c>
      <c r="N211" s="130"/>
      <c r="O211" s="130"/>
      <c r="P211" s="128" t="s">
        <v>166</v>
      </c>
    </row>
    <row r="212" spans="1:16" x14ac:dyDescent="0.3">
      <c r="A212" s="171">
        <v>211</v>
      </c>
      <c r="B212" s="210"/>
      <c r="C212" s="138"/>
      <c r="D212" s="217" t="e">
        <f>MATCH(E212,[1]!Tabla1[Consignatario],0)</f>
        <v>#REF!</v>
      </c>
      <c r="E212" s="139" t="s">
        <v>1625</v>
      </c>
      <c r="F212" s="130" t="s">
        <v>331</v>
      </c>
      <c r="G212" s="135"/>
      <c r="H212" s="135" t="s">
        <v>157</v>
      </c>
      <c r="I212" s="140" t="s">
        <v>1870</v>
      </c>
      <c r="J212" s="135" t="s">
        <v>213</v>
      </c>
      <c r="K212" s="132">
        <v>20000</v>
      </c>
      <c r="L212" s="130">
        <v>20000</v>
      </c>
      <c r="M212" s="133"/>
      <c r="N212" s="174"/>
      <c r="O212" s="174"/>
      <c r="P212" s="128"/>
    </row>
    <row r="213" spans="1:16" x14ac:dyDescent="0.3">
      <c r="A213" s="171">
        <v>212</v>
      </c>
      <c r="B213" s="210"/>
      <c r="C213" s="134"/>
      <c r="D213" s="217" t="e">
        <f>MATCH(E213,[1]!Tabla1[Consignatario],0)</f>
        <v>#REF!</v>
      </c>
      <c r="E213" s="139" t="s">
        <v>1625</v>
      </c>
      <c r="F213" s="130" t="s">
        <v>331</v>
      </c>
      <c r="G213" s="135"/>
      <c r="H213" s="135" t="s">
        <v>157</v>
      </c>
      <c r="I213" s="136" t="s">
        <v>1871</v>
      </c>
      <c r="J213" s="135" t="s">
        <v>346</v>
      </c>
      <c r="K213" s="130">
        <f>5000*8</f>
        <v>40000</v>
      </c>
      <c r="L213" s="130">
        <f>5000*8</f>
        <v>40000</v>
      </c>
      <c r="M213" s="133"/>
      <c r="N213" s="174"/>
      <c r="O213" s="174"/>
      <c r="P213" s="134" t="s">
        <v>1861</v>
      </c>
    </row>
    <row r="214" spans="1:16" x14ac:dyDescent="0.3">
      <c r="A214" s="171">
        <v>213</v>
      </c>
      <c r="B214" s="210" t="s">
        <v>336</v>
      </c>
      <c r="C214" s="138" t="s">
        <v>45</v>
      </c>
      <c r="D214" s="217" t="e">
        <f>MATCH(E214,[1]!Tabla1[Consignatario],0)</f>
        <v>#REF!</v>
      </c>
      <c r="E214" s="139" t="s">
        <v>1706</v>
      </c>
      <c r="F214" s="130" t="s">
        <v>331</v>
      </c>
      <c r="G214" s="135"/>
      <c r="H214" s="135" t="s">
        <v>157</v>
      </c>
      <c r="I214" s="140" t="s">
        <v>1870</v>
      </c>
      <c r="J214" s="135" t="s">
        <v>219</v>
      </c>
      <c r="K214" s="132">
        <v>4000</v>
      </c>
      <c r="L214" s="130">
        <v>5300</v>
      </c>
      <c r="M214" s="133">
        <v>159</v>
      </c>
      <c r="N214" s="174"/>
      <c r="O214" s="174"/>
      <c r="P214" s="138" t="s">
        <v>166</v>
      </c>
    </row>
    <row r="215" spans="1:16" x14ac:dyDescent="0.3">
      <c r="A215" s="171">
        <v>214</v>
      </c>
      <c r="B215" s="210"/>
      <c r="C215" s="134"/>
      <c r="D215" s="217" t="e">
        <f>MATCH(E215,[1]!Tabla1[Consignatario],0)</f>
        <v>#REF!</v>
      </c>
      <c r="E215" s="139" t="s">
        <v>1706</v>
      </c>
      <c r="F215" s="130" t="s">
        <v>331</v>
      </c>
      <c r="G215" s="135"/>
      <c r="H215" s="135" t="s">
        <v>157</v>
      </c>
      <c r="I215" s="136" t="s">
        <v>1870</v>
      </c>
      <c r="J215" s="135" t="s">
        <v>347</v>
      </c>
      <c r="K215" s="132">
        <v>1300</v>
      </c>
      <c r="L215" s="130"/>
      <c r="M215" s="133"/>
      <c r="N215" s="130"/>
      <c r="O215" s="130"/>
      <c r="P215" s="128"/>
    </row>
    <row r="216" spans="1:16" x14ac:dyDescent="0.3">
      <c r="A216" s="171">
        <v>215</v>
      </c>
      <c r="B216" s="210"/>
      <c r="C216" s="142"/>
      <c r="D216" s="217" t="e">
        <f>MATCH(E216,[1]!Tabla1[Consignatario],0)</f>
        <v>#REF!</v>
      </c>
      <c r="E216" s="139" t="s">
        <v>1706</v>
      </c>
      <c r="F216" s="130" t="s">
        <v>331</v>
      </c>
      <c r="G216" s="135"/>
      <c r="H216" s="135" t="s">
        <v>157</v>
      </c>
      <c r="I216" s="144" t="s">
        <v>1869</v>
      </c>
      <c r="J216" s="135" t="s">
        <v>348</v>
      </c>
      <c r="K216" s="132">
        <v>8000</v>
      </c>
      <c r="L216" s="130">
        <v>8000</v>
      </c>
      <c r="M216" s="133">
        <v>60</v>
      </c>
      <c r="N216" s="174"/>
      <c r="O216" s="174"/>
      <c r="P216" s="128" t="s">
        <v>298</v>
      </c>
    </row>
    <row r="217" spans="1:16" x14ac:dyDescent="0.3">
      <c r="A217" s="171">
        <v>216</v>
      </c>
      <c r="B217" s="210" t="s">
        <v>336</v>
      </c>
      <c r="C217" s="138" t="s">
        <v>349</v>
      </c>
      <c r="D217" s="217"/>
      <c r="E217" s="139"/>
      <c r="F217" s="130" t="s">
        <v>331</v>
      </c>
      <c r="G217" s="135"/>
      <c r="H217" s="135" t="s">
        <v>157</v>
      </c>
      <c r="I217" s="140" t="s">
        <v>1870</v>
      </c>
      <c r="J217" s="135" t="s">
        <v>350</v>
      </c>
      <c r="K217" s="130"/>
      <c r="L217" s="130">
        <v>72600</v>
      </c>
      <c r="M217" s="133"/>
      <c r="N217" s="174"/>
      <c r="O217" s="174" t="s">
        <v>1825</v>
      </c>
      <c r="P217" s="128" t="s">
        <v>351</v>
      </c>
    </row>
    <row r="218" spans="1:16" x14ac:dyDescent="0.3">
      <c r="A218" s="171">
        <v>217</v>
      </c>
      <c r="B218" s="210" t="s">
        <v>352</v>
      </c>
      <c r="C218" s="128"/>
      <c r="D218" s="217" t="e">
        <f>MATCH(E218,[1]!Tabla1[Consignatario],0)</f>
        <v>#REF!</v>
      </c>
      <c r="E218" s="139" t="s">
        <v>1741</v>
      </c>
      <c r="F218" s="130" t="s">
        <v>331</v>
      </c>
      <c r="G218" s="135"/>
      <c r="H218" s="135" t="s">
        <v>157</v>
      </c>
      <c r="I218" s="189" t="s">
        <v>1870</v>
      </c>
      <c r="J218" s="135" t="s">
        <v>284</v>
      </c>
      <c r="K218" s="132">
        <v>28600</v>
      </c>
      <c r="L218" s="130">
        <v>28600</v>
      </c>
      <c r="M218" s="133">
        <v>956</v>
      </c>
      <c r="N218" s="130">
        <v>3</v>
      </c>
      <c r="O218" s="130"/>
      <c r="P218" s="128" t="s">
        <v>166</v>
      </c>
    </row>
    <row r="219" spans="1:16" x14ac:dyDescent="0.3">
      <c r="A219" s="171">
        <v>218</v>
      </c>
      <c r="B219" s="210"/>
      <c r="C219" s="134"/>
      <c r="D219" s="217" t="e">
        <f>MATCH(E219,[1]!Tabla1[Consignatario],0)</f>
        <v>#REF!</v>
      </c>
      <c r="E219" s="139" t="s">
        <v>1741</v>
      </c>
      <c r="F219" s="130" t="s">
        <v>331</v>
      </c>
      <c r="G219" s="135"/>
      <c r="H219" s="135" t="s">
        <v>157</v>
      </c>
      <c r="I219" s="136" t="s">
        <v>1869</v>
      </c>
      <c r="J219" s="135" t="s">
        <v>354</v>
      </c>
      <c r="K219" s="132">
        <v>5492</v>
      </c>
      <c r="L219" s="130">
        <v>5492</v>
      </c>
      <c r="M219" s="133"/>
      <c r="N219" s="130"/>
      <c r="O219" s="130"/>
      <c r="P219" s="128"/>
    </row>
    <row r="220" spans="1:16" x14ac:dyDescent="0.3">
      <c r="A220" s="171">
        <v>219</v>
      </c>
      <c r="B220" s="210"/>
      <c r="C220" s="138"/>
      <c r="D220" s="217" t="e">
        <f>MATCH(E220,[1]!Tabla1[Consignatario],0)</f>
        <v>#REF!</v>
      </c>
      <c r="E220" s="139" t="s">
        <v>1741</v>
      </c>
      <c r="F220" s="130" t="s">
        <v>331</v>
      </c>
      <c r="G220" s="135"/>
      <c r="H220" s="135" t="s">
        <v>157</v>
      </c>
      <c r="I220" s="140" t="s">
        <v>1870</v>
      </c>
      <c r="J220" s="135" t="s">
        <v>355</v>
      </c>
      <c r="K220" s="132">
        <v>1905</v>
      </c>
      <c r="L220" s="130">
        <v>1905</v>
      </c>
      <c r="M220" s="133"/>
      <c r="N220" s="174"/>
      <c r="O220" s="174"/>
      <c r="P220" s="128"/>
    </row>
    <row r="221" spans="1:16" x14ac:dyDescent="0.3">
      <c r="A221" s="171">
        <v>220</v>
      </c>
      <c r="B221" s="210" t="s">
        <v>472</v>
      </c>
      <c r="C221" s="128" t="s">
        <v>482</v>
      </c>
      <c r="D221" s="217" t="e">
        <f>MATCH(E221,[1]!Tabla1[Consignatario],0)</f>
        <v>#REF!</v>
      </c>
      <c r="E221" s="184" t="s">
        <v>1787</v>
      </c>
      <c r="F221" s="130" t="s">
        <v>473</v>
      </c>
      <c r="G221" s="130"/>
      <c r="H221" s="130" t="s">
        <v>474</v>
      </c>
      <c r="I221" s="189" t="s">
        <v>1870</v>
      </c>
      <c r="J221" s="130" t="s">
        <v>475</v>
      </c>
      <c r="K221" s="132">
        <v>160600</v>
      </c>
      <c r="L221" s="130">
        <v>160600</v>
      </c>
      <c r="M221" s="133">
        <v>4818</v>
      </c>
      <c r="N221" s="130"/>
      <c r="O221" s="130"/>
      <c r="P221" s="128" t="s">
        <v>166</v>
      </c>
    </row>
    <row r="222" spans="1:16" x14ac:dyDescent="0.3">
      <c r="A222" s="171">
        <v>221</v>
      </c>
      <c r="B222" s="210" t="s">
        <v>472</v>
      </c>
      <c r="C222" s="128" t="s">
        <v>482</v>
      </c>
      <c r="D222" s="217" t="e">
        <f>MATCH(E222,[1]!Tabla1[Consignatario],0)</f>
        <v>#REF!</v>
      </c>
      <c r="E222" s="184" t="s">
        <v>1787</v>
      </c>
      <c r="F222" s="130" t="s">
        <v>473</v>
      </c>
      <c r="G222" s="130"/>
      <c r="H222" s="130" t="s">
        <v>474</v>
      </c>
      <c r="I222" s="189" t="s">
        <v>1870</v>
      </c>
      <c r="J222" s="130" t="s">
        <v>937</v>
      </c>
      <c r="K222" s="132">
        <v>6400</v>
      </c>
      <c r="L222" s="130">
        <v>6400</v>
      </c>
      <c r="M222" s="133">
        <v>48</v>
      </c>
      <c r="N222" s="174"/>
      <c r="O222" s="174"/>
      <c r="P222" s="128" t="s">
        <v>476</v>
      </c>
    </row>
    <row r="223" spans="1:16" x14ac:dyDescent="0.3">
      <c r="A223" s="171">
        <v>222</v>
      </c>
      <c r="B223" s="210" t="s">
        <v>472</v>
      </c>
      <c r="C223" s="128" t="s">
        <v>349</v>
      </c>
      <c r="D223" s="217"/>
      <c r="E223" s="139"/>
      <c r="F223" s="130" t="s">
        <v>477</v>
      </c>
      <c r="G223" s="130"/>
      <c r="H223" s="130" t="s">
        <v>474</v>
      </c>
      <c r="I223" s="189" t="s">
        <v>1870</v>
      </c>
      <c r="J223" s="130" t="s">
        <v>271</v>
      </c>
      <c r="K223" s="130"/>
      <c r="L223" s="130">
        <v>18000</v>
      </c>
      <c r="M223" s="133"/>
      <c r="N223" s="174"/>
      <c r="O223" s="174" t="s">
        <v>11</v>
      </c>
      <c r="P223" s="128" t="s">
        <v>478</v>
      </c>
    </row>
    <row r="224" spans="1:16" x14ac:dyDescent="0.3">
      <c r="A224" s="171">
        <v>223</v>
      </c>
      <c r="B224" s="210" t="s">
        <v>472</v>
      </c>
      <c r="C224" s="128" t="s">
        <v>1726</v>
      </c>
      <c r="D224" s="217"/>
      <c r="E224" s="139"/>
      <c r="F224" s="130" t="s">
        <v>477</v>
      </c>
      <c r="G224" s="130"/>
      <c r="H224" s="130" t="s">
        <v>474</v>
      </c>
      <c r="I224" s="189" t="s">
        <v>1872</v>
      </c>
      <c r="J224" s="130" t="s">
        <v>479</v>
      </c>
      <c r="K224" s="132"/>
      <c r="L224" s="132">
        <f>61*8</f>
        <v>488</v>
      </c>
      <c r="M224" s="133"/>
      <c r="N224" s="130"/>
      <c r="O224" s="130" t="s">
        <v>1826</v>
      </c>
      <c r="P224" s="128" t="s">
        <v>481</v>
      </c>
    </row>
    <row r="225" spans="1:16" x14ac:dyDescent="0.3">
      <c r="A225" s="171">
        <v>224</v>
      </c>
      <c r="B225" s="210"/>
      <c r="C225" s="134" t="s">
        <v>1726</v>
      </c>
      <c r="D225" s="217"/>
      <c r="E225" s="139"/>
      <c r="F225" s="130" t="s">
        <v>477</v>
      </c>
      <c r="G225" s="130"/>
      <c r="H225" s="130" t="s">
        <v>474</v>
      </c>
      <c r="I225" s="136" t="s">
        <v>1869</v>
      </c>
      <c r="J225" s="135" t="s">
        <v>480</v>
      </c>
      <c r="K225" s="132"/>
      <c r="L225" s="218">
        <v>9773</v>
      </c>
      <c r="M225" s="133"/>
      <c r="N225" s="130"/>
      <c r="O225" s="130" t="s">
        <v>1463</v>
      </c>
      <c r="P225" s="128"/>
    </row>
    <row r="226" spans="1:16" x14ac:dyDescent="0.3">
      <c r="A226" s="171">
        <v>225</v>
      </c>
      <c r="B226" s="210" t="s">
        <v>472</v>
      </c>
      <c r="C226" s="138" t="s">
        <v>482</v>
      </c>
      <c r="D226" s="217" t="e">
        <f>MATCH(E226,[1]!Tabla1[Consignatario],0)</f>
        <v>#REF!</v>
      </c>
      <c r="E226" s="184" t="s">
        <v>1787</v>
      </c>
      <c r="F226" s="130" t="s">
        <v>490</v>
      </c>
      <c r="G226" s="130"/>
      <c r="H226" s="130" t="s">
        <v>474</v>
      </c>
      <c r="I226" s="139" t="s">
        <v>1870</v>
      </c>
      <c r="J226" s="135" t="s">
        <v>219</v>
      </c>
      <c r="K226" s="132">
        <v>4000</v>
      </c>
      <c r="L226" s="129">
        <v>4000</v>
      </c>
      <c r="M226" s="133">
        <v>120</v>
      </c>
      <c r="N226" s="174"/>
      <c r="O226" s="174"/>
      <c r="P226" s="128" t="s">
        <v>166</v>
      </c>
    </row>
    <row r="227" spans="1:16" x14ac:dyDescent="0.3">
      <c r="A227" s="171">
        <v>226</v>
      </c>
      <c r="B227" s="210" t="s">
        <v>472</v>
      </c>
      <c r="C227" s="128" t="s">
        <v>482</v>
      </c>
      <c r="D227" s="217" t="e">
        <f>MATCH(E227,[1]!Tabla1[Consignatario],0)</f>
        <v>#REF!</v>
      </c>
      <c r="E227" s="184" t="s">
        <v>1787</v>
      </c>
      <c r="F227" s="130" t="s">
        <v>490</v>
      </c>
      <c r="G227" s="130"/>
      <c r="H227" s="130" t="s">
        <v>474</v>
      </c>
      <c r="I227" s="189" t="s">
        <v>1871</v>
      </c>
      <c r="J227" s="130" t="s">
        <v>483</v>
      </c>
      <c r="K227" s="132">
        <v>4800</v>
      </c>
      <c r="L227" s="130">
        <v>4800</v>
      </c>
      <c r="M227" s="133">
        <v>144</v>
      </c>
      <c r="N227" s="130"/>
      <c r="O227" s="130"/>
      <c r="P227" s="128" t="s">
        <v>166</v>
      </c>
    </row>
    <row r="228" spans="1:16" x14ac:dyDescent="0.3">
      <c r="A228" s="171">
        <v>227</v>
      </c>
      <c r="B228" s="210" t="s">
        <v>472</v>
      </c>
      <c r="C228" s="128" t="s">
        <v>482</v>
      </c>
      <c r="D228" s="217" t="e">
        <f>MATCH(E228,[1]!Tabla1[Consignatario],0)</f>
        <v>#REF!</v>
      </c>
      <c r="E228" s="216" t="s">
        <v>1787</v>
      </c>
      <c r="F228" s="130" t="s">
        <v>490</v>
      </c>
      <c r="G228" s="130"/>
      <c r="H228" s="130" t="s">
        <v>474</v>
      </c>
      <c r="I228" s="189" t="s">
        <v>1870</v>
      </c>
      <c r="J228" s="130" t="s">
        <v>111</v>
      </c>
      <c r="K228" s="132">
        <v>15000</v>
      </c>
      <c r="L228" s="130">
        <v>15000</v>
      </c>
      <c r="M228" s="133">
        <v>112</v>
      </c>
      <c r="N228" s="130"/>
      <c r="O228" s="130"/>
      <c r="P228" s="128" t="s">
        <v>476</v>
      </c>
    </row>
    <row r="229" spans="1:16" x14ac:dyDescent="0.3">
      <c r="A229" s="171">
        <v>228</v>
      </c>
      <c r="B229" s="210" t="s">
        <v>484</v>
      </c>
      <c r="C229" s="128" t="s">
        <v>1726</v>
      </c>
      <c r="D229" s="217"/>
      <c r="E229" s="130"/>
      <c r="F229" s="130" t="s">
        <v>491</v>
      </c>
      <c r="G229" s="130"/>
      <c r="H229" s="130" t="s">
        <v>474</v>
      </c>
      <c r="I229" s="189" t="s">
        <v>1870</v>
      </c>
      <c r="J229" s="130" t="s">
        <v>168</v>
      </c>
      <c r="K229" s="132"/>
      <c r="L229" s="130">
        <v>24000</v>
      </c>
      <c r="M229" s="133"/>
      <c r="N229" s="130"/>
      <c r="O229" s="130" t="s">
        <v>11</v>
      </c>
      <c r="P229" s="128" t="s">
        <v>485</v>
      </c>
    </row>
    <row r="230" spans="1:16" x14ac:dyDescent="0.3">
      <c r="A230" s="171">
        <v>229</v>
      </c>
      <c r="B230" s="210" t="s">
        <v>484</v>
      </c>
      <c r="C230" s="128"/>
      <c r="D230" s="217" t="e">
        <f>MATCH(E230,[1]!Tabla1[Consignatario],0)</f>
        <v>#REF!</v>
      </c>
      <c r="E230" s="130" t="s">
        <v>1759</v>
      </c>
      <c r="F230" s="130" t="s">
        <v>486</v>
      </c>
      <c r="G230" s="130"/>
      <c r="H230" s="130" t="s">
        <v>474</v>
      </c>
      <c r="I230" s="189" t="s">
        <v>1870</v>
      </c>
      <c r="J230" s="130" t="s">
        <v>487</v>
      </c>
      <c r="K230" s="132">
        <v>50000</v>
      </c>
      <c r="L230" s="130">
        <v>50000</v>
      </c>
      <c r="M230" s="133">
        <v>1500</v>
      </c>
      <c r="N230" s="130"/>
      <c r="O230" s="130"/>
      <c r="P230" s="128" t="s">
        <v>166</v>
      </c>
    </row>
    <row r="231" spans="1:16" x14ac:dyDescent="0.3">
      <c r="A231" s="171">
        <v>230</v>
      </c>
      <c r="B231" s="210" t="s">
        <v>484</v>
      </c>
      <c r="C231" s="134"/>
      <c r="D231" s="217" t="e">
        <f>MATCH(E231,[1]!Tabla1[Consignatario],0)</f>
        <v>#REF!</v>
      </c>
      <c r="E231" s="130" t="s">
        <v>1705</v>
      </c>
      <c r="F231" s="130" t="s">
        <v>492</v>
      </c>
      <c r="G231" s="135"/>
      <c r="H231" s="130" t="s">
        <v>474</v>
      </c>
      <c r="I231" s="136" t="s">
        <v>1870</v>
      </c>
      <c r="J231" s="135" t="s">
        <v>407</v>
      </c>
      <c r="K231" s="132">
        <v>18000</v>
      </c>
      <c r="L231" s="130">
        <v>18000</v>
      </c>
      <c r="M231" s="133">
        <v>540</v>
      </c>
      <c r="N231" s="130"/>
      <c r="O231" s="130"/>
      <c r="P231" s="128" t="s">
        <v>166</v>
      </c>
    </row>
    <row r="232" spans="1:16" x14ac:dyDescent="0.3">
      <c r="A232" s="171">
        <v>231</v>
      </c>
      <c r="B232" s="210" t="s">
        <v>484</v>
      </c>
      <c r="C232" s="138"/>
      <c r="D232" s="217" t="e">
        <f>MATCH(E232,[1]!Tabla1[Consignatario],0)</f>
        <v>#REF!</v>
      </c>
      <c r="E232" s="139" t="s">
        <v>1796</v>
      </c>
      <c r="F232" s="130" t="s">
        <v>492</v>
      </c>
      <c r="G232" s="135"/>
      <c r="H232" s="130" t="s">
        <v>474</v>
      </c>
      <c r="I232" s="140" t="s">
        <v>1870</v>
      </c>
      <c r="J232" s="135" t="s">
        <v>253</v>
      </c>
      <c r="K232" s="132">
        <v>61600</v>
      </c>
      <c r="L232" s="130">
        <v>61600</v>
      </c>
      <c r="M232" s="133">
        <v>1848</v>
      </c>
      <c r="N232" s="174"/>
      <c r="O232" s="174"/>
      <c r="P232" s="128" t="s">
        <v>166</v>
      </c>
    </row>
    <row r="233" spans="1:16" x14ac:dyDescent="0.3">
      <c r="A233" s="171">
        <v>232</v>
      </c>
      <c r="B233" s="210" t="s">
        <v>484</v>
      </c>
      <c r="C233" s="134"/>
      <c r="D233" s="217" t="e">
        <f>MATCH(E233,[1]!Tabla1[Consignatario],0)</f>
        <v>#REF!</v>
      </c>
      <c r="E233" s="139" t="s">
        <v>1796</v>
      </c>
      <c r="F233" s="130" t="s">
        <v>492</v>
      </c>
      <c r="G233" s="135"/>
      <c r="H233" s="130" t="s">
        <v>474</v>
      </c>
      <c r="I233" s="136" t="s">
        <v>1871</v>
      </c>
      <c r="J233" s="135" t="s">
        <v>488</v>
      </c>
      <c r="K233" s="132">
        <v>9152</v>
      </c>
      <c r="L233" s="130">
        <v>9152</v>
      </c>
      <c r="M233" s="133">
        <v>274</v>
      </c>
      <c r="N233" s="174">
        <v>4</v>
      </c>
      <c r="O233" s="174"/>
      <c r="P233" s="134" t="s">
        <v>166</v>
      </c>
    </row>
    <row r="234" spans="1:16" x14ac:dyDescent="0.3">
      <c r="A234" s="171">
        <v>233</v>
      </c>
      <c r="B234" s="210" t="s">
        <v>484</v>
      </c>
      <c r="C234" s="138"/>
      <c r="D234" s="217" t="e">
        <f>MATCH(E234,[1]!Tabla1[Consignatario],0)</f>
        <v>#REF!</v>
      </c>
      <c r="E234" s="139" t="s">
        <v>1718</v>
      </c>
      <c r="F234" s="130" t="s">
        <v>492</v>
      </c>
      <c r="G234" s="135"/>
      <c r="H234" s="130" t="s">
        <v>474</v>
      </c>
      <c r="I234" s="140" t="s">
        <v>1870</v>
      </c>
      <c r="J234" s="135" t="s">
        <v>271</v>
      </c>
      <c r="K234" s="132">
        <v>19800</v>
      </c>
      <c r="L234" s="130">
        <v>19800</v>
      </c>
      <c r="M234" s="133">
        <v>594</v>
      </c>
      <c r="N234" s="174"/>
      <c r="O234" s="174"/>
      <c r="P234" s="138" t="s">
        <v>166</v>
      </c>
    </row>
    <row r="235" spans="1:16" x14ac:dyDescent="0.3">
      <c r="A235" s="171">
        <v>234</v>
      </c>
      <c r="B235" s="210" t="s">
        <v>484</v>
      </c>
      <c r="C235" s="134"/>
      <c r="D235" s="217" t="e">
        <f>MATCH(E235,[1]!Tabla1[Consignatario],0)</f>
        <v>#REF!</v>
      </c>
      <c r="E235" s="139" t="s">
        <v>1578</v>
      </c>
      <c r="F235" s="130" t="s">
        <v>492</v>
      </c>
      <c r="G235" s="135"/>
      <c r="H235" s="130" t="s">
        <v>474</v>
      </c>
      <c r="I235" s="136" t="s">
        <v>1870</v>
      </c>
      <c r="J235" s="135" t="s">
        <v>289</v>
      </c>
      <c r="K235" s="132">
        <v>50600</v>
      </c>
      <c r="L235" s="130">
        <v>50600</v>
      </c>
      <c r="M235" s="133">
        <v>1518</v>
      </c>
      <c r="N235" s="130"/>
      <c r="O235" s="130"/>
      <c r="P235" s="128" t="s">
        <v>166</v>
      </c>
    </row>
    <row r="236" spans="1:16" x14ac:dyDescent="0.3">
      <c r="A236" s="171">
        <v>235</v>
      </c>
      <c r="B236" s="210" t="s">
        <v>484</v>
      </c>
      <c r="C236" s="142"/>
      <c r="D236" s="217" t="e">
        <f>MATCH(E236,[1]!Tabla1[Consignatario],0)</f>
        <v>#REF!</v>
      </c>
      <c r="E236" s="143" t="s">
        <v>1578</v>
      </c>
      <c r="F236" s="130" t="s">
        <v>492</v>
      </c>
      <c r="G236" s="135"/>
      <c r="H236" s="130" t="s">
        <v>474</v>
      </c>
      <c r="I236" s="144" t="s">
        <v>1870</v>
      </c>
      <c r="J236" s="135" t="s">
        <v>52</v>
      </c>
      <c r="K236" s="132">
        <v>2000</v>
      </c>
      <c r="L236" s="130">
        <v>2000</v>
      </c>
      <c r="M236" s="133">
        <v>60</v>
      </c>
      <c r="N236" s="174"/>
      <c r="O236" s="174"/>
      <c r="P236" s="128" t="s">
        <v>166</v>
      </c>
    </row>
    <row r="237" spans="1:16" x14ac:dyDescent="0.3">
      <c r="A237" s="171">
        <v>236</v>
      </c>
      <c r="B237" s="210" t="s">
        <v>484</v>
      </c>
      <c r="C237" s="138"/>
      <c r="D237" s="217" t="e">
        <f>MATCH(E237,[1]!Tabla1[Consignatario],0)</f>
        <v>#REF!</v>
      </c>
      <c r="E237" s="143" t="s">
        <v>1796</v>
      </c>
      <c r="F237" s="130" t="s">
        <v>492</v>
      </c>
      <c r="G237" s="135"/>
      <c r="H237" s="130" t="s">
        <v>474</v>
      </c>
      <c r="I237" s="140" t="s">
        <v>1870</v>
      </c>
      <c r="J237" s="135" t="s">
        <v>225</v>
      </c>
      <c r="K237" s="132">
        <v>35200</v>
      </c>
      <c r="L237" s="130">
        <v>35200</v>
      </c>
      <c r="M237" s="133">
        <v>1056</v>
      </c>
      <c r="N237" s="174"/>
      <c r="O237" s="174"/>
      <c r="P237" s="128" t="s">
        <v>166</v>
      </c>
    </row>
    <row r="238" spans="1:16" x14ac:dyDescent="0.3">
      <c r="A238" s="171">
        <v>237</v>
      </c>
      <c r="B238" s="210" t="s">
        <v>484</v>
      </c>
      <c r="C238" s="128" t="s">
        <v>1480</v>
      </c>
      <c r="D238" s="217" t="e">
        <f>MATCH(E238,[1]!Tabla1[Consignatario],0)</f>
        <v>#REF!</v>
      </c>
      <c r="E238" s="130" t="s">
        <v>1610</v>
      </c>
      <c r="F238" s="130" t="s">
        <v>492</v>
      </c>
      <c r="G238" s="135"/>
      <c r="H238" s="130" t="s">
        <v>474</v>
      </c>
      <c r="I238" s="189" t="s">
        <v>1870</v>
      </c>
      <c r="J238" s="135" t="s">
        <v>284</v>
      </c>
      <c r="K238" s="132">
        <v>28600</v>
      </c>
      <c r="L238" s="130">
        <v>28600</v>
      </c>
      <c r="M238" s="133">
        <v>858</v>
      </c>
      <c r="N238" s="130"/>
      <c r="O238" s="130"/>
      <c r="P238" s="128" t="s">
        <v>166</v>
      </c>
    </row>
    <row r="239" spans="1:16" x14ac:dyDescent="0.3">
      <c r="A239" s="171">
        <v>238</v>
      </c>
      <c r="B239" s="210" t="s">
        <v>489</v>
      </c>
      <c r="C239" s="134"/>
      <c r="D239" s="217" t="e">
        <f>MATCH(E239,[1]!Tabla1[Consignatario],0)</f>
        <v>#REF!</v>
      </c>
      <c r="E239" s="130" t="s">
        <v>1745</v>
      </c>
      <c r="F239" s="130" t="s">
        <v>493</v>
      </c>
      <c r="G239" s="135"/>
      <c r="H239" s="130" t="s">
        <v>474</v>
      </c>
      <c r="I239" s="136" t="s">
        <v>1870</v>
      </c>
      <c r="J239" s="135" t="s">
        <v>211</v>
      </c>
      <c r="K239" s="132">
        <v>12366</v>
      </c>
      <c r="L239" s="130">
        <v>12366</v>
      </c>
      <c r="M239" s="133">
        <v>371</v>
      </c>
      <c r="N239" s="130"/>
      <c r="O239" s="130"/>
      <c r="P239" s="128" t="s">
        <v>166</v>
      </c>
    </row>
    <row r="240" spans="1:16" x14ac:dyDescent="0.3">
      <c r="A240" s="171">
        <v>239</v>
      </c>
      <c r="B240" s="210" t="s">
        <v>489</v>
      </c>
      <c r="C240" s="138"/>
      <c r="D240" s="217" t="e">
        <f>MATCH(E240,[1]!Tabla1[Consignatario],0)</f>
        <v>#REF!</v>
      </c>
      <c r="E240" s="130" t="s">
        <v>1762</v>
      </c>
      <c r="F240" s="130" t="s">
        <v>493</v>
      </c>
      <c r="G240" s="135"/>
      <c r="H240" s="130" t="s">
        <v>474</v>
      </c>
      <c r="I240" s="140" t="s">
        <v>1870</v>
      </c>
      <c r="J240" s="135" t="s">
        <v>168</v>
      </c>
      <c r="K240" s="132">
        <v>25200</v>
      </c>
      <c r="L240" s="130">
        <v>25200</v>
      </c>
      <c r="M240" s="133">
        <v>756</v>
      </c>
      <c r="N240" s="174"/>
      <c r="O240" s="174"/>
      <c r="P240" s="128" t="s">
        <v>166</v>
      </c>
    </row>
    <row r="241" spans="1:16" x14ac:dyDescent="0.3">
      <c r="A241" s="171">
        <v>240</v>
      </c>
      <c r="B241" s="210" t="s">
        <v>489</v>
      </c>
      <c r="C241" s="134"/>
      <c r="D241" s="217" t="e">
        <f>MATCH(E241,[1]!Tabla1[Consignatario],0)</f>
        <v>#REF!</v>
      </c>
      <c r="E241" s="130" t="s">
        <v>1743</v>
      </c>
      <c r="F241" s="130" t="s">
        <v>493</v>
      </c>
      <c r="G241" s="135"/>
      <c r="H241" s="130" t="s">
        <v>474</v>
      </c>
      <c r="I241" s="136" t="s">
        <v>1870</v>
      </c>
      <c r="J241" s="135" t="s">
        <v>319</v>
      </c>
      <c r="K241" s="132">
        <v>44000</v>
      </c>
      <c r="L241" s="130">
        <v>44000</v>
      </c>
      <c r="M241" s="133">
        <v>1320</v>
      </c>
      <c r="N241" s="191"/>
      <c r="O241" s="191"/>
      <c r="P241" s="128" t="s">
        <v>166</v>
      </c>
    </row>
    <row r="242" spans="1:16" x14ac:dyDescent="0.3">
      <c r="A242" s="171">
        <v>241</v>
      </c>
      <c r="B242" s="204" t="s">
        <v>489</v>
      </c>
      <c r="C242" s="217" t="s">
        <v>1812</v>
      </c>
      <c r="D242" s="217"/>
      <c r="E242" s="216"/>
      <c r="F242" s="205" t="s">
        <v>493</v>
      </c>
      <c r="G242" s="205"/>
      <c r="H242" s="130" t="s">
        <v>474</v>
      </c>
      <c r="I242" s="206" t="s">
        <v>1870</v>
      </c>
      <c r="J242" s="205" t="s">
        <v>168</v>
      </c>
      <c r="K242" s="207"/>
      <c r="L242" s="205">
        <v>26400</v>
      </c>
      <c r="M242" s="208"/>
      <c r="N242" s="209"/>
      <c r="O242" s="209" t="s">
        <v>1501</v>
      </c>
      <c r="P242" s="212" t="s">
        <v>188</v>
      </c>
    </row>
    <row r="243" spans="1:16" x14ac:dyDescent="0.3">
      <c r="A243" s="171">
        <v>242</v>
      </c>
      <c r="B243" s="210" t="s">
        <v>489</v>
      </c>
      <c r="C243" s="128"/>
      <c r="D243" s="217" t="e">
        <f>MATCH(E243,[1]!Tabla1[Consignatario],0)</f>
        <v>#REF!</v>
      </c>
      <c r="E243" s="130" t="s">
        <v>1786</v>
      </c>
      <c r="F243" s="130" t="s">
        <v>494</v>
      </c>
      <c r="G243" s="130"/>
      <c r="H243" s="130" t="s">
        <v>474</v>
      </c>
      <c r="I243" s="189" t="s">
        <v>1870</v>
      </c>
      <c r="J243" s="130" t="s">
        <v>214</v>
      </c>
      <c r="K243" s="132">
        <v>8800</v>
      </c>
      <c r="L243" s="130">
        <v>8800</v>
      </c>
      <c r="M243" s="133">
        <v>264</v>
      </c>
      <c r="N243" s="130"/>
      <c r="O243" s="130"/>
      <c r="P243" s="128"/>
    </row>
    <row r="244" spans="1:16" x14ac:dyDescent="0.3">
      <c r="A244" s="171">
        <v>243</v>
      </c>
      <c r="B244" s="210" t="s">
        <v>489</v>
      </c>
      <c r="C244" s="128"/>
      <c r="D244" s="217" t="e">
        <f>MATCH(E244,[1]!Tabla1[Consignatario],0)</f>
        <v>#REF!</v>
      </c>
      <c r="E244" s="216" t="s">
        <v>1795</v>
      </c>
      <c r="F244" s="130" t="s">
        <v>494</v>
      </c>
      <c r="G244" s="130"/>
      <c r="H244" s="130" t="s">
        <v>474</v>
      </c>
      <c r="I244" s="189" t="s">
        <v>1870</v>
      </c>
      <c r="J244" s="130" t="s">
        <v>213</v>
      </c>
      <c r="K244" s="132">
        <v>17600</v>
      </c>
      <c r="L244" s="130">
        <v>17600</v>
      </c>
      <c r="M244" s="133">
        <v>528</v>
      </c>
      <c r="N244" s="174"/>
      <c r="O244" s="174"/>
      <c r="P244" s="128"/>
    </row>
    <row r="245" spans="1:16" x14ac:dyDescent="0.3">
      <c r="A245" s="171">
        <v>244</v>
      </c>
      <c r="B245" s="210" t="s">
        <v>489</v>
      </c>
      <c r="C245" s="128"/>
      <c r="D245" s="217" t="e">
        <f>MATCH(E245,[1]!Tabla1[Consignatario],0)</f>
        <v>#REF!</v>
      </c>
      <c r="E245" s="130" t="s">
        <v>1708</v>
      </c>
      <c r="F245" s="130" t="s">
        <v>495</v>
      </c>
      <c r="G245" s="130"/>
      <c r="H245" s="130" t="s">
        <v>474</v>
      </c>
      <c r="I245" s="189" t="s">
        <v>1870</v>
      </c>
      <c r="J245" s="130" t="s">
        <v>195</v>
      </c>
      <c r="K245" s="132">
        <v>78000</v>
      </c>
      <c r="L245" s="130">
        <v>78000</v>
      </c>
      <c r="M245" s="133">
        <v>2560</v>
      </c>
      <c r="N245" s="174">
        <v>6.5</v>
      </c>
      <c r="O245" s="174"/>
      <c r="P245" s="128" t="s">
        <v>166</v>
      </c>
    </row>
    <row r="246" spans="1:16" x14ac:dyDescent="0.3">
      <c r="A246" s="171">
        <v>245</v>
      </c>
      <c r="B246" s="210"/>
      <c r="C246" s="128"/>
      <c r="D246" s="217" t="e">
        <f>MATCH(E246,[1]!Tabla1[Consignatario],0)</f>
        <v>#REF!</v>
      </c>
      <c r="E246" s="130" t="s">
        <v>1708</v>
      </c>
      <c r="F246" s="130" t="s">
        <v>495</v>
      </c>
      <c r="G246" s="130"/>
      <c r="H246" s="130" t="s">
        <v>474</v>
      </c>
      <c r="I246" s="189" t="s">
        <v>1871</v>
      </c>
      <c r="J246" s="130" t="s">
        <v>237</v>
      </c>
      <c r="K246" s="130">
        <f>920*8</f>
        <v>7360</v>
      </c>
      <c r="L246" s="130">
        <f>920*8</f>
        <v>7360</v>
      </c>
      <c r="M246" s="133"/>
      <c r="N246" s="130"/>
      <c r="O246" s="130"/>
      <c r="P246" s="128" t="s">
        <v>496</v>
      </c>
    </row>
    <row r="247" spans="1:16" x14ac:dyDescent="0.3">
      <c r="A247" s="171">
        <v>246</v>
      </c>
      <c r="B247" s="210" t="s">
        <v>489</v>
      </c>
      <c r="C247" s="134"/>
      <c r="D247" s="217" t="e">
        <f>MATCH(E247,[1]!Tabla1[Consignatario],0)</f>
        <v>#REF!</v>
      </c>
      <c r="E247" s="130" t="s">
        <v>1803</v>
      </c>
      <c r="F247" s="130" t="s">
        <v>495</v>
      </c>
      <c r="G247" s="130"/>
      <c r="H247" s="135" t="s">
        <v>474</v>
      </c>
      <c r="I247" s="136" t="s">
        <v>1870</v>
      </c>
      <c r="J247" s="135" t="s">
        <v>168</v>
      </c>
      <c r="K247" s="132">
        <v>25050</v>
      </c>
      <c r="L247" s="130">
        <v>25050</v>
      </c>
      <c r="M247" s="133">
        <v>751</v>
      </c>
      <c r="N247" s="130">
        <v>4</v>
      </c>
      <c r="O247" s="130"/>
      <c r="P247" s="128" t="s">
        <v>166</v>
      </c>
    </row>
    <row r="248" spans="1:16" x14ac:dyDescent="0.3">
      <c r="A248" s="171">
        <v>247</v>
      </c>
      <c r="B248" s="210" t="s">
        <v>489</v>
      </c>
      <c r="C248" s="138"/>
      <c r="D248" s="217" t="e">
        <f>MATCH(E248,[1]!Tabla1[Consignatario],0)</f>
        <v>#REF!</v>
      </c>
      <c r="E248" s="130" t="s">
        <v>1637</v>
      </c>
      <c r="F248" s="130" t="s">
        <v>495</v>
      </c>
      <c r="G248" s="130"/>
      <c r="H248" s="135" t="s">
        <v>474</v>
      </c>
      <c r="I248" s="139" t="s">
        <v>1870</v>
      </c>
      <c r="J248" s="135" t="s">
        <v>284</v>
      </c>
      <c r="K248" s="132">
        <v>28600</v>
      </c>
      <c r="L248" s="129">
        <v>28600</v>
      </c>
      <c r="M248" s="133">
        <v>858</v>
      </c>
      <c r="N248" s="174"/>
      <c r="O248" s="174"/>
      <c r="P248" s="128" t="s">
        <v>166</v>
      </c>
    </row>
    <row r="249" spans="1:16" x14ac:dyDescent="0.3">
      <c r="A249" s="171">
        <v>248</v>
      </c>
      <c r="B249" s="210" t="s">
        <v>489</v>
      </c>
      <c r="C249" s="128"/>
      <c r="D249" s="217" t="e">
        <f>MATCH(E249,[1]!Tabla1[Consignatario],0)</f>
        <v>#REF!</v>
      </c>
      <c r="E249" s="130" t="s">
        <v>1605</v>
      </c>
      <c r="F249" s="130" t="s">
        <v>497</v>
      </c>
      <c r="G249" s="130"/>
      <c r="H249" s="130" t="s">
        <v>474</v>
      </c>
      <c r="I249" s="189" t="s">
        <v>1870</v>
      </c>
      <c r="J249" s="130" t="s">
        <v>271</v>
      </c>
      <c r="K249" s="132">
        <v>19800</v>
      </c>
      <c r="L249" s="130">
        <v>19800</v>
      </c>
      <c r="M249" s="133">
        <v>594</v>
      </c>
      <c r="N249" s="130"/>
      <c r="O249" s="130"/>
      <c r="P249" s="128" t="s">
        <v>166</v>
      </c>
    </row>
    <row r="250" spans="1:16" x14ac:dyDescent="0.3">
      <c r="A250" s="171">
        <v>249</v>
      </c>
      <c r="B250" s="210" t="s">
        <v>489</v>
      </c>
      <c r="C250" s="128"/>
      <c r="D250" s="217" t="e">
        <f>MATCH(E250,[1]!Tabla1[Consignatario],0)</f>
        <v>#REF!</v>
      </c>
      <c r="E250" s="130" t="s">
        <v>1789</v>
      </c>
      <c r="F250" s="130" t="s">
        <v>497</v>
      </c>
      <c r="G250" s="130"/>
      <c r="H250" s="130" t="s">
        <v>474</v>
      </c>
      <c r="I250" s="189" t="s">
        <v>1870</v>
      </c>
      <c r="J250" s="130" t="s">
        <v>204</v>
      </c>
      <c r="K250" s="132">
        <v>6600</v>
      </c>
      <c r="L250" s="130">
        <v>6600</v>
      </c>
      <c r="M250" s="133">
        <v>318</v>
      </c>
      <c r="N250" s="130"/>
      <c r="O250" s="130"/>
      <c r="P250" s="128" t="s">
        <v>166</v>
      </c>
    </row>
    <row r="251" spans="1:16" x14ac:dyDescent="0.3">
      <c r="A251" s="171">
        <v>250</v>
      </c>
      <c r="B251" s="210"/>
      <c r="C251" s="128"/>
      <c r="D251" s="217" t="e">
        <f>MATCH(E251,[1]!Tabla1[Consignatario],0)</f>
        <v>#REF!</v>
      </c>
      <c r="E251" s="130" t="s">
        <v>1789</v>
      </c>
      <c r="F251" s="130" t="s">
        <v>497</v>
      </c>
      <c r="G251" s="130"/>
      <c r="H251" s="130" t="s">
        <v>474</v>
      </c>
      <c r="I251" s="189" t="s">
        <v>1871</v>
      </c>
      <c r="J251" s="130" t="s">
        <v>205</v>
      </c>
      <c r="K251" s="130">
        <f>500*8</f>
        <v>4000</v>
      </c>
      <c r="L251" s="130">
        <f>500*8</f>
        <v>4000</v>
      </c>
      <c r="M251" s="133"/>
      <c r="N251" s="130"/>
      <c r="O251" s="130"/>
      <c r="P251" s="128" t="s">
        <v>498</v>
      </c>
    </row>
    <row r="252" spans="1:16" x14ac:dyDescent="0.3">
      <c r="A252" s="171">
        <v>251</v>
      </c>
      <c r="B252" s="210" t="s">
        <v>501</v>
      </c>
      <c r="C252" s="128"/>
      <c r="D252" s="217" t="e">
        <f>MATCH(E252,[1]!Tabla1[Consignatario],0)</f>
        <v>#REF!</v>
      </c>
      <c r="E252" s="130" t="s">
        <v>1681</v>
      </c>
      <c r="F252" s="130" t="s">
        <v>497</v>
      </c>
      <c r="G252" s="130"/>
      <c r="H252" s="130" t="s">
        <v>474</v>
      </c>
      <c r="I252" s="189" t="s">
        <v>1870</v>
      </c>
      <c r="J252" s="130" t="s">
        <v>219</v>
      </c>
      <c r="K252" s="132">
        <v>4200</v>
      </c>
      <c r="L252" s="130">
        <v>4200</v>
      </c>
      <c r="M252" s="133">
        <v>294</v>
      </c>
      <c r="N252" s="130"/>
      <c r="O252" s="130"/>
      <c r="P252" s="128"/>
    </row>
    <row r="253" spans="1:16" x14ac:dyDescent="0.3">
      <c r="A253" s="171">
        <v>252</v>
      </c>
      <c r="B253" s="210"/>
      <c r="C253" s="134"/>
      <c r="D253" s="217" t="e">
        <f>MATCH(E253,[1]!Tabla1[Consignatario],0)</f>
        <v>#REF!</v>
      </c>
      <c r="E253" s="135" t="s">
        <v>1681</v>
      </c>
      <c r="F253" s="130" t="s">
        <v>497</v>
      </c>
      <c r="G253" s="135"/>
      <c r="H253" s="130" t="s">
        <v>474</v>
      </c>
      <c r="I253" s="136" t="s">
        <v>1871</v>
      </c>
      <c r="J253" s="135" t="s">
        <v>499</v>
      </c>
      <c r="K253" s="130">
        <f>700*8</f>
        <v>5600</v>
      </c>
      <c r="L253" s="130">
        <f>700*8</f>
        <v>5600</v>
      </c>
      <c r="M253" s="133"/>
      <c r="N253" s="130"/>
      <c r="O253" s="130"/>
      <c r="P253" s="128" t="s">
        <v>1862</v>
      </c>
    </row>
    <row r="254" spans="1:16" x14ac:dyDescent="0.3">
      <c r="A254" s="171">
        <v>253</v>
      </c>
      <c r="B254" s="210" t="s">
        <v>501</v>
      </c>
      <c r="C254" s="138"/>
      <c r="D254" s="217" t="e">
        <f>MATCH(E254,[1]!Tabla1[Consignatario],0)</f>
        <v>#REF!</v>
      </c>
      <c r="E254" s="135" t="s">
        <v>1782</v>
      </c>
      <c r="F254" s="130" t="s">
        <v>500</v>
      </c>
      <c r="G254" s="135"/>
      <c r="H254" s="130" t="s">
        <v>474</v>
      </c>
      <c r="I254" s="140" t="s">
        <v>1870</v>
      </c>
      <c r="J254" s="135" t="s">
        <v>307</v>
      </c>
      <c r="K254" s="132">
        <v>94600</v>
      </c>
      <c r="L254" s="130">
        <v>94600</v>
      </c>
      <c r="M254" s="133">
        <v>2838</v>
      </c>
      <c r="N254" s="174"/>
      <c r="O254" s="174"/>
      <c r="P254" s="128" t="s">
        <v>166</v>
      </c>
    </row>
    <row r="255" spans="1:16" x14ac:dyDescent="0.3">
      <c r="A255" s="171">
        <v>254</v>
      </c>
      <c r="B255" s="210" t="s">
        <v>501</v>
      </c>
      <c r="C255" s="134"/>
      <c r="D255" s="217" t="e">
        <f>MATCH(E255,[1]!Tabla1[Consignatario],0)</f>
        <v>#REF!</v>
      </c>
      <c r="E255" s="135" t="s">
        <v>1782</v>
      </c>
      <c r="F255" s="130" t="s">
        <v>500</v>
      </c>
      <c r="G255" s="135"/>
      <c r="H255" s="130" t="s">
        <v>474</v>
      </c>
      <c r="I255" s="136" t="s">
        <v>1870</v>
      </c>
      <c r="J255" s="135" t="s">
        <v>502</v>
      </c>
      <c r="K255" s="132">
        <v>19252</v>
      </c>
      <c r="L255" s="130">
        <v>19252</v>
      </c>
      <c r="M255" s="133">
        <v>144</v>
      </c>
      <c r="N255" s="174">
        <v>3</v>
      </c>
      <c r="O255" s="174"/>
      <c r="P255" s="134" t="s">
        <v>476</v>
      </c>
    </row>
    <row r="256" spans="1:16" x14ac:dyDescent="0.3">
      <c r="A256" s="171">
        <v>255</v>
      </c>
      <c r="B256" s="210" t="s">
        <v>501</v>
      </c>
      <c r="C256" s="138"/>
      <c r="D256" s="217" t="e">
        <f>MATCH(E256,[1]!Tabla1[Consignatario],0)</f>
        <v>#REF!</v>
      </c>
      <c r="E256" s="135" t="s">
        <v>1534</v>
      </c>
      <c r="F256" s="130" t="s">
        <v>500</v>
      </c>
      <c r="G256" s="135"/>
      <c r="H256" s="130" t="s">
        <v>474</v>
      </c>
      <c r="I256" s="140" t="s">
        <v>1870</v>
      </c>
      <c r="J256" s="135" t="s">
        <v>204</v>
      </c>
      <c r="K256" s="132">
        <v>6600</v>
      </c>
      <c r="L256" s="130">
        <v>6600</v>
      </c>
      <c r="M256" s="133">
        <v>318</v>
      </c>
      <c r="N256" s="174"/>
      <c r="O256" s="174"/>
      <c r="P256" s="138"/>
    </row>
    <row r="257" spans="1:16" x14ac:dyDescent="0.3">
      <c r="A257" s="171">
        <v>256</v>
      </c>
      <c r="B257" s="210"/>
      <c r="C257" s="134"/>
      <c r="D257" s="217" t="e">
        <f>MATCH(E257,[1]!Tabla1[Consignatario],0)</f>
        <v>#REF!</v>
      </c>
      <c r="E257" s="135" t="s">
        <v>1534</v>
      </c>
      <c r="F257" s="130" t="s">
        <v>500</v>
      </c>
      <c r="G257" s="135"/>
      <c r="H257" s="130" t="s">
        <v>474</v>
      </c>
      <c r="I257" s="136" t="s">
        <v>1871</v>
      </c>
      <c r="J257" s="135" t="s">
        <v>205</v>
      </c>
      <c r="K257" s="130">
        <v>4000</v>
      </c>
      <c r="L257" s="130">
        <v>4000</v>
      </c>
      <c r="M257" s="133"/>
      <c r="N257" s="130"/>
      <c r="O257" s="130"/>
      <c r="P257" s="128" t="s">
        <v>503</v>
      </c>
    </row>
    <row r="258" spans="1:16" x14ac:dyDescent="0.3">
      <c r="A258" s="171">
        <v>257</v>
      </c>
      <c r="B258" s="210" t="s">
        <v>501</v>
      </c>
      <c r="C258" s="142"/>
      <c r="D258" s="217" t="e">
        <f>MATCH(E258,[1]!Tabla1[Consignatario],0)</f>
        <v>#REF!</v>
      </c>
      <c r="E258" s="135" t="s">
        <v>1523</v>
      </c>
      <c r="F258" s="130" t="s">
        <v>500</v>
      </c>
      <c r="G258" s="135"/>
      <c r="H258" s="130" t="s">
        <v>474</v>
      </c>
      <c r="I258" s="144" t="s">
        <v>1870</v>
      </c>
      <c r="J258" s="135" t="s">
        <v>211</v>
      </c>
      <c r="K258" s="132">
        <v>12000</v>
      </c>
      <c r="L258" s="130">
        <v>12000</v>
      </c>
      <c r="M258" s="133">
        <v>360</v>
      </c>
      <c r="N258" s="174"/>
      <c r="O258" s="174"/>
      <c r="P258" s="128" t="s">
        <v>166</v>
      </c>
    </row>
    <row r="259" spans="1:16" x14ac:dyDescent="0.3">
      <c r="A259" s="171">
        <v>258</v>
      </c>
      <c r="B259" s="210" t="s">
        <v>501</v>
      </c>
      <c r="C259" s="138"/>
      <c r="D259" s="217" t="e">
        <f>MATCH(E259,[1]!Tabla1[Consignatario],0)</f>
        <v>#REF!</v>
      </c>
      <c r="E259" s="139" t="s">
        <v>1719</v>
      </c>
      <c r="F259" s="130" t="s">
        <v>504</v>
      </c>
      <c r="G259" s="135"/>
      <c r="H259" s="130" t="s">
        <v>474</v>
      </c>
      <c r="I259" s="140" t="s">
        <v>1871</v>
      </c>
      <c r="J259" s="135" t="s">
        <v>505</v>
      </c>
      <c r="K259" s="130">
        <f>373*8</f>
        <v>2984</v>
      </c>
      <c r="L259" s="130">
        <f>373*8</f>
        <v>2984</v>
      </c>
      <c r="M259" s="133">
        <v>89</v>
      </c>
      <c r="N259" s="174">
        <v>4</v>
      </c>
      <c r="O259" s="174"/>
      <c r="P259" s="128" t="s">
        <v>166</v>
      </c>
    </row>
    <row r="260" spans="1:16" x14ac:dyDescent="0.3">
      <c r="A260" s="171">
        <v>259</v>
      </c>
      <c r="B260" s="210" t="s">
        <v>501</v>
      </c>
      <c r="C260" s="128"/>
      <c r="D260" s="217" t="e">
        <f>MATCH(E260,[1]!Tabla1[Consignatario],0)</f>
        <v>#REF!</v>
      </c>
      <c r="E260" s="139" t="s">
        <v>1746</v>
      </c>
      <c r="F260" s="130" t="s">
        <v>504</v>
      </c>
      <c r="G260" s="135"/>
      <c r="H260" s="130" t="s">
        <v>474</v>
      </c>
      <c r="I260" s="189" t="s">
        <v>1870</v>
      </c>
      <c r="J260" s="135" t="s">
        <v>213</v>
      </c>
      <c r="K260" s="132">
        <v>17600</v>
      </c>
      <c r="L260" s="130">
        <v>17600</v>
      </c>
      <c r="M260" s="133">
        <v>528</v>
      </c>
      <c r="N260" s="130"/>
      <c r="O260" s="130"/>
      <c r="P260" s="128" t="s">
        <v>166</v>
      </c>
    </row>
    <row r="261" spans="1:16" x14ac:dyDescent="0.3">
      <c r="A261" s="171">
        <v>260</v>
      </c>
      <c r="B261" s="210" t="s">
        <v>501</v>
      </c>
      <c r="C261" s="134"/>
      <c r="D261" s="217" t="e">
        <f>MATCH(E261,[1]!Tabla1[Consignatario],0)</f>
        <v>#REF!</v>
      </c>
      <c r="E261" s="135" t="s">
        <v>1709</v>
      </c>
      <c r="F261" s="130" t="s">
        <v>506</v>
      </c>
      <c r="G261" s="135"/>
      <c r="H261" s="130" t="s">
        <v>474</v>
      </c>
      <c r="I261" s="136" t="s">
        <v>1870</v>
      </c>
      <c r="J261" s="135" t="s">
        <v>211</v>
      </c>
      <c r="K261" s="132">
        <v>12000</v>
      </c>
      <c r="L261" s="130">
        <v>12000</v>
      </c>
      <c r="M261" s="133">
        <v>360</v>
      </c>
      <c r="N261" s="130"/>
      <c r="O261" s="130"/>
      <c r="P261" s="128" t="s">
        <v>166</v>
      </c>
    </row>
    <row r="262" spans="1:16" x14ac:dyDescent="0.3">
      <c r="A262" s="171">
        <v>261</v>
      </c>
      <c r="B262" s="210" t="s">
        <v>501</v>
      </c>
      <c r="C262" s="138"/>
      <c r="D262" s="217" t="e">
        <f>MATCH(E262,[1]!Tabla1[Consignatario],0)</f>
        <v>#REF!</v>
      </c>
      <c r="E262" s="135" t="s">
        <v>1782</v>
      </c>
      <c r="F262" s="130" t="s">
        <v>506</v>
      </c>
      <c r="G262" s="135"/>
      <c r="H262" s="130" t="s">
        <v>474</v>
      </c>
      <c r="I262" s="140" t="s">
        <v>1871</v>
      </c>
      <c r="J262" s="135" t="s">
        <v>507</v>
      </c>
      <c r="K262" s="130">
        <f>325*8</f>
        <v>2600</v>
      </c>
      <c r="L262" s="130">
        <f>325*8</f>
        <v>2600</v>
      </c>
      <c r="M262" s="133">
        <v>78</v>
      </c>
      <c r="N262" s="174"/>
      <c r="O262" s="174"/>
      <c r="P262" s="128" t="s">
        <v>166</v>
      </c>
    </row>
    <row r="263" spans="1:16" x14ac:dyDescent="0.3">
      <c r="A263" s="171">
        <v>262</v>
      </c>
      <c r="B263" s="210" t="s">
        <v>501</v>
      </c>
      <c r="C263" s="134"/>
      <c r="D263" s="217" t="e">
        <f>MATCH(E263,[1]!Tabla1[Consignatario],0)</f>
        <v>#REF!</v>
      </c>
      <c r="E263" s="135" t="s">
        <v>1539</v>
      </c>
      <c r="F263" s="130" t="s">
        <v>506</v>
      </c>
      <c r="G263" s="135"/>
      <c r="H263" s="130" t="s">
        <v>474</v>
      </c>
      <c r="I263" s="136" t="s">
        <v>1870</v>
      </c>
      <c r="J263" s="135" t="s">
        <v>508</v>
      </c>
      <c r="K263" s="132">
        <v>11000</v>
      </c>
      <c r="L263" s="130">
        <v>11000</v>
      </c>
      <c r="M263" s="133">
        <v>330</v>
      </c>
      <c r="N263" s="191"/>
      <c r="O263" s="191"/>
      <c r="P263" s="128" t="s">
        <v>166</v>
      </c>
    </row>
    <row r="264" spans="1:16" x14ac:dyDescent="0.3">
      <c r="A264" s="171">
        <v>263</v>
      </c>
      <c r="B264" s="204" t="s">
        <v>501</v>
      </c>
      <c r="C264" s="205"/>
      <c r="D264" s="217" t="e">
        <f>MATCH(E264,[1]!Tabla1[Consignatario],0)</f>
        <v>#REF!</v>
      </c>
      <c r="E264" s="135" t="s">
        <v>1559</v>
      </c>
      <c r="F264" s="205" t="s">
        <v>509</v>
      </c>
      <c r="G264" s="205"/>
      <c r="H264" s="130" t="s">
        <v>474</v>
      </c>
      <c r="I264" s="206" t="s">
        <v>1870</v>
      </c>
      <c r="J264" s="205" t="s">
        <v>247</v>
      </c>
      <c r="K264" s="207">
        <v>38000</v>
      </c>
      <c r="L264" s="205">
        <v>38000</v>
      </c>
      <c r="M264" s="208">
        <v>1260</v>
      </c>
      <c r="N264" s="209"/>
      <c r="O264" s="209"/>
      <c r="P264" s="212" t="s">
        <v>166</v>
      </c>
    </row>
    <row r="265" spans="1:16" x14ac:dyDescent="0.3">
      <c r="A265" s="171">
        <v>264</v>
      </c>
      <c r="B265" s="210"/>
      <c r="C265" s="128"/>
      <c r="D265" s="217" t="e">
        <f>MATCH(E265,[1]!Tabla1[Consignatario],0)</f>
        <v>#REF!</v>
      </c>
      <c r="E265" s="135" t="s">
        <v>1559</v>
      </c>
      <c r="F265" s="205" t="s">
        <v>509</v>
      </c>
      <c r="G265" s="130"/>
      <c r="H265" s="130" t="s">
        <v>474</v>
      </c>
      <c r="I265" s="189" t="s">
        <v>1871</v>
      </c>
      <c r="J265" s="130" t="s">
        <v>205</v>
      </c>
      <c r="K265" s="130">
        <v>4000</v>
      </c>
      <c r="L265" s="130">
        <v>4000</v>
      </c>
      <c r="M265" s="133"/>
      <c r="N265" s="130"/>
      <c r="O265" s="130"/>
      <c r="P265" s="128" t="s">
        <v>511</v>
      </c>
    </row>
    <row r="266" spans="1:16" x14ac:dyDescent="0.3">
      <c r="A266" s="171">
        <v>265</v>
      </c>
      <c r="B266" s="210" t="s">
        <v>510</v>
      </c>
      <c r="C266" s="128"/>
      <c r="D266" s="217" t="e">
        <f>MATCH(E266,[1]!Tabla1[Consignatario],0)</f>
        <v>#REF!</v>
      </c>
      <c r="E266" s="130" t="s">
        <v>1518</v>
      </c>
      <c r="F266" s="130" t="s">
        <v>509</v>
      </c>
      <c r="G266" s="130"/>
      <c r="H266" s="130" t="s">
        <v>474</v>
      </c>
      <c r="I266" s="189" t="s">
        <v>1870</v>
      </c>
      <c r="J266" s="130" t="s">
        <v>241</v>
      </c>
      <c r="K266" s="132">
        <v>15400</v>
      </c>
      <c r="L266" s="130">
        <v>15400</v>
      </c>
      <c r="M266" s="133">
        <v>582</v>
      </c>
      <c r="N266" s="174"/>
      <c r="O266" s="174"/>
      <c r="P266" s="128" t="s">
        <v>166</v>
      </c>
    </row>
    <row r="267" spans="1:16" x14ac:dyDescent="0.3">
      <c r="A267" s="171">
        <v>266</v>
      </c>
      <c r="B267" s="210"/>
      <c r="C267" s="128"/>
      <c r="D267" s="217" t="e">
        <f>MATCH(E267,[1]!Tabla1[Consignatario],0)</f>
        <v>#REF!</v>
      </c>
      <c r="E267" s="130" t="s">
        <v>1518</v>
      </c>
      <c r="F267" s="205" t="s">
        <v>509</v>
      </c>
      <c r="G267" s="130"/>
      <c r="H267" s="130" t="s">
        <v>474</v>
      </c>
      <c r="I267" s="189" t="s">
        <v>1871</v>
      </c>
      <c r="J267" s="130" t="s">
        <v>205</v>
      </c>
      <c r="K267" s="130">
        <v>4000</v>
      </c>
      <c r="L267" s="130">
        <v>4000</v>
      </c>
      <c r="M267" s="133"/>
      <c r="N267" s="174"/>
      <c r="O267" s="174"/>
      <c r="P267" s="128" t="s">
        <v>511</v>
      </c>
    </row>
    <row r="268" spans="1:16" x14ac:dyDescent="0.3">
      <c r="A268" s="171">
        <v>267</v>
      </c>
      <c r="B268" s="210" t="s">
        <v>510</v>
      </c>
      <c r="C268" s="128"/>
      <c r="D268" s="217" t="e">
        <f>MATCH(E268,[1]!Tabla1[Consignatario],0)</f>
        <v>#REF!</v>
      </c>
      <c r="E268" s="130" t="s">
        <v>1760</v>
      </c>
      <c r="F268" s="130" t="s">
        <v>509</v>
      </c>
      <c r="G268" s="130"/>
      <c r="H268" s="130" t="s">
        <v>474</v>
      </c>
      <c r="I268" s="189" t="s">
        <v>1870</v>
      </c>
      <c r="J268" s="130" t="s">
        <v>221</v>
      </c>
      <c r="K268" s="132">
        <v>69900</v>
      </c>
      <c r="L268" s="130">
        <v>69900</v>
      </c>
      <c r="M268" s="133">
        <v>2117</v>
      </c>
      <c r="N268" s="130"/>
      <c r="O268" s="130"/>
      <c r="P268" s="128" t="s">
        <v>425</v>
      </c>
    </row>
    <row r="269" spans="1:16" x14ac:dyDescent="0.3">
      <c r="A269" s="171">
        <v>268</v>
      </c>
      <c r="B269" s="210"/>
      <c r="C269" s="134"/>
      <c r="D269" s="217" t="e">
        <f>MATCH(E269,[1]!Tabla1[Consignatario],0)</f>
        <v>#REF!</v>
      </c>
      <c r="E269" s="130" t="s">
        <v>1760</v>
      </c>
      <c r="F269" s="205" t="s">
        <v>509</v>
      </c>
      <c r="G269" s="130"/>
      <c r="H269" s="130" t="s">
        <v>474</v>
      </c>
      <c r="I269" s="136" t="s">
        <v>1871</v>
      </c>
      <c r="J269" s="135" t="s">
        <v>512</v>
      </c>
      <c r="K269" s="132">
        <f>512*8</f>
        <v>4096</v>
      </c>
      <c r="L269" s="130"/>
      <c r="M269" s="133"/>
      <c r="N269" s="130"/>
      <c r="O269" s="130"/>
      <c r="P269" s="128"/>
    </row>
    <row r="270" spans="1:16" x14ac:dyDescent="0.3">
      <c r="A270" s="171">
        <v>269</v>
      </c>
      <c r="B270" s="210"/>
      <c r="C270" s="138"/>
      <c r="D270" s="217" t="e">
        <f>MATCH(E270,[1]!Tabla1[Consignatario],0)</f>
        <v>#REF!</v>
      </c>
      <c r="E270" s="130" t="s">
        <v>1760</v>
      </c>
      <c r="F270" s="205" t="s">
        <v>509</v>
      </c>
      <c r="G270" s="130"/>
      <c r="H270" s="130" t="s">
        <v>474</v>
      </c>
      <c r="I270" s="139" t="s">
        <v>1870</v>
      </c>
      <c r="J270" s="135" t="s">
        <v>513</v>
      </c>
      <c r="K270" s="132">
        <v>4800</v>
      </c>
      <c r="L270" s="129">
        <v>4800</v>
      </c>
      <c r="M270" s="133"/>
      <c r="N270" s="174"/>
      <c r="O270" s="174"/>
      <c r="P270" s="128"/>
    </row>
    <row r="271" spans="1:16" x14ac:dyDescent="0.3">
      <c r="A271" s="171">
        <v>270</v>
      </c>
      <c r="B271" s="210"/>
      <c r="C271" s="128"/>
      <c r="D271" s="217" t="e">
        <f>MATCH(E271,[1]!Tabla1[Consignatario],0)</f>
        <v>#REF!</v>
      </c>
      <c r="E271" s="130" t="s">
        <v>1760</v>
      </c>
      <c r="F271" s="205" t="s">
        <v>509</v>
      </c>
      <c r="G271" s="130"/>
      <c r="H271" s="130" t="s">
        <v>474</v>
      </c>
      <c r="I271" s="189" t="s">
        <v>1870</v>
      </c>
      <c r="J271" s="130" t="s">
        <v>65</v>
      </c>
      <c r="K271" s="132">
        <v>300</v>
      </c>
      <c r="L271" s="130">
        <v>300</v>
      </c>
      <c r="M271" s="133">
        <v>16</v>
      </c>
      <c r="N271" s="130"/>
      <c r="O271" s="130"/>
      <c r="P271" s="128" t="s">
        <v>476</v>
      </c>
    </row>
    <row r="272" spans="1:16" x14ac:dyDescent="0.3">
      <c r="A272" s="171">
        <v>271</v>
      </c>
      <c r="B272" s="210" t="s">
        <v>510</v>
      </c>
      <c r="C272" s="128"/>
      <c r="D272" s="217" t="e">
        <f>MATCH(E272,[1]!Tabla1[Consignatario],0)</f>
        <v>#REF!</v>
      </c>
      <c r="E272" s="130" t="s">
        <v>1707</v>
      </c>
      <c r="F272" s="130" t="s">
        <v>509</v>
      </c>
      <c r="G272" s="130"/>
      <c r="H272" s="130" t="s">
        <v>474</v>
      </c>
      <c r="I272" s="189" t="s">
        <v>1870</v>
      </c>
      <c r="J272" s="130" t="s">
        <v>186</v>
      </c>
      <c r="K272" s="132">
        <v>30800</v>
      </c>
      <c r="L272" s="130">
        <v>30800</v>
      </c>
      <c r="M272" s="133">
        <v>924</v>
      </c>
      <c r="N272" s="130"/>
      <c r="O272" s="130"/>
      <c r="P272" s="128" t="s">
        <v>166</v>
      </c>
    </row>
    <row r="273" spans="1:16" x14ac:dyDescent="0.3">
      <c r="A273" s="171">
        <v>272</v>
      </c>
      <c r="B273" s="210" t="s">
        <v>510</v>
      </c>
      <c r="C273" s="128"/>
      <c r="D273" s="217" t="e">
        <f>MATCH(E273,[1]!Tabla1[Consignatario],0)</f>
        <v>#REF!</v>
      </c>
      <c r="E273" s="130" t="s">
        <v>1751</v>
      </c>
      <c r="F273" s="130" t="s">
        <v>509</v>
      </c>
      <c r="G273" s="130"/>
      <c r="H273" s="130" t="s">
        <v>474</v>
      </c>
      <c r="I273" s="189" t="s">
        <v>1870</v>
      </c>
      <c r="J273" s="130" t="s">
        <v>211</v>
      </c>
      <c r="K273" s="132">
        <v>13200</v>
      </c>
      <c r="L273" s="130">
        <v>13200</v>
      </c>
      <c r="M273" s="133">
        <v>396</v>
      </c>
      <c r="N273" s="130"/>
      <c r="O273" s="130"/>
      <c r="P273" s="128" t="s">
        <v>166</v>
      </c>
    </row>
    <row r="274" spans="1:16" x14ac:dyDescent="0.3">
      <c r="A274" s="171">
        <v>273</v>
      </c>
      <c r="B274" s="210" t="s">
        <v>510</v>
      </c>
      <c r="C274" s="128"/>
      <c r="D274" s="217" t="e">
        <f>MATCH(E274,[1]!Tabla1[Consignatario],0)</f>
        <v>#REF!</v>
      </c>
      <c r="E274" s="130" t="s">
        <v>1797</v>
      </c>
      <c r="F274" s="130" t="s">
        <v>514</v>
      </c>
      <c r="G274" s="130"/>
      <c r="H274" s="130" t="s">
        <v>474</v>
      </c>
      <c r="I274" s="189" t="s">
        <v>1870</v>
      </c>
      <c r="J274" s="130" t="s">
        <v>271</v>
      </c>
      <c r="K274" s="132">
        <v>21800</v>
      </c>
      <c r="L274" s="130">
        <v>21800</v>
      </c>
      <c r="M274" s="133">
        <v>654</v>
      </c>
      <c r="N274" s="130"/>
      <c r="O274" s="130"/>
      <c r="P274" s="128" t="s">
        <v>166</v>
      </c>
    </row>
    <row r="275" spans="1:16" x14ac:dyDescent="0.3">
      <c r="A275" s="171">
        <v>274</v>
      </c>
      <c r="B275" s="210"/>
      <c r="C275" s="134"/>
      <c r="D275" s="217" t="e">
        <f>MATCH(E275,[1]!Tabla1[Consignatario],0)</f>
        <v>#REF!</v>
      </c>
      <c r="E275" s="130" t="s">
        <v>1797</v>
      </c>
      <c r="F275" s="130" t="s">
        <v>514</v>
      </c>
      <c r="G275" s="135"/>
      <c r="H275" s="130" t="s">
        <v>474</v>
      </c>
      <c r="I275" s="136" t="s">
        <v>1871</v>
      </c>
      <c r="J275" s="135" t="s">
        <v>218</v>
      </c>
      <c r="K275" s="130">
        <f>250*8</f>
        <v>2000</v>
      </c>
      <c r="L275" s="130">
        <f>250*8</f>
        <v>2000</v>
      </c>
      <c r="M275" s="133"/>
      <c r="N275" s="130"/>
      <c r="O275" s="130"/>
      <c r="P275" s="128"/>
    </row>
    <row r="276" spans="1:16" x14ac:dyDescent="0.3">
      <c r="A276" s="171">
        <v>275</v>
      </c>
      <c r="B276" s="210" t="s">
        <v>510</v>
      </c>
      <c r="C276" s="138"/>
      <c r="D276" s="217" t="e">
        <f>MATCH(E276,[1]!Tabla1[Consignatario],0)</f>
        <v>#REF!</v>
      </c>
      <c r="E276" s="130" t="s">
        <v>1618</v>
      </c>
      <c r="F276" s="130" t="s">
        <v>515</v>
      </c>
      <c r="G276" s="135"/>
      <c r="H276" s="130" t="s">
        <v>474</v>
      </c>
      <c r="I276" s="140" t="s">
        <v>1870</v>
      </c>
      <c r="J276" s="135" t="s">
        <v>517</v>
      </c>
      <c r="K276" s="132">
        <v>2200</v>
      </c>
      <c r="L276" s="130"/>
      <c r="M276" s="133">
        <v>3727</v>
      </c>
      <c r="N276" s="174">
        <v>4</v>
      </c>
      <c r="O276" s="174"/>
      <c r="P276" s="128" t="s">
        <v>166</v>
      </c>
    </row>
    <row r="277" spans="1:16" x14ac:dyDescent="0.3">
      <c r="A277" s="171">
        <v>276</v>
      </c>
      <c r="B277" s="210"/>
      <c r="C277" s="134"/>
      <c r="D277" s="217" t="e">
        <f>MATCH(E277,[1]!Tabla1[Consignatario],0)</f>
        <v>#REF!</v>
      </c>
      <c r="E277" s="135" t="s">
        <v>1618</v>
      </c>
      <c r="F277" s="130" t="s">
        <v>515</v>
      </c>
      <c r="G277" s="135"/>
      <c r="H277" s="130" t="s">
        <v>474</v>
      </c>
      <c r="I277" s="136" t="s">
        <v>1871</v>
      </c>
      <c r="J277" s="135" t="s">
        <v>205</v>
      </c>
      <c r="K277" s="130">
        <v>4000</v>
      </c>
      <c r="L277" s="130">
        <v>4000</v>
      </c>
      <c r="M277" s="133"/>
      <c r="N277" s="174"/>
      <c r="O277" s="174"/>
      <c r="P277" s="134"/>
    </row>
    <row r="278" spans="1:16" x14ac:dyDescent="0.3">
      <c r="A278" s="171">
        <v>277</v>
      </c>
      <c r="B278" s="210"/>
      <c r="C278" s="138"/>
      <c r="D278" s="217" t="e">
        <f>MATCH(E278,[1]!Tabla1[Consignatario],0)</f>
        <v>#REF!</v>
      </c>
      <c r="E278" s="135" t="s">
        <v>1618</v>
      </c>
      <c r="F278" s="130" t="s">
        <v>515</v>
      </c>
      <c r="G278" s="135"/>
      <c r="H278" s="130" t="s">
        <v>474</v>
      </c>
      <c r="I278" s="140" t="s">
        <v>1871</v>
      </c>
      <c r="J278" s="135" t="s">
        <v>518</v>
      </c>
      <c r="K278" s="130">
        <f>108*8</f>
        <v>864</v>
      </c>
      <c r="L278" s="130">
        <f>108*8</f>
        <v>864</v>
      </c>
      <c r="M278" s="133"/>
      <c r="N278" s="174"/>
      <c r="O278" s="174"/>
      <c r="P278" s="138"/>
    </row>
    <row r="279" spans="1:16" x14ac:dyDescent="0.3">
      <c r="A279" s="171">
        <v>278</v>
      </c>
      <c r="B279" s="210" t="s">
        <v>510</v>
      </c>
      <c r="C279" s="134"/>
      <c r="D279" s="217" t="e">
        <f>MATCH(E279,[1]!Tabla1[Consignatario],0)</f>
        <v>#REF!</v>
      </c>
      <c r="E279" s="135" t="s">
        <v>1555</v>
      </c>
      <c r="F279" s="130" t="s">
        <v>515</v>
      </c>
      <c r="G279" s="135"/>
      <c r="H279" s="130" t="s">
        <v>474</v>
      </c>
      <c r="I279" s="136" t="s">
        <v>1870</v>
      </c>
      <c r="J279" s="135" t="s">
        <v>162</v>
      </c>
      <c r="K279" s="132">
        <v>22000</v>
      </c>
      <c r="L279" s="130">
        <v>22000</v>
      </c>
      <c r="M279" s="133">
        <v>660</v>
      </c>
      <c r="N279" s="130"/>
      <c r="O279" s="130"/>
      <c r="P279" s="128" t="s">
        <v>166</v>
      </c>
    </row>
    <row r="280" spans="1:16" x14ac:dyDescent="0.3">
      <c r="A280" s="171">
        <v>279</v>
      </c>
      <c r="B280" s="210" t="s">
        <v>510</v>
      </c>
      <c r="C280" s="142"/>
      <c r="D280" s="217" t="e">
        <f>MATCH(E280,[1]!Tabla1[Consignatario],0)</f>
        <v>#REF!</v>
      </c>
      <c r="E280" s="135" t="s">
        <v>1784</v>
      </c>
      <c r="F280" s="130" t="s">
        <v>515</v>
      </c>
      <c r="G280" s="135"/>
      <c r="H280" s="130" t="s">
        <v>474</v>
      </c>
      <c r="I280" s="144" t="s">
        <v>1870</v>
      </c>
      <c r="J280" s="135" t="s">
        <v>239</v>
      </c>
      <c r="K280" s="132">
        <v>30000</v>
      </c>
      <c r="L280" s="130">
        <v>30000</v>
      </c>
      <c r="M280" s="133">
        <v>1170</v>
      </c>
      <c r="N280" s="174"/>
      <c r="O280" s="174"/>
      <c r="P280" s="128" t="s">
        <v>166</v>
      </c>
    </row>
    <row r="281" spans="1:16" x14ac:dyDescent="0.3">
      <c r="A281" s="171">
        <v>280</v>
      </c>
      <c r="B281" s="210"/>
      <c r="C281" s="138"/>
      <c r="D281" s="217" t="e">
        <f>MATCH(E281,[1]!Tabla1[Consignatario],0)</f>
        <v>#REF!</v>
      </c>
      <c r="E281" s="135" t="s">
        <v>1784</v>
      </c>
      <c r="F281" s="130" t="s">
        <v>515</v>
      </c>
      <c r="G281" s="135"/>
      <c r="H281" s="130" t="s">
        <v>474</v>
      </c>
      <c r="I281" s="140" t="s">
        <v>1870</v>
      </c>
      <c r="J281" s="135" t="s">
        <v>219</v>
      </c>
      <c r="K281" s="132">
        <v>5000</v>
      </c>
      <c r="L281" s="130">
        <v>5000</v>
      </c>
      <c r="M281" s="133"/>
      <c r="N281" s="174"/>
      <c r="O281" s="174"/>
      <c r="P281" s="128"/>
    </row>
    <row r="282" spans="1:16" x14ac:dyDescent="0.3">
      <c r="A282" s="171">
        <v>281</v>
      </c>
      <c r="B282" s="210"/>
      <c r="C282" s="128"/>
      <c r="D282" s="217" t="e">
        <f>MATCH(E282,[1]!Tabla1[Consignatario],0)</f>
        <v>#REF!</v>
      </c>
      <c r="E282" s="135" t="s">
        <v>1784</v>
      </c>
      <c r="F282" s="130" t="s">
        <v>515</v>
      </c>
      <c r="G282" s="135"/>
      <c r="H282" s="130" t="s">
        <v>474</v>
      </c>
      <c r="I282" s="189" t="s">
        <v>1871</v>
      </c>
      <c r="J282" s="135" t="s">
        <v>205</v>
      </c>
      <c r="K282" s="130">
        <v>4000</v>
      </c>
      <c r="L282" s="130">
        <v>4000</v>
      </c>
      <c r="M282" s="133"/>
      <c r="N282" s="130"/>
      <c r="O282" s="130"/>
      <c r="P282" s="128"/>
    </row>
    <row r="283" spans="1:16" x14ac:dyDescent="0.3">
      <c r="A283" s="171">
        <v>282</v>
      </c>
      <c r="B283" s="210" t="s">
        <v>519</v>
      </c>
      <c r="C283" s="134"/>
      <c r="D283" s="217" t="e">
        <f>MATCH(E283,[1]!Tabla1[Consignatario],0)</f>
        <v>#REF!</v>
      </c>
      <c r="E283" s="135" t="s">
        <v>1732</v>
      </c>
      <c r="F283" s="130" t="s">
        <v>515</v>
      </c>
      <c r="G283" s="135"/>
      <c r="H283" s="130" t="s">
        <v>474</v>
      </c>
      <c r="I283" s="136" t="s">
        <v>1870</v>
      </c>
      <c r="J283" s="135" t="s">
        <v>241</v>
      </c>
      <c r="K283" s="132">
        <v>14000</v>
      </c>
      <c r="L283" s="130">
        <v>14000</v>
      </c>
      <c r="M283" s="133">
        <v>454</v>
      </c>
      <c r="N283" s="130">
        <v>4</v>
      </c>
      <c r="O283" s="130"/>
      <c r="P283" s="128" t="s">
        <v>166</v>
      </c>
    </row>
    <row r="284" spans="1:16" x14ac:dyDescent="0.3">
      <c r="A284" s="171">
        <v>283</v>
      </c>
      <c r="B284" s="210"/>
      <c r="C284" s="138"/>
      <c r="D284" s="217" t="e">
        <f>MATCH(E284,[1]!Tabla1[Consignatario],0)</f>
        <v>#REF!</v>
      </c>
      <c r="E284" s="135" t="s">
        <v>1732</v>
      </c>
      <c r="F284" s="130" t="s">
        <v>515</v>
      </c>
      <c r="G284" s="135"/>
      <c r="H284" s="130" t="s">
        <v>474</v>
      </c>
      <c r="I284" s="140" t="s">
        <v>1870</v>
      </c>
      <c r="J284" s="135" t="s">
        <v>520</v>
      </c>
      <c r="K284" s="132">
        <v>188</v>
      </c>
      <c r="L284" s="130">
        <v>188</v>
      </c>
      <c r="M284" s="133"/>
      <c r="N284" s="174"/>
      <c r="O284" s="174"/>
      <c r="P284" s="128"/>
    </row>
    <row r="285" spans="1:16" x14ac:dyDescent="0.3">
      <c r="A285" s="171">
        <v>284</v>
      </c>
      <c r="B285" s="210"/>
      <c r="C285" s="134"/>
      <c r="D285" s="217" t="e">
        <f>MATCH(E285,[1]!Tabla1[Consignatario],0)</f>
        <v>#REF!</v>
      </c>
      <c r="E285" s="135" t="s">
        <v>1732</v>
      </c>
      <c r="F285" s="130" t="s">
        <v>515</v>
      </c>
      <c r="G285" s="135"/>
      <c r="H285" s="130" t="s">
        <v>474</v>
      </c>
      <c r="I285" s="136" t="s">
        <v>1869</v>
      </c>
      <c r="J285" s="135" t="s">
        <v>521</v>
      </c>
      <c r="K285" s="132">
        <v>240</v>
      </c>
      <c r="L285" s="130">
        <v>240</v>
      </c>
      <c r="M285" s="133">
        <v>28</v>
      </c>
      <c r="N285" s="191">
        <v>6</v>
      </c>
      <c r="O285" s="191"/>
      <c r="P285" s="128" t="s">
        <v>476</v>
      </c>
    </row>
    <row r="286" spans="1:16" x14ac:dyDescent="0.3">
      <c r="A286" s="171">
        <v>285</v>
      </c>
      <c r="B286" s="204" t="s">
        <v>519</v>
      </c>
      <c r="C286" s="205"/>
      <c r="D286" s="217" t="e">
        <f>MATCH(E286,[1]!Tabla1[Consignatario],0)</f>
        <v>#REF!</v>
      </c>
      <c r="E286" s="135" t="s">
        <v>1661</v>
      </c>
      <c r="F286" s="130" t="s">
        <v>515</v>
      </c>
      <c r="G286" s="205"/>
      <c r="H286" s="130" t="s">
        <v>474</v>
      </c>
      <c r="I286" s="206" t="s">
        <v>1870</v>
      </c>
      <c r="J286" s="205" t="s">
        <v>522</v>
      </c>
      <c r="K286" s="207">
        <v>71400</v>
      </c>
      <c r="L286" s="205">
        <v>71400</v>
      </c>
      <c r="M286" s="208">
        <v>2354</v>
      </c>
      <c r="N286" s="209">
        <v>3</v>
      </c>
      <c r="O286" s="209"/>
      <c r="P286" s="212" t="s">
        <v>166</v>
      </c>
    </row>
    <row r="287" spans="1:16" x14ac:dyDescent="0.3">
      <c r="A287" s="171">
        <v>286</v>
      </c>
      <c r="B287" s="210"/>
      <c r="C287" s="128"/>
      <c r="D287" s="217" t="e">
        <f>MATCH(E287,[1]!Tabla1[Consignatario],0)</f>
        <v>#REF!</v>
      </c>
      <c r="E287" s="130" t="s">
        <v>1661</v>
      </c>
      <c r="F287" s="130" t="s">
        <v>515</v>
      </c>
      <c r="G287" s="130"/>
      <c r="H287" s="130" t="s">
        <v>474</v>
      </c>
      <c r="I287" s="189" t="s">
        <v>1871</v>
      </c>
      <c r="J287" s="130" t="s">
        <v>523</v>
      </c>
      <c r="K287" s="130">
        <f>460*8</f>
        <v>3680</v>
      </c>
      <c r="L287" s="130">
        <f>460*8</f>
        <v>3680</v>
      </c>
      <c r="M287" s="133"/>
      <c r="N287" s="130"/>
      <c r="O287" s="130"/>
      <c r="P287" s="128"/>
    </row>
    <row r="288" spans="1:16" x14ac:dyDescent="0.3">
      <c r="A288" s="171">
        <v>287</v>
      </c>
      <c r="B288" s="210" t="s">
        <v>519</v>
      </c>
      <c r="C288" s="128"/>
      <c r="D288" s="217" t="e">
        <f>MATCH(E288,[1]!Tabla1[Consignatario],0)</f>
        <v>#REF!</v>
      </c>
      <c r="E288" s="130" t="s">
        <v>1801</v>
      </c>
      <c r="F288" s="130" t="s">
        <v>524</v>
      </c>
      <c r="G288" s="130"/>
      <c r="H288" s="130" t="s">
        <v>474</v>
      </c>
      <c r="I288" s="189" t="s">
        <v>1870</v>
      </c>
      <c r="J288" s="130" t="s">
        <v>213</v>
      </c>
      <c r="K288" s="132">
        <v>16000</v>
      </c>
      <c r="L288" s="130">
        <v>16000</v>
      </c>
      <c r="M288" s="133">
        <v>480</v>
      </c>
      <c r="N288" s="174"/>
      <c r="O288" s="174"/>
      <c r="P288" s="128"/>
    </row>
    <row r="289" spans="1:16" x14ac:dyDescent="0.3">
      <c r="A289" s="171">
        <v>288</v>
      </c>
      <c r="B289" s="210" t="s">
        <v>519</v>
      </c>
      <c r="C289" s="128"/>
      <c r="D289" s="217" t="e">
        <f>MATCH(E289,[1]!Tabla1[Consignatario],0)</f>
        <v>#REF!</v>
      </c>
      <c r="E289" s="216" t="s">
        <v>1604</v>
      </c>
      <c r="F289" s="130" t="s">
        <v>524</v>
      </c>
      <c r="G289" s="130"/>
      <c r="H289" s="130" t="s">
        <v>474</v>
      </c>
      <c r="I289" s="189" t="s">
        <v>1870</v>
      </c>
      <c r="J289" s="130" t="s">
        <v>225</v>
      </c>
      <c r="K289" s="132">
        <v>34100</v>
      </c>
      <c r="L289" s="130">
        <v>34100</v>
      </c>
      <c r="M289" s="133">
        <v>1023</v>
      </c>
      <c r="N289" s="174"/>
      <c r="O289" s="174"/>
      <c r="P289" s="128" t="s">
        <v>166</v>
      </c>
    </row>
    <row r="290" spans="1:16" x14ac:dyDescent="0.3">
      <c r="A290" s="171">
        <v>289</v>
      </c>
      <c r="B290" s="210"/>
      <c r="C290" s="128"/>
      <c r="D290" s="217" t="e">
        <f>MATCH(E290,[1]!Tabla1[Consignatario],0)</f>
        <v>#REF!</v>
      </c>
      <c r="E290" s="216" t="s">
        <v>1604</v>
      </c>
      <c r="F290" s="130" t="s">
        <v>524</v>
      </c>
      <c r="G290" s="130"/>
      <c r="H290" s="130" t="s">
        <v>474</v>
      </c>
      <c r="I290" s="189" t="s">
        <v>1870</v>
      </c>
      <c r="J290" s="130" t="s">
        <v>222</v>
      </c>
      <c r="K290" s="132">
        <v>2000</v>
      </c>
      <c r="L290" s="130">
        <v>2000</v>
      </c>
      <c r="M290" s="133"/>
      <c r="N290" s="130"/>
      <c r="O290" s="130"/>
      <c r="P290" s="128"/>
    </row>
    <row r="291" spans="1:16" x14ac:dyDescent="0.3">
      <c r="A291" s="171">
        <v>290</v>
      </c>
      <c r="B291" s="210" t="s">
        <v>519</v>
      </c>
      <c r="C291" s="134"/>
      <c r="D291" s="217" t="e">
        <f>MATCH(E291,[1]!Tabla1[Consignatario],0)</f>
        <v>#REF!</v>
      </c>
      <c r="E291" s="135" t="s">
        <v>1774</v>
      </c>
      <c r="F291" s="130" t="s">
        <v>524</v>
      </c>
      <c r="G291" s="130"/>
      <c r="H291" s="130" t="s">
        <v>474</v>
      </c>
      <c r="I291" s="136" t="s">
        <v>1870</v>
      </c>
      <c r="J291" s="135" t="s">
        <v>213</v>
      </c>
      <c r="K291" s="132">
        <v>17600</v>
      </c>
      <c r="L291" s="130">
        <v>17600</v>
      </c>
      <c r="M291" s="133">
        <v>648</v>
      </c>
      <c r="N291" s="130"/>
      <c r="O291" s="130"/>
      <c r="P291" s="128" t="s">
        <v>166</v>
      </c>
    </row>
    <row r="292" spans="1:16" x14ac:dyDescent="0.3">
      <c r="A292" s="171">
        <v>291</v>
      </c>
      <c r="B292" s="210"/>
      <c r="C292" s="138"/>
      <c r="D292" s="217" t="e">
        <f>MATCH(E292,[1]!Tabla1[Consignatario],0)</f>
        <v>#REF!</v>
      </c>
      <c r="E292" s="135" t="s">
        <v>1774</v>
      </c>
      <c r="F292" s="130" t="s">
        <v>524</v>
      </c>
      <c r="G292" s="130"/>
      <c r="H292" s="130" t="s">
        <v>474</v>
      </c>
      <c r="I292" s="139" t="s">
        <v>1871</v>
      </c>
      <c r="J292" s="135" t="s">
        <v>205</v>
      </c>
      <c r="K292" s="130">
        <v>4000</v>
      </c>
      <c r="L292" s="129">
        <v>4000</v>
      </c>
      <c r="M292" s="133"/>
      <c r="N292" s="174"/>
      <c r="O292" s="174"/>
      <c r="P292" s="128"/>
    </row>
    <row r="293" spans="1:16" x14ac:dyDescent="0.3">
      <c r="A293" s="171">
        <v>292</v>
      </c>
      <c r="B293" s="210" t="s">
        <v>519</v>
      </c>
      <c r="C293" s="128"/>
      <c r="D293" s="217" t="e">
        <f>MATCH(E293,[1]!Tabla1[Consignatario],0)</f>
        <v>#REF!</v>
      </c>
      <c r="E293" s="135" t="s">
        <v>1515</v>
      </c>
      <c r="F293" s="130" t="s">
        <v>524</v>
      </c>
      <c r="G293" s="130"/>
      <c r="H293" s="130" t="s">
        <v>474</v>
      </c>
      <c r="I293" s="189" t="s">
        <v>1871</v>
      </c>
      <c r="J293" s="130" t="s">
        <v>525</v>
      </c>
      <c r="K293" s="130">
        <f>173*8</f>
        <v>1384</v>
      </c>
      <c r="L293" s="130">
        <f>173*8</f>
        <v>1384</v>
      </c>
      <c r="M293" s="133">
        <v>76</v>
      </c>
      <c r="N293" s="130">
        <v>2</v>
      </c>
      <c r="O293" s="130"/>
      <c r="P293" s="128" t="s">
        <v>526</v>
      </c>
    </row>
    <row r="294" spans="1:16" x14ac:dyDescent="0.3">
      <c r="A294" s="171">
        <v>293</v>
      </c>
      <c r="B294" s="210"/>
      <c r="C294" s="128"/>
      <c r="D294" s="217" t="e">
        <f>MATCH(E294,[1]!Tabla1[Consignatario],0)</f>
        <v>#REF!</v>
      </c>
      <c r="E294" s="135" t="s">
        <v>1515</v>
      </c>
      <c r="F294" s="130" t="s">
        <v>524</v>
      </c>
      <c r="G294" s="130"/>
      <c r="H294" s="130" t="s">
        <v>474</v>
      </c>
      <c r="I294" s="189" t="s">
        <v>1869</v>
      </c>
      <c r="J294" s="130" t="s">
        <v>52</v>
      </c>
      <c r="K294" s="132">
        <v>2000</v>
      </c>
      <c r="L294" s="130">
        <v>2000</v>
      </c>
      <c r="M294" s="133">
        <v>660</v>
      </c>
      <c r="N294" s="130"/>
      <c r="O294" s="130"/>
      <c r="P294" s="128" t="s">
        <v>298</v>
      </c>
    </row>
    <row r="295" spans="1:16" x14ac:dyDescent="0.3">
      <c r="A295" s="171">
        <v>294</v>
      </c>
      <c r="B295" s="210" t="s">
        <v>519</v>
      </c>
      <c r="C295" s="128"/>
      <c r="D295" s="217" t="e">
        <f>MATCH(E295,[1]!Tabla1[Consignatario],0)</f>
        <v>#REF!</v>
      </c>
      <c r="E295" s="135" t="s">
        <v>1816</v>
      </c>
      <c r="F295" s="130" t="s">
        <v>524</v>
      </c>
      <c r="G295" s="130"/>
      <c r="H295" s="130" t="s">
        <v>474</v>
      </c>
      <c r="I295" s="189" t="s">
        <v>1870</v>
      </c>
      <c r="J295" s="130" t="s">
        <v>195</v>
      </c>
      <c r="K295" s="132">
        <v>85800</v>
      </c>
      <c r="L295" s="130">
        <v>85800</v>
      </c>
      <c r="M295" s="133">
        <v>2994</v>
      </c>
      <c r="N295" s="130"/>
      <c r="O295" s="130"/>
      <c r="P295" s="128" t="s">
        <v>166</v>
      </c>
    </row>
    <row r="296" spans="1:16" x14ac:dyDescent="0.3">
      <c r="A296" s="171">
        <v>295</v>
      </c>
      <c r="B296" s="210"/>
      <c r="C296" s="128"/>
      <c r="D296" s="217" t="e">
        <f>MATCH(E296,[1]!Tabla1[Consignatario],0)</f>
        <v>#REF!</v>
      </c>
      <c r="E296" s="130" t="s">
        <v>1816</v>
      </c>
      <c r="F296" s="130" t="s">
        <v>524</v>
      </c>
      <c r="G296" s="130"/>
      <c r="H296" s="130" t="s">
        <v>474</v>
      </c>
      <c r="I296" s="189" t="s">
        <v>1870</v>
      </c>
      <c r="J296" s="130" t="s">
        <v>214</v>
      </c>
      <c r="K296" s="132">
        <v>8000</v>
      </c>
      <c r="L296" s="130">
        <v>8000</v>
      </c>
      <c r="M296" s="133"/>
      <c r="N296" s="130"/>
      <c r="O296" s="130"/>
      <c r="P296" s="128"/>
    </row>
    <row r="297" spans="1:16" x14ac:dyDescent="0.3">
      <c r="A297" s="171">
        <v>297</v>
      </c>
      <c r="B297" s="210"/>
      <c r="C297" s="138"/>
      <c r="D297" s="217" t="e">
        <f>MATCH(E297,[1]!Tabla1[Consignatario],0)</f>
        <v>#REF!</v>
      </c>
      <c r="E297" s="130" t="s">
        <v>1816</v>
      </c>
      <c r="F297" s="130" t="s">
        <v>524</v>
      </c>
      <c r="G297" s="135"/>
      <c r="H297" s="130" t="s">
        <v>474</v>
      </c>
      <c r="I297" s="140" t="s">
        <v>1871</v>
      </c>
      <c r="J297" s="135" t="s">
        <v>234</v>
      </c>
      <c r="K297" s="132">
        <v>6000</v>
      </c>
      <c r="L297" s="130"/>
      <c r="M297" s="133"/>
      <c r="N297" s="174"/>
      <c r="O297" s="174"/>
      <c r="P297" s="128"/>
    </row>
    <row r="298" spans="1:16" x14ac:dyDescent="0.3">
      <c r="A298" s="171">
        <v>298</v>
      </c>
      <c r="B298" s="210" t="s">
        <v>519</v>
      </c>
      <c r="C298" s="134"/>
      <c r="D298" s="217" t="e">
        <f>MATCH(E298,[1]!Tabla1[Consignatario],0)</f>
        <v>#REF!</v>
      </c>
      <c r="E298" s="130" t="s">
        <v>1767</v>
      </c>
      <c r="F298" s="130" t="s">
        <v>524</v>
      </c>
      <c r="G298" s="135"/>
      <c r="H298" s="130" t="s">
        <v>474</v>
      </c>
      <c r="I298" s="136" t="s">
        <v>1870</v>
      </c>
      <c r="J298" s="135" t="s">
        <v>258</v>
      </c>
      <c r="K298" s="132">
        <v>39600</v>
      </c>
      <c r="L298" s="130">
        <v>39600</v>
      </c>
      <c r="M298" s="133">
        <v>1188</v>
      </c>
      <c r="N298" s="174"/>
      <c r="O298" s="174"/>
      <c r="P298" s="134" t="s">
        <v>166</v>
      </c>
    </row>
    <row r="299" spans="1:16" x14ac:dyDescent="0.3">
      <c r="A299" s="171">
        <v>299</v>
      </c>
      <c r="B299" s="210" t="s">
        <v>519</v>
      </c>
      <c r="C299" s="138"/>
      <c r="D299" s="217" t="e">
        <f>MATCH(E299,[1]!Tabla1[Consignatario],0)</f>
        <v>#REF!</v>
      </c>
      <c r="E299" s="130" t="s">
        <v>1794</v>
      </c>
      <c r="F299" s="130" t="s">
        <v>524</v>
      </c>
      <c r="G299" s="135"/>
      <c r="H299" s="130" t="s">
        <v>474</v>
      </c>
      <c r="I299" s="140" t="s">
        <v>1870</v>
      </c>
      <c r="J299" s="135" t="s">
        <v>527</v>
      </c>
      <c r="K299" s="132">
        <v>60000</v>
      </c>
      <c r="L299" s="130">
        <v>60000</v>
      </c>
      <c r="M299" s="133">
        <v>3525</v>
      </c>
      <c r="N299" s="174"/>
      <c r="O299" s="174"/>
      <c r="P299" s="138" t="s">
        <v>166</v>
      </c>
    </row>
    <row r="300" spans="1:16" x14ac:dyDescent="0.3">
      <c r="A300" s="171">
        <v>300</v>
      </c>
      <c r="B300" s="210"/>
      <c r="C300" s="134"/>
      <c r="D300" s="217" t="e">
        <f>MATCH(E300,[1]!Tabla1[Consignatario],0)</f>
        <v>#REF!</v>
      </c>
      <c r="E300" s="135" t="s">
        <v>1794</v>
      </c>
      <c r="F300" s="130" t="s">
        <v>524</v>
      </c>
      <c r="G300" s="135"/>
      <c r="H300" s="130" t="s">
        <v>474</v>
      </c>
      <c r="I300" s="136" t="s">
        <v>1870</v>
      </c>
      <c r="J300" s="135" t="s">
        <v>239</v>
      </c>
      <c r="K300" s="132">
        <v>33000</v>
      </c>
      <c r="L300" s="130">
        <v>33000</v>
      </c>
      <c r="M300" s="133"/>
      <c r="N300" s="130"/>
      <c r="O300" s="130"/>
      <c r="P300" s="128"/>
    </row>
    <row r="301" spans="1:16" x14ac:dyDescent="0.3">
      <c r="A301" s="171">
        <v>301</v>
      </c>
      <c r="B301" s="210"/>
      <c r="C301" s="142"/>
      <c r="D301" s="217" t="e">
        <f>MATCH(E301,[1]!Tabla1[Consignatario],0)</f>
        <v>#REF!</v>
      </c>
      <c r="E301" s="135" t="s">
        <v>1794</v>
      </c>
      <c r="F301" s="130" t="s">
        <v>524</v>
      </c>
      <c r="G301" s="135"/>
      <c r="H301" s="130" t="s">
        <v>474</v>
      </c>
      <c r="I301" s="144" t="s">
        <v>1871</v>
      </c>
      <c r="J301" s="135" t="s">
        <v>529</v>
      </c>
      <c r="K301" s="132">
        <v>16000</v>
      </c>
      <c r="L301" s="130"/>
      <c r="M301" s="133"/>
      <c r="N301" s="174"/>
      <c r="O301" s="174"/>
      <c r="P301" s="128"/>
    </row>
    <row r="302" spans="1:16" x14ac:dyDescent="0.3">
      <c r="A302" s="171">
        <v>302</v>
      </c>
      <c r="B302" s="210"/>
      <c r="C302" s="138"/>
      <c r="D302" s="217" t="e">
        <f>MATCH(E302,[1]!Tabla1[Consignatario],0)</f>
        <v>#REF!</v>
      </c>
      <c r="E302" s="135" t="s">
        <v>1794</v>
      </c>
      <c r="F302" s="130" t="s">
        <v>524</v>
      </c>
      <c r="G302" s="135"/>
      <c r="H302" s="130" t="s">
        <v>474</v>
      </c>
      <c r="I302" s="140" t="s">
        <v>1869</v>
      </c>
      <c r="J302" s="135" t="s">
        <v>528</v>
      </c>
      <c r="K302" s="132">
        <v>34016</v>
      </c>
      <c r="L302" s="130">
        <v>34016</v>
      </c>
      <c r="M302" s="133">
        <v>255</v>
      </c>
      <c r="N302" s="174"/>
      <c r="O302" s="174"/>
      <c r="P302" s="128" t="s">
        <v>530</v>
      </c>
    </row>
    <row r="303" spans="1:16" x14ac:dyDescent="0.3">
      <c r="A303" s="171">
        <v>303</v>
      </c>
      <c r="B303" s="210" t="s">
        <v>531</v>
      </c>
      <c r="C303" s="128"/>
      <c r="D303" s="217" t="e">
        <f>MATCH(E303,[1]!Tabla1[Consignatario],0)</f>
        <v>#REF!</v>
      </c>
      <c r="E303" s="135" t="s">
        <v>1747</v>
      </c>
      <c r="F303" s="130" t="s">
        <v>524</v>
      </c>
      <c r="G303" s="135"/>
      <c r="H303" s="130" t="s">
        <v>474</v>
      </c>
      <c r="I303" s="189" t="s">
        <v>1870</v>
      </c>
      <c r="J303" s="135" t="s">
        <v>236</v>
      </c>
      <c r="K303" s="132">
        <v>77000</v>
      </c>
      <c r="L303" s="130">
        <v>77000</v>
      </c>
      <c r="M303" s="133">
        <v>4322</v>
      </c>
      <c r="N303" s="130">
        <v>3.5</v>
      </c>
      <c r="O303" s="130"/>
      <c r="P303" s="128" t="s">
        <v>166</v>
      </c>
    </row>
    <row r="304" spans="1:16" x14ac:dyDescent="0.3">
      <c r="A304" s="171">
        <v>304</v>
      </c>
      <c r="B304" s="210"/>
      <c r="C304" s="134"/>
      <c r="D304" s="217" t="e">
        <f>MATCH(E304,[1]!Tabla1[Consignatario],0)</f>
        <v>#REF!</v>
      </c>
      <c r="E304" s="135" t="s">
        <v>1747</v>
      </c>
      <c r="F304" s="130" t="s">
        <v>524</v>
      </c>
      <c r="G304" s="135"/>
      <c r="H304" s="130" t="s">
        <v>474</v>
      </c>
      <c r="I304" s="136" t="s">
        <v>1870</v>
      </c>
      <c r="J304" s="135" t="s">
        <v>253</v>
      </c>
      <c r="K304" s="132">
        <v>58800</v>
      </c>
      <c r="L304" s="130">
        <v>58800</v>
      </c>
      <c r="M304" s="133"/>
      <c r="N304" s="130"/>
      <c r="O304" s="130"/>
      <c r="P304" s="128"/>
    </row>
    <row r="305" spans="1:16" x14ac:dyDescent="0.3">
      <c r="A305" s="171">
        <v>305</v>
      </c>
      <c r="B305" s="210"/>
      <c r="C305" s="138"/>
      <c r="D305" s="217" t="e">
        <f>MATCH(E305,[1]!Tabla1[Consignatario],0)</f>
        <v>#REF!</v>
      </c>
      <c r="E305" s="135" t="s">
        <v>1747</v>
      </c>
      <c r="F305" s="130" t="s">
        <v>524</v>
      </c>
      <c r="G305" s="135"/>
      <c r="H305" s="130" t="s">
        <v>474</v>
      </c>
      <c r="I305" s="140" t="s">
        <v>1870</v>
      </c>
      <c r="J305" s="135" t="s">
        <v>219</v>
      </c>
      <c r="K305" s="132">
        <v>4520</v>
      </c>
      <c r="L305" s="130">
        <v>4520</v>
      </c>
      <c r="M305" s="133"/>
      <c r="N305" s="174"/>
      <c r="O305" s="174"/>
      <c r="P305" s="128"/>
    </row>
    <row r="306" spans="1:16" x14ac:dyDescent="0.3">
      <c r="A306" s="171">
        <v>306</v>
      </c>
      <c r="B306" s="210"/>
      <c r="C306" s="134"/>
      <c r="D306" s="217" t="e">
        <f>MATCH(E306,[1]!Tabla1[Consignatario],0)</f>
        <v>#REF!</v>
      </c>
      <c r="E306" s="135" t="s">
        <v>1747</v>
      </c>
      <c r="F306" s="130" t="s">
        <v>524</v>
      </c>
      <c r="G306" s="135"/>
      <c r="H306" s="130" t="s">
        <v>474</v>
      </c>
      <c r="I306" s="136" t="s">
        <v>1871</v>
      </c>
      <c r="J306" s="135" t="s">
        <v>1461</v>
      </c>
      <c r="K306" s="132">
        <v>3760</v>
      </c>
      <c r="L306" s="130"/>
      <c r="M306" s="133"/>
      <c r="N306" s="191"/>
      <c r="O306" s="191"/>
      <c r="P306" s="128"/>
    </row>
    <row r="307" spans="1:16" x14ac:dyDescent="0.3">
      <c r="A307" s="171">
        <v>307</v>
      </c>
      <c r="B307" s="204" t="s">
        <v>531</v>
      </c>
      <c r="C307" s="205"/>
      <c r="D307" s="217" t="e">
        <f>MATCH(E307,[1]!Tabla1[Consignatario],0)</f>
        <v>#REF!</v>
      </c>
      <c r="E307" s="135" t="s">
        <v>1814</v>
      </c>
      <c r="F307" s="130" t="s">
        <v>524</v>
      </c>
      <c r="G307" s="205"/>
      <c r="H307" s="130" t="s">
        <v>474</v>
      </c>
      <c r="I307" s="206" t="s">
        <v>1870</v>
      </c>
      <c r="J307" s="205" t="s">
        <v>289</v>
      </c>
      <c r="K307" s="207">
        <v>50600</v>
      </c>
      <c r="L307" s="205">
        <v>50600</v>
      </c>
      <c r="M307" s="208">
        <v>1670</v>
      </c>
      <c r="N307" s="209">
        <v>6</v>
      </c>
      <c r="O307" s="209"/>
      <c r="P307" s="212" t="s">
        <v>166</v>
      </c>
    </row>
    <row r="308" spans="1:16" x14ac:dyDescent="0.3">
      <c r="A308" s="171">
        <v>308</v>
      </c>
      <c r="B308" s="210"/>
      <c r="C308" s="128"/>
      <c r="D308" s="217" t="e">
        <f>MATCH(E308,[1]!Tabla1[Consignatario],0)</f>
        <v>#REF!</v>
      </c>
      <c r="E308" s="135" t="s">
        <v>1814</v>
      </c>
      <c r="F308" s="130" t="s">
        <v>524</v>
      </c>
      <c r="G308" s="130"/>
      <c r="H308" s="130" t="s">
        <v>474</v>
      </c>
      <c r="I308" s="189" t="s">
        <v>1871</v>
      </c>
      <c r="J308" s="130" t="s">
        <v>532</v>
      </c>
      <c r="K308" s="132">
        <v>5088</v>
      </c>
      <c r="L308" s="130"/>
      <c r="M308" s="133"/>
      <c r="N308" s="130"/>
      <c r="O308" s="130"/>
      <c r="P308" s="128"/>
    </row>
    <row r="309" spans="1:16" x14ac:dyDescent="0.3">
      <c r="A309" s="171">
        <v>309</v>
      </c>
      <c r="B309" s="210" t="s">
        <v>531</v>
      </c>
      <c r="C309" s="128"/>
      <c r="D309" s="217" t="e">
        <f>MATCH(E309,[1]!Tabla1[Consignatario],0)</f>
        <v>#REF!</v>
      </c>
      <c r="E309" s="135" t="s">
        <v>1742</v>
      </c>
      <c r="F309" s="130" t="s">
        <v>524</v>
      </c>
      <c r="G309" s="130"/>
      <c r="H309" s="130" t="s">
        <v>474</v>
      </c>
      <c r="I309" s="189" t="s">
        <v>1870</v>
      </c>
      <c r="J309" s="130" t="s">
        <v>214</v>
      </c>
      <c r="K309" s="132">
        <v>8000</v>
      </c>
      <c r="L309" s="130">
        <v>8000</v>
      </c>
      <c r="M309" s="133">
        <v>296</v>
      </c>
      <c r="N309" s="174">
        <v>3</v>
      </c>
      <c r="O309" s="174"/>
      <c r="P309" s="128" t="s">
        <v>166</v>
      </c>
    </row>
    <row r="310" spans="1:16" x14ac:dyDescent="0.3">
      <c r="A310" s="171">
        <v>310</v>
      </c>
      <c r="B310" s="210"/>
      <c r="C310" s="128"/>
      <c r="D310" s="217" t="e">
        <f>MATCH(E310,[1]!Tabla1[Consignatario],0)</f>
        <v>#REF!</v>
      </c>
      <c r="E310" s="135" t="s">
        <v>1742</v>
      </c>
      <c r="F310" s="130" t="s">
        <v>524</v>
      </c>
      <c r="G310" s="130"/>
      <c r="H310" s="130" t="s">
        <v>474</v>
      </c>
      <c r="I310" s="189" t="s">
        <v>1871</v>
      </c>
      <c r="J310" s="130" t="s">
        <v>533</v>
      </c>
      <c r="K310" s="132">
        <v>1880</v>
      </c>
      <c r="L310" s="130"/>
      <c r="M310" s="133"/>
      <c r="N310" s="174"/>
      <c r="O310" s="174"/>
      <c r="P310" s="128"/>
    </row>
    <row r="311" spans="1:16" x14ac:dyDescent="0.3">
      <c r="A311" s="171">
        <v>311</v>
      </c>
      <c r="B311" s="210" t="s">
        <v>531</v>
      </c>
      <c r="C311" s="128"/>
      <c r="D311" s="217" t="e">
        <f>MATCH(E311,[1]!Tabla1[Consignatario],0)</f>
        <v>#REF!</v>
      </c>
      <c r="E311" s="135" t="s">
        <v>1713</v>
      </c>
      <c r="F311" s="130" t="s">
        <v>524</v>
      </c>
      <c r="G311" s="130"/>
      <c r="H311" s="130" t="s">
        <v>474</v>
      </c>
      <c r="I311" s="189" t="s">
        <v>1870</v>
      </c>
      <c r="J311" s="130" t="s">
        <v>214</v>
      </c>
      <c r="K311" s="132">
        <v>8800</v>
      </c>
      <c r="L311" s="130">
        <v>8800</v>
      </c>
      <c r="M311" s="133">
        <v>264</v>
      </c>
      <c r="N311" s="130"/>
      <c r="O311" s="130"/>
      <c r="P311" s="128" t="s">
        <v>166</v>
      </c>
    </row>
    <row r="312" spans="1:16" x14ac:dyDescent="0.3">
      <c r="A312" s="171">
        <v>312</v>
      </c>
      <c r="B312" s="210" t="s">
        <v>531</v>
      </c>
      <c r="C312" s="134"/>
      <c r="D312" s="217" t="e">
        <f>MATCH(E312,[1]!Tabla1[Consignatario],0)</f>
        <v>#REF!</v>
      </c>
      <c r="E312" s="135" t="s">
        <v>1724</v>
      </c>
      <c r="F312" s="130" t="s">
        <v>524</v>
      </c>
      <c r="G312" s="130"/>
      <c r="H312" s="130" t="s">
        <v>474</v>
      </c>
      <c r="I312" s="136" t="s">
        <v>1870</v>
      </c>
      <c r="J312" s="135" t="s">
        <v>211</v>
      </c>
      <c r="K312" s="132">
        <v>15000</v>
      </c>
      <c r="L312" s="130">
        <v>15000</v>
      </c>
      <c r="M312" s="133">
        <v>702</v>
      </c>
      <c r="N312" s="130"/>
      <c r="O312" s="130"/>
      <c r="P312" s="128" t="s">
        <v>166</v>
      </c>
    </row>
    <row r="313" spans="1:16" x14ac:dyDescent="0.3">
      <c r="A313" s="171">
        <v>313</v>
      </c>
      <c r="B313" s="210"/>
      <c r="C313" s="138"/>
      <c r="D313" s="217" t="e">
        <f>MATCH(E313,[1]!Tabla1[Consignatario],0)</f>
        <v>#REF!</v>
      </c>
      <c r="E313" s="139" t="s">
        <v>1724</v>
      </c>
      <c r="F313" s="130" t="s">
        <v>524</v>
      </c>
      <c r="G313" s="130"/>
      <c r="H313" s="130" t="s">
        <v>474</v>
      </c>
      <c r="I313" s="139" t="s">
        <v>1870</v>
      </c>
      <c r="J313" s="135" t="s">
        <v>214</v>
      </c>
      <c r="K313" s="132">
        <v>8400</v>
      </c>
      <c r="L313" s="129">
        <v>8400</v>
      </c>
      <c r="M313" s="133"/>
      <c r="N313" s="174"/>
      <c r="O313" s="174"/>
      <c r="P313" s="128"/>
    </row>
    <row r="314" spans="1:16" x14ac:dyDescent="0.3">
      <c r="A314" s="171">
        <v>314</v>
      </c>
      <c r="B314" s="210" t="s">
        <v>531</v>
      </c>
      <c r="C314" s="128"/>
      <c r="D314" s="217" t="e">
        <f>MATCH(E314,[1]!Tabla1[Consignatario],0)</f>
        <v>#REF!</v>
      </c>
      <c r="E314" s="139" t="s">
        <v>1721</v>
      </c>
      <c r="F314" s="130" t="s">
        <v>524</v>
      </c>
      <c r="G314" s="130"/>
      <c r="H314" s="130" t="s">
        <v>474</v>
      </c>
      <c r="I314" s="189" t="s">
        <v>1870</v>
      </c>
      <c r="J314" s="130" t="s">
        <v>204</v>
      </c>
      <c r="K314" s="132">
        <v>6300</v>
      </c>
      <c r="L314" s="130">
        <v>6300</v>
      </c>
      <c r="M314" s="133">
        <v>189</v>
      </c>
      <c r="N314" s="130"/>
      <c r="O314" s="130"/>
      <c r="P314" s="128" t="s">
        <v>166</v>
      </c>
    </row>
    <row r="315" spans="1:16" x14ac:dyDescent="0.3">
      <c r="A315" s="171">
        <v>315</v>
      </c>
      <c r="B315" s="210" t="s">
        <v>531</v>
      </c>
      <c r="C315" s="128"/>
      <c r="D315" s="217" t="e">
        <f>MATCH(E315,[1]!Tabla1[Consignatario],0)</f>
        <v>#REF!</v>
      </c>
      <c r="E315" s="139" t="s">
        <v>1823</v>
      </c>
      <c r="F315" s="130" t="s">
        <v>524</v>
      </c>
      <c r="G315" s="130"/>
      <c r="H315" s="130" t="s">
        <v>474</v>
      </c>
      <c r="I315" s="189" t="s">
        <v>1870</v>
      </c>
      <c r="J315" s="130" t="s">
        <v>168</v>
      </c>
      <c r="K315" s="132">
        <v>24000</v>
      </c>
      <c r="L315" s="130">
        <v>24000</v>
      </c>
      <c r="M315" s="133">
        <v>970</v>
      </c>
      <c r="N315" s="130"/>
      <c r="O315" s="130"/>
      <c r="P315" s="128" t="s">
        <v>166</v>
      </c>
    </row>
    <row r="316" spans="1:16" x14ac:dyDescent="0.3">
      <c r="A316" s="171">
        <v>316</v>
      </c>
      <c r="B316" s="210"/>
      <c r="C316" s="128"/>
      <c r="D316" s="217" t="e">
        <f>MATCH(E316,[1]!Tabla1[Consignatario],0)</f>
        <v>#REF!</v>
      </c>
      <c r="E316" s="139" t="s">
        <v>1823</v>
      </c>
      <c r="F316" s="130" t="s">
        <v>524</v>
      </c>
      <c r="G316" s="130"/>
      <c r="H316" s="130" t="s">
        <v>474</v>
      </c>
      <c r="I316" s="189" t="s">
        <v>1871</v>
      </c>
      <c r="J316" s="130" t="s">
        <v>334</v>
      </c>
      <c r="K316" s="132">
        <v>8000</v>
      </c>
      <c r="L316" s="130"/>
      <c r="M316" s="133"/>
      <c r="N316" s="130"/>
      <c r="O316" s="130"/>
      <c r="P316" s="128" t="s">
        <v>534</v>
      </c>
    </row>
    <row r="317" spans="1:16" x14ac:dyDescent="0.3">
      <c r="A317" s="171">
        <v>317</v>
      </c>
      <c r="B317" s="210" t="s">
        <v>531</v>
      </c>
      <c r="C317" s="128"/>
      <c r="D317" s="217" t="e">
        <f>MATCH(E317,[1]!Tabla1[Consignatario],0)</f>
        <v>#REF!</v>
      </c>
      <c r="E317" s="139" t="s">
        <v>1662</v>
      </c>
      <c r="F317" s="130" t="s">
        <v>524</v>
      </c>
      <c r="G317" s="130"/>
      <c r="H317" s="130" t="s">
        <v>474</v>
      </c>
      <c r="I317" s="189" t="s">
        <v>1870</v>
      </c>
      <c r="J317" s="130" t="s">
        <v>487</v>
      </c>
      <c r="K317" s="132">
        <v>50000</v>
      </c>
      <c r="L317" s="130">
        <v>50000</v>
      </c>
      <c r="M317" s="133">
        <v>2084</v>
      </c>
      <c r="N317" s="130">
        <v>3.5</v>
      </c>
      <c r="O317" s="130"/>
      <c r="P317" s="128" t="s">
        <v>166</v>
      </c>
    </row>
    <row r="318" spans="1:16" x14ac:dyDescent="0.3">
      <c r="A318" s="171">
        <v>318</v>
      </c>
      <c r="B318" s="210"/>
      <c r="C318" s="134"/>
      <c r="D318" s="217" t="e">
        <f>MATCH(E318,[1]!Tabla1[Consignatario],0)</f>
        <v>#REF!</v>
      </c>
      <c r="E318" s="139" t="s">
        <v>1662</v>
      </c>
      <c r="F318" s="130" t="s">
        <v>524</v>
      </c>
      <c r="G318" s="135"/>
      <c r="H318" s="130" t="s">
        <v>474</v>
      </c>
      <c r="I318" s="136" t="s">
        <v>1870</v>
      </c>
      <c r="J318" s="135" t="s">
        <v>271</v>
      </c>
      <c r="K318" s="132">
        <v>19482</v>
      </c>
      <c r="L318" s="130">
        <v>19482</v>
      </c>
      <c r="M318" s="133"/>
      <c r="N318" s="130"/>
      <c r="O318" s="130"/>
      <c r="P318" s="128"/>
    </row>
    <row r="319" spans="1:16" x14ac:dyDescent="0.3">
      <c r="A319" s="171">
        <v>319</v>
      </c>
      <c r="B319" s="210" t="s">
        <v>531</v>
      </c>
      <c r="C319" s="138"/>
      <c r="D319" s="217" t="e">
        <f>MATCH(E319,[1]!Tabla1[Consignatario],0)</f>
        <v>#REF!</v>
      </c>
      <c r="E319" s="139" t="s">
        <v>1595</v>
      </c>
      <c r="F319" s="130" t="s">
        <v>524</v>
      </c>
      <c r="G319" s="135"/>
      <c r="H319" s="130" t="s">
        <v>474</v>
      </c>
      <c r="I319" s="140" t="s">
        <v>1870</v>
      </c>
      <c r="J319" s="135" t="s">
        <v>536</v>
      </c>
      <c r="K319" s="132">
        <v>138600</v>
      </c>
      <c r="L319" s="130">
        <v>138600</v>
      </c>
      <c r="M319" s="133">
        <v>4338</v>
      </c>
      <c r="N319" s="174"/>
      <c r="O319" s="174"/>
      <c r="P319" s="128" t="s">
        <v>166</v>
      </c>
    </row>
    <row r="320" spans="1:16" x14ac:dyDescent="0.3">
      <c r="A320" s="171">
        <v>320</v>
      </c>
      <c r="B320" s="210"/>
      <c r="C320" s="134"/>
      <c r="D320" s="217" t="e">
        <f>MATCH(E320,[1]!Tabla1[Consignatario],0)</f>
        <v>#REF!</v>
      </c>
      <c r="E320" s="135" t="s">
        <v>1595</v>
      </c>
      <c r="F320" s="130" t="s">
        <v>524</v>
      </c>
      <c r="G320" s="135"/>
      <c r="H320" s="130" t="s">
        <v>474</v>
      </c>
      <c r="I320" s="136" t="s">
        <v>1871</v>
      </c>
      <c r="J320" s="135" t="s">
        <v>264</v>
      </c>
      <c r="K320" s="132">
        <v>1800</v>
      </c>
      <c r="L320" s="130"/>
      <c r="M320" s="133"/>
      <c r="N320" s="174"/>
      <c r="O320" s="174"/>
      <c r="P320" s="134"/>
    </row>
    <row r="321" spans="1:16" x14ac:dyDescent="0.3">
      <c r="A321" s="171">
        <v>321</v>
      </c>
      <c r="B321" s="210"/>
      <c r="C321" s="138"/>
      <c r="D321" s="217" t="e">
        <f>MATCH(E321,[1]!Tabla1[Consignatario],0)</f>
        <v>#REF!</v>
      </c>
      <c r="E321" s="135" t="s">
        <v>1595</v>
      </c>
      <c r="F321" s="130" t="s">
        <v>524</v>
      </c>
      <c r="G321" s="135"/>
      <c r="H321" s="130" t="s">
        <v>474</v>
      </c>
      <c r="I321" s="140" t="s">
        <v>1870</v>
      </c>
      <c r="J321" s="135" t="s">
        <v>219</v>
      </c>
      <c r="K321" s="132">
        <v>4200</v>
      </c>
      <c r="L321" s="130">
        <v>4200</v>
      </c>
      <c r="M321" s="133"/>
      <c r="N321" s="174"/>
      <c r="O321" s="174"/>
      <c r="P321" s="138"/>
    </row>
    <row r="322" spans="1:16" x14ac:dyDescent="0.3">
      <c r="A322" s="171">
        <v>322</v>
      </c>
      <c r="B322" s="210" t="s">
        <v>537</v>
      </c>
      <c r="C322" s="134"/>
      <c r="D322" s="217" t="e">
        <f>MATCH(E322,[1]!Tabla1[Consignatario],0)</f>
        <v>#REF!</v>
      </c>
      <c r="E322" s="135" t="s">
        <v>1595</v>
      </c>
      <c r="F322" s="130" t="s">
        <v>538</v>
      </c>
      <c r="G322" s="135"/>
      <c r="H322" s="130" t="s">
        <v>474</v>
      </c>
      <c r="I322" s="136" t="s">
        <v>1870</v>
      </c>
      <c r="J322" s="135" t="s">
        <v>213</v>
      </c>
      <c r="K322" s="132">
        <v>17600</v>
      </c>
      <c r="L322" s="130">
        <v>17600</v>
      </c>
      <c r="M322" s="133">
        <v>528</v>
      </c>
      <c r="N322" s="130"/>
      <c r="O322" s="130"/>
      <c r="P322" s="128" t="s">
        <v>166</v>
      </c>
    </row>
    <row r="323" spans="1:16" x14ac:dyDescent="0.3">
      <c r="A323" s="171">
        <v>323</v>
      </c>
      <c r="B323" s="210" t="s">
        <v>537</v>
      </c>
      <c r="C323" s="142"/>
      <c r="D323" s="217" t="e">
        <f>MATCH(E323,[1]!Tabla1[Consignatario],0)</f>
        <v>#REF!</v>
      </c>
      <c r="E323" s="135" t="s">
        <v>1809</v>
      </c>
      <c r="F323" s="130" t="s">
        <v>538</v>
      </c>
      <c r="G323" s="135"/>
      <c r="H323" s="130" t="s">
        <v>474</v>
      </c>
      <c r="I323" s="144" t="s">
        <v>1870</v>
      </c>
      <c r="J323" s="135" t="s">
        <v>186</v>
      </c>
      <c r="K323" s="132">
        <v>30800</v>
      </c>
      <c r="L323" s="130">
        <v>30800</v>
      </c>
      <c r="M323" s="133">
        <v>924</v>
      </c>
      <c r="N323" s="174"/>
      <c r="O323" s="174"/>
      <c r="P323" s="128" t="s">
        <v>166</v>
      </c>
    </row>
    <row r="324" spans="1:16" x14ac:dyDescent="0.3">
      <c r="A324" s="171">
        <v>324</v>
      </c>
      <c r="B324" s="210" t="s">
        <v>537</v>
      </c>
      <c r="C324" s="138"/>
      <c r="D324" s="217" t="e">
        <f>MATCH(E324,[1]!Tabla1[Consignatario],0)</f>
        <v>#REF!</v>
      </c>
      <c r="E324" s="135" t="s">
        <v>1728</v>
      </c>
      <c r="F324" s="130" t="s">
        <v>539</v>
      </c>
      <c r="G324" s="135"/>
      <c r="H324" s="130" t="s">
        <v>474</v>
      </c>
      <c r="I324" s="140" t="s">
        <v>1870</v>
      </c>
      <c r="J324" s="135" t="s">
        <v>211</v>
      </c>
      <c r="K324" s="132">
        <v>12600</v>
      </c>
      <c r="L324" s="130">
        <v>12600</v>
      </c>
      <c r="M324" s="133">
        <v>378</v>
      </c>
      <c r="N324" s="174"/>
      <c r="O324" s="174"/>
      <c r="P324" s="128" t="s">
        <v>166</v>
      </c>
    </row>
    <row r="325" spans="1:16" x14ac:dyDescent="0.3">
      <c r="A325" s="171">
        <v>325</v>
      </c>
      <c r="B325" s="210" t="s">
        <v>537</v>
      </c>
      <c r="C325" s="128"/>
      <c r="D325" s="217" t="e">
        <f>MATCH(E325,[1]!Tabla1[Consignatario],0)</f>
        <v>#REF!</v>
      </c>
      <c r="E325" s="135" t="s">
        <v>1708</v>
      </c>
      <c r="F325" s="130" t="s">
        <v>539</v>
      </c>
      <c r="G325" s="135"/>
      <c r="H325" s="130" t="s">
        <v>474</v>
      </c>
      <c r="I325" s="189" t="s">
        <v>1870</v>
      </c>
      <c r="J325" s="135" t="s">
        <v>214</v>
      </c>
      <c r="K325" s="132">
        <v>8000</v>
      </c>
      <c r="L325" s="130">
        <v>8000</v>
      </c>
      <c r="M325" s="133">
        <v>372</v>
      </c>
      <c r="N325" s="130"/>
      <c r="O325" s="130"/>
      <c r="P325" s="128" t="s">
        <v>166</v>
      </c>
    </row>
    <row r="326" spans="1:16" x14ac:dyDescent="0.3">
      <c r="A326" s="171">
        <v>326</v>
      </c>
      <c r="B326" s="210"/>
      <c r="C326" s="134"/>
      <c r="D326" s="217" t="e">
        <f>MATCH(E326,[1]!Tabla1[Consignatario],0)</f>
        <v>#REF!</v>
      </c>
      <c r="E326" s="135" t="s">
        <v>1708</v>
      </c>
      <c r="F326" s="130" t="s">
        <v>539</v>
      </c>
      <c r="G326" s="135"/>
      <c r="H326" s="130" t="s">
        <v>474</v>
      </c>
      <c r="I326" s="136" t="s">
        <v>1870</v>
      </c>
      <c r="J326" s="135" t="s">
        <v>219</v>
      </c>
      <c r="K326" s="132">
        <v>4400</v>
      </c>
      <c r="L326" s="130">
        <v>4400</v>
      </c>
      <c r="M326" s="133"/>
      <c r="N326" s="130"/>
      <c r="O326" s="130"/>
      <c r="P326" s="128"/>
    </row>
    <row r="327" spans="1:16" x14ac:dyDescent="0.3">
      <c r="A327" s="171">
        <v>327</v>
      </c>
      <c r="B327" s="210" t="s">
        <v>537</v>
      </c>
      <c r="C327" s="138"/>
      <c r="D327" s="217" t="e">
        <f>MATCH(E327,[1]!Tabla1[Consignatario],0)</f>
        <v>#REF!</v>
      </c>
      <c r="E327" s="135" t="s">
        <v>1782</v>
      </c>
      <c r="F327" s="130" t="s">
        <v>539</v>
      </c>
      <c r="G327" s="135"/>
      <c r="H327" s="130" t="s">
        <v>474</v>
      </c>
      <c r="I327" s="140" t="s">
        <v>1870</v>
      </c>
      <c r="J327" s="135" t="s">
        <v>284</v>
      </c>
      <c r="K327" s="132">
        <v>24600</v>
      </c>
      <c r="L327" s="130">
        <v>24600</v>
      </c>
      <c r="M327" s="133">
        <v>771</v>
      </c>
      <c r="N327" s="174">
        <v>4</v>
      </c>
      <c r="O327" s="174"/>
      <c r="P327" s="128" t="s">
        <v>166</v>
      </c>
    </row>
    <row r="328" spans="1:16" x14ac:dyDescent="0.3">
      <c r="A328" s="171">
        <v>328</v>
      </c>
      <c r="B328" s="210"/>
      <c r="C328" s="134"/>
      <c r="D328" s="217" t="e">
        <f>MATCH(E328,[1]!Tabla1[Consignatario],0)</f>
        <v>#REF!</v>
      </c>
      <c r="E328" s="135" t="s">
        <v>1782</v>
      </c>
      <c r="F328" s="130" t="s">
        <v>539</v>
      </c>
      <c r="G328" s="135"/>
      <c r="H328" s="130" t="s">
        <v>474</v>
      </c>
      <c r="I328" s="213" t="s">
        <v>1870</v>
      </c>
      <c r="J328" s="135"/>
      <c r="K328" s="132">
        <v>4000</v>
      </c>
      <c r="L328" s="130">
        <v>4000</v>
      </c>
      <c r="M328" s="133"/>
      <c r="N328" s="191"/>
      <c r="O328" s="191"/>
      <c r="P328" s="128"/>
    </row>
    <row r="329" spans="1:16" x14ac:dyDescent="0.3">
      <c r="A329" s="171">
        <v>329</v>
      </c>
      <c r="B329" s="204"/>
      <c r="C329" s="205"/>
      <c r="D329" s="217" t="e">
        <f>MATCH(E329,[1]!Tabla1[Consignatario],0)</f>
        <v>#REF!</v>
      </c>
      <c r="E329" s="135" t="s">
        <v>1782</v>
      </c>
      <c r="F329" s="130" t="s">
        <v>539</v>
      </c>
      <c r="G329" s="205"/>
      <c r="H329" s="130" t="s">
        <v>474</v>
      </c>
      <c r="I329" s="206" t="s">
        <v>1871</v>
      </c>
      <c r="J329" s="205" t="s">
        <v>540</v>
      </c>
      <c r="K329" s="207">
        <v>696</v>
      </c>
      <c r="L329" s="205"/>
      <c r="M329" s="208"/>
      <c r="N329" s="209"/>
      <c r="O329" s="209"/>
      <c r="P329" s="212"/>
    </row>
    <row r="330" spans="1:16" x14ac:dyDescent="0.3">
      <c r="A330" s="171">
        <v>330</v>
      </c>
      <c r="B330" s="210"/>
      <c r="C330" s="128"/>
      <c r="D330" s="217" t="e">
        <f>MATCH(E330,[1]!Tabla1[Consignatario],0)</f>
        <v>#REF!</v>
      </c>
      <c r="E330" s="135" t="s">
        <v>1782</v>
      </c>
      <c r="F330" s="130" t="s">
        <v>539</v>
      </c>
      <c r="G330" s="130"/>
      <c r="H330" s="130" t="s">
        <v>474</v>
      </c>
      <c r="I330" s="189" t="s">
        <v>1869</v>
      </c>
      <c r="J330" s="130" t="s">
        <v>541</v>
      </c>
      <c r="K330" s="132">
        <v>1683</v>
      </c>
      <c r="L330" s="130">
        <v>1683</v>
      </c>
      <c r="M330" s="133">
        <v>12</v>
      </c>
      <c r="N330" s="130">
        <v>5</v>
      </c>
      <c r="O330" s="130"/>
      <c r="P330" s="128" t="s">
        <v>476</v>
      </c>
    </row>
    <row r="331" spans="1:16" x14ac:dyDescent="0.3">
      <c r="A331" s="171">
        <v>331</v>
      </c>
      <c r="B331" s="210" t="s">
        <v>537</v>
      </c>
      <c r="C331" s="128"/>
      <c r="D331" s="217" t="e">
        <f>MATCH(E331,[1]!Tabla1[Consignatario],0)</f>
        <v>#REF!</v>
      </c>
      <c r="E331" s="135" t="s">
        <v>1669</v>
      </c>
      <c r="F331" s="130" t="s">
        <v>539</v>
      </c>
      <c r="G331" s="130"/>
      <c r="H331" s="130" t="s">
        <v>474</v>
      </c>
      <c r="I331" s="189" t="s">
        <v>1870</v>
      </c>
      <c r="J331" s="130" t="s">
        <v>543</v>
      </c>
      <c r="K331" s="132">
        <v>48400</v>
      </c>
      <c r="L331" s="130">
        <v>48400</v>
      </c>
      <c r="M331" s="133">
        <v>1692</v>
      </c>
      <c r="N331" s="174"/>
      <c r="O331" s="174"/>
      <c r="P331" s="128" t="s">
        <v>166</v>
      </c>
    </row>
    <row r="332" spans="1:16" x14ac:dyDescent="0.3">
      <c r="A332" s="171">
        <v>332</v>
      </c>
      <c r="B332" s="210"/>
      <c r="C332" s="128"/>
      <c r="D332" s="217" t="e">
        <f>MATCH(E332,[1]!Tabla1[Consignatario],0)</f>
        <v>#REF!</v>
      </c>
      <c r="E332" s="135" t="s">
        <v>1669</v>
      </c>
      <c r="F332" s="130" t="s">
        <v>539</v>
      </c>
      <c r="G332" s="130"/>
      <c r="H332" s="130" t="s">
        <v>474</v>
      </c>
      <c r="I332" s="189" t="s">
        <v>1870</v>
      </c>
      <c r="J332" s="130" t="s">
        <v>214</v>
      </c>
      <c r="K332" s="132">
        <v>8000</v>
      </c>
      <c r="L332" s="130">
        <v>8000</v>
      </c>
      <c r="M332" s="133"/>
      <c r="N332" s="174"/>
      <c r="O332" s="174"/>
      <c r="P332" s="128"/>
    </row>
    <row r="333" spans="1:16" x14ac:dyDescent="0.3">
      <c r="A333" s="171">
        <v>333</v>
      </c>
      <c r="B333" s="210" t="s">
        <v>537</v>
      </c>
      <c r="C333" s="128"/>
      <c r="D333" s="217" t="e">
        <f>MATCH(E333,[1]!Tabla1[Consignatario],0)</f>
        <v>#REF!</v>
      </c>
      <c r="E333" s="130" t="s">
        <v>1798</v>
      </c>
      <c r="F333" s="130" t="s">
        <v>539</v>
      </c>
      <c r="G333" s="130"/>
      <c r="H333" s="130" t="s">
        <v>474</v>
      </c>
      <c r="I333" s="189" t="s">
        <v>1870</v>
      </c>
      <c r="J333" s="130" t="s">
        <v>225</v>
      </c>
      <c r="K333" s="132">
        <v>32000</v>
      </c>
      <c r="L333" s="130">
        <v>32000</v>
      </c>
      <c r="M333" s="133">
        <v>970</v>
      </c>
      <c r="N333" s="130"/>
      <c r="O333" s="130"/>
      <c r="P333" s="128" t="s">
        <v>166</v>
      </c>
    </row>
    <row r="334" spans="1:16" x14ac:dyDescent="0.3">
      <c r="A334" s="171">
        <v>334</v>
      </c>
      <c r="B334" s="210" t="s">
        <v>537</v>
      </c>
      <c r="C334" s="134"/>
      <c r="D334" s="217" t="e">
        <f>MATCH(E334,[1]!Tabla1[Consignatario],0)</f>
        <v>#REF!</v>
      </c>
      <c r="E334" s="130" t="s">
        <v>1821</v>
      </c>
      <c r="F334" s="130" t="s">
        <v>539</v>
      </c>
      <c r="G334" s="130"/>
      <c r="H334" s="130" t="s">
        <v>474</v>
      </c>
      <c r="I334" s="136" t="s">
        <v>1870</v>
      </c>
      <c r="J334" s="135" t="s">
        <v>186</v>
      </c>
      <c r="K334" s="132">
        <v>29400</v>
      </c>
      <c r="L334" s="130">
        <v>29400</v>
      </c>
      <c r="M334" s="133">
        <v>1062</v>
      </c>
      <c r="N334" s="130"/>
      <c r="O334" s="130"/>
      <c r="P334" s="128" t="s">
        <v>166</v>
      </c>
    </row>
    <row r="335" spans="1:16" x14ac:dyDescent="0.3">
      <c r="A335" s="171">
        <v>335</v>
      </c>
      <c r="B335" s="210"/>
      <c r="C335" s="138"/>
      <c r="D335" s="217" t="e">
        <f>MATCH(E335,[1]!Tabla1[Consignatario],0)</f>
        <v>#REF!</v>
      </c>
      <c r="E335" s="130" t="s">
        <v>1821</v>
      </c>
      <c r="F335" s="130" t="s">
        <v>539</v>
      </c>
      <c r="G335" s="130"/>
      <c r="H335" s="130" t="s">
        <v>474</v>
      </c>
      <c r="I335" s="139" t="s">
        <v>1871</v>
      </c>
      <c r="J335" s="135" t="s">
        <v>234</v>
      </c>
      <c r="K335" s="132">
        <v>6000</v>
      </c>
      <c r="L335" s="129"/>
      <c r="M335" s="133"/>
      <c r="N335" s="174"/>
      <c r="O335" s="174"/>
      <c r="P335" s="128"/>
    </row>
    <row r="336" spans="1:16" x14ac:dyDescent="0.3">
      <c r="A336" s="171">
        <v>336</v>
      </c>
      <c r="B336" s="210" t="s">
        <v>537</v>
      </c>
      <c r="C336" s="128"/>
      <c r="D336" s="217" t="e">
        <f>MATCH(E336,[1]!Tabla1[Consignatario],0)</f>
        <v>#REF!</v>
      </c>
      <c r="E336" s="130" t="s">
        <v>1720</v>
      </c>
      <c r="F336" s="130" t="s">
        <v>539</v>
      </c>
      <c r="G336" s="130"/>
      <c r="H336" s="130" t="s">
        <v>474</v>
      </c>
      <c r="I336" s="189" t="s">
        <v>1870</v>
      </c>
      <c r="J336" s="130" t="s">
        <v>545</v>
      </c>
      <c r="K336" s="132">
        <v>158400</v>
      </c>
      <c r="L336" s="130">
        <v>158400</v>
      </c>
      <c r="M336" s="133">
        <v>6813</v>
      </c>
      <c r="N336" s="130"/>
      <c r="O336" s="130"/>
      <c r="P336" s="128" t="s">
        <v>166</v>
      </c>
    </row>
    <row r="337" spans="1:16" x14ac:dyDescent="0.3">
      <c r="A337" s="171">
        <v>337</v>
      </c>
      <c r="B337" s="210"/>
      <c r="C337" s="128"/>
      <c r="D337" s="217" t="e">
        <f>MATCH(E337,[1]!Tabla1[Consignatario],0)</f>
        <v>#REF!</v>
      </c>
      <c r="E337" s="130" t="s">
        <v>1720</v>
      </c>
      <c r="F337" s="130" t="s">
        <v>539</v>
      </c>
      <c r="G337" s="130"/>
      <c r="H337" s="130" t="s">
        <v>474</v>
      </c>
      <c r="I337" s="189" t="s">
        <v>1870</v>
      </c>
      <c r="J337" s="130" t="s">
        <v>319</v>
      </c>
      <c r="K337" s="132">
        <v>42000</v>
      </c>
      <c r="L337" s="130">
        <v>42000</v>
      </c>
      <c r="M337" s="133"/>
      <c r="N337" s="130"/>
      <c r="O337" s="130"/>
      <c r="P337" s="128"/>
    </row>
    <row r="338" spans="1:16" x14ac:dyDescent="0.3">
      <c r="A338" s="171">
        <v>338</v>
      </c>
      <c r="B338" s="210"/>
      <c r="C338" s="128"/>
      <c r="D338" s="217" t="e">
        <f>MATCH(E338,[1]!Tabla1[Consignatario],0)</f>
        <v>#REF!</v>
      </c>
      <c r="E338" s="130" t="s">
        <v>1720</v>
      </c>
      <c r="F338" s="130" t="s">
        <v>539</v>
      </c>
      <c r="G338" s="130"/>
      <c r="H338" s="130" t="s">
        <v>474</v>
      </c>
      <c r="I338" s="189" t="s">
        <v>1871</v>
      </c>
      <c r="J338" s="130" t="s">
        <v>279</v>
      </c>
      <c r="K338" s="132">
        <v>26000</v>
      </c>
      <c r="L338" s="130"/>
      <c r="M338" s="133"/>
      <c r="N338" s="130"/>
      <c r="O338" s="130"/>
      <c r="P338" s="128" t="s">
        <v>280</v>
      </c>
    </row>
    <row r="339" spans="1:16" x14ac:dyDescent="0.3">
      <c r="A339" s="171">
        <v>339</v>
      </c>
      <c r="B339" s="210"/>
      <c r="C339" s="128"/>
      <c r="D339" s="217" t="e">
        <f>MATCH(E339,[1]!Tabla1[Consignatario],0)</f>
        <v>#REF!</v>
      </c>
      <c r="E339" s="130" t="s">
        <v>1720</v>
      </c>
      <c r="F339" s="130" t="s">
        <v>539</v>
      </c>
      <c r="G339" s="130"/>
      <c r="H339" s="130" t="s">
        <v>474</v>
      </c>
      <c r="I339" s="189" t="s">
        <v>1870</v>
      </c>
      <c r="J339" s="130" t="s">
        <v>222</v>
      </c>
      <c r="K339" s="132">
        <v>700</v>
      </c>
      <c r="L339" s="130">
        <v>700</v>
      </c>
      <c r="M339" s="133"/>
      <c r="N339" s="130"/>
      <c r="O339" s="130"/>
      <c r="P339" s="128"/>
    </row>
    <row r="340" spans="1:16" x14ac:dyDescent="0.3">
      <c r="A340" s="171">
        <v>340</v>
      </c>
      <c r="B340" s="210"/>
      <c r="C340" s="134"/>
      <c r="D340" s="217" t="e">
        <f>MATCH(E340,[1]!Tabla1[Consignatario],0)</f>
        <v>#REF!</v>
      </c>
      <c r="E340" s="130" t="s">
        <v>1720</v>
      </c>
      <c r="F340" s="130" t="s">
        <v>539</v>
      </c>
      <c r="G340" s="135"/>
      <c r="H340" s="130" t="s">
        <v>474</v>
      </c>
      <c r="I340" s="136" t="s">
        <v>1869</v>
      </c>
      <c r="J340" s="135" t="s">
        <v>544</v>
      </c>
      <c r="K340" s="132">
        <v>22700</v>
      </c>
      <c r="L340" s="130"/>
      <c r="M340" s="133">
        <v>170</v>
      </c>
      <c r="N340" s="130"/>
      <c r="O340" s="130"/>
      <c r="P340" s="128" t="s">
        <v>476</v>
      </c>
    </row>
    <row r="341" spans="1:16" x14ac:dyDescent="0.3">
      <c r="A341" s="171">
        <v>341</v>
      </c>
      <c r="B341" s="210" t="s">
        <v>546</v>
      </c>
      <c r="C341" s="138"/>
      <c r="D341" s="217" t="e">
        <f>MATCH(E341,[1]!Tabla1[Consignatario],0)</f>
        <v>#REF!</v>
      </c>
      <c r="E341" s="139" t="s">
        <v>1714</v>
      </c>
      <c r="F341" s="130" t="s">
        <v>539</v>
      </c>
      <c r="G341" s="135"/>
      <c r="H341" s="130" t="s">
        <v>474</v>
      </c>
      <c r="I341" s="140" t="s">
        <v>1870</v>
      </c>
      <c r="J341" s="135" t="s">
        <v>211</v>
      </c>
      <c r="K341" s="132">
        <v>12000</v>
      </c>
      <c r="L341" s="130">
        <v>12000</v>
      </c>
      <c r="M341" s="133">
        <v>426</v>
      </c>
      <c r="N341" s="174"/>
      <c r="O341" s="174"/>
      <c r="P341" s="128" t="s">
        <v>166</v>
      </c>
    </row>
    <row r="342" spans="1:16" x14ac:dyDescent="0.3">
      <c r="A342" s="171">
        <v>342</v>
      </c>
      <c r="B342" s="210"/>
      <c r="C342" s="134"/>
      <c r="D342" s="217" t="e">
        <f>MATCH(E342,[1]!Tabla1[Consignatario],0)</f>
        <v>#REF!</v>
      </c>
      <c r="E342" s="139" t="s">
        <v>1714</v>
      </c>
      <c r="F342" s="130" t="s">
        <v>539</v>
      </c>
      <c r="G342" s="135"/>
      <c r="H342" s="130" t="s">
        <v>474</v>
      </c>
      <c r="I342" s="136" t="s">
        <v>1871</v>
      </c>
      <c r="J342" s="135" t="s">
        <v>547</v>
      </c>
      <c r="K342" s="132">
        <v>2200</v>
      </c>
      <c r="L342" s="130"/>
      <c r="M342" s="133"/>
      <c r="N342" s="174"/>
      <c r="O342" s="174"/>
      <c r="P342" s="134"/>
    </row>
    <row r="343" spans="1:16" x14ac:dyDescent="0.3">
      <c r="A343" s="171">
        <v>343</v>
      </c>
      <c r="B343" s="210" t="s">
        <v>546</v>
      </c>
      <c r="C343" s="138"/>
      <c r="D343" s="217" t="e">
        <f>MATCH(E343,[1]!Tabla1[Consignatario],0)</f>
        <v>#REF!</v>
      </c>
      <c r="E343" s="139" t="s">
        <v>1778</v>
      </c>
      <c r="F343" s="130" t="s">
        <v>539</v>
      </c>
      <c r="G343" s="135"/>
      <c r="H343" s="130" t="s">
        <v>474</v>
      </c>
      <c r="I343" s="140" t="s">
        <v>1870</v>
      </c>
      <c r="J343" s="135" t="s">
        <v>271</v>
      </c>
      <c r="K343" s="132">
        <v>18000</v>
      </c>
      <c r="L343" s="130">
        <v>18000</v>
      </c>
      <c r="M343" s="133">
        <v>540</v>
      </c>
      <c r="N343" s="174">
        <v>4</v>
      </c>
      <c r="O343" s="174"/>
      <c r="P343" s="138" t="s">
        <v>166</v>
      </c>
    </row>
    <row r="344" spans="1:16" x14ac:dyDescent="0.3">
      <c r="A344" s="171">
        <v>344</v>
      </c>
      <c r="B344" s="210" t="s">
        <v>546</v>
      </c>
      <c r="C344" s="134"/>
      <c r="D344" s="217" t="e">
        <f>MATCH(E344,[1]!Tabla1[Consignatario],0)</f>
        <v>#REF!</v>
      </c>
      <c r="E344" s="139" t="s">
        <v>1737</v>
      </c>
      <c r="F344" s="130" t="s">
        <v>539</v>
      </c>
      <c r="G344" s="135"/>
      <c r="H344" s="130" t="s">
        <v>474</v>
      </c>
      <c r="I344" s="136" t="s">
        <v>1870</v>
      </c>
      <c r="J344" s="135" t="s">
        <v>168</v>
      </c>
      <c r="K344" s="132">
        <v>26400</v>
      </c>
      <c r="L344" s="130">
        <v>26400</v>
      </c>
      <c r="M344" s="133">
        <v>972</v>
      </c>
      <c r="N344" s="130"/>
      <c r="O344" s="130"/>
      <c r="P344" s="128" t="s">
        <v>166</v>
      </c>
    </row>
    <row r="345" spans="1:16" x14ac:dyDescent="0.3">
      <c r="A345" s="171">
        <v>345</v>
      </c>
      <c r="B345" s="210"/>
      <c r="C345" s="142"/>
      <c r="D345" s="217" t="e">
        <f>MATCH(E345,[1]!Tabla1[Consignatario],0)</f>
        <v>#REF!</v>
      </c>
      <c r="E345" s="139" t="s">
        <v>1737</v>
      </c>
      <c r="F345" s="130" t="s">
        <v>539</v>
      </c>
      <c r="G345" s="135"/>
      <c r="H345" s="130" t="s">
        <v>474</v>
      </c>
      <c r="I345" s="144" t="s">
        <v>1871</v>
      </c>
      <c r="J345" s="135" t="s">
        <v>234</v>
      </c>
      <c r="K345" s="132">
        <v>6000</v>
      </c>
      <c r="L345" s="130"/>
      <c r="M345" s="133"/>
      <c r="N345" s="174"/>
      <c r="O345" s="174"/>
      <c r="P345" s="128"/>
    </row>
    <row r="346" spans="1:16" x14ac:dyDescent="0.3">
      <c r="A346" s="171">
        <v>346</v>
      </c>
      <c r="B346" s="210" t="s">
        <v>546</v>
      </c>
      <c r="C346" s="138"/>
      <c r="D346" s="217" t="e">
        <f>MATCH(E346,[1]!Tabla1[Consignatario],0)</f>
        <v>#REF!</v>
      </c>
      <c r="E346" s="139" t="s">
        <v>1804</v>
      </c>
      <c r="F346" s="130" t="s">
        <v>539</v>
      </c>
      <c r="G346" s="135"/>
      <c r="H346" s="130" t="s">
        <v>474</v>
      </c>
      <c r="I346" s="140" t="s">
        <v>1870</v>
      </c>
      <c r="J346" s="135" t="s">
        <v>186</v>
      </c>
      <c r="K346" s="132">
        <v>30800</v>
      </c>
      <c r="L346" s="130">
        <v>30800</v>
      </c>
      <c r="M346" s="133">
        <v>924</v>
      </c>
      <c r="N346" s="174"/>
      <c r="O346" s="174"/>
      <c r="P346" s="128" t="s">
        <v>166</v>
      </c>
    </row>
    <row r="347" spans="1:16" x14ac:dyDescent="0.3">
      <c r="A347" s="171">
        <v>347</v>
      </c>
      <c r="B347" s="210" t="s">
        <v>546</v>
      </c>
      <c r="C347" s="128"/>
      <c r="D347" s="217" t="e">
        <f>MATCH(E347,[1]!Tabla1[Consignatario],0)</f>
        <v>#REF!</v>
      </c>
      <c r="E347" s="139" t="s">
        <v>1806</v>
      </c>
      <c r="F347" s="130" t="s">
        <v>539</v>
      </c>
      <c r="G347" s="135"/>
      <c r="H347" s="130" t="s">
        <v>474</v>
      </c>
      <c r="I347" s="189" t="s">
        <v>1870</v>
      </c>
      <c r="J347" s="135" t="s">
        <v>214</v>
      </c>
      <c r="K347" s="132">
        <v>8000</v>
      </c>
      <c r="L347" s="130">
        <v>8000</v>
      </c>
      <c r="M347" s="133">
        <v>240</v>
      </c>
      <c r="N347" s="130"/>
      <c r="O347" s="130"/>
      <c r="P347" s="128" t="s">
        <v>166</v>
      </c>
    </row>
    <row r="348" spans="1:16" x14ac:dyDescent="0.3">
      <c r="A348" s="171">
        <v>348</v>
      </c>
      <c r="B348" s="210" t="s">
        <v>546</v>
      </c>
      <c r="C348" s="134"/>
      <c r="D348" s="217" t="e">
        <f>MATCH(E348,[1]!Tabla1[Consignatario],0)</f>
        <v>#REF!</v>
      </c>
      <c r="E348" s="139" t="s">
        <v>1754</v>
      </c>
      <c r="F348" s="130" t="s">
        <v>539</v>
      </c>
      <c r="G348" s="135"/>
      <c r="H348" s="130" t="s">
        <v>474</v>
      </c>
      <c r="I348" s="136" t="s">
        <v>1870</v>
      </c>
      <c r="J348" s="135" t="s">
        <v>247</v>
      </c>
      <c r="K348" s="132">
        <v>38000</v>
      </c>
      <c r="L348" s="130">
        <v>38000</v>
      </c>
      <c r="M348" s="133">
        <v>1560</v>
      </c>
      <c r="N348" s="130"/>
      <c r="O348" s="130"/>
      <c r="P348" s="128" t="s">
        <v>166</v>
      </c>
    </row>
    <row r="349" spans="1:16" x14ac:dyDescent="0.3">
      <c r="A349" s="171">
        <v>349</v>
      </c>
      <c r="B349" s="210"/>
      <c r="C349" s="138"/>
      <c r="D349" s="217" t="e">
        <f>MATCH(E349,[1]!Tabla1[Consignatario],0)</f>
        <v>#REF!</v>
      </c>
      <c r="E349" s="139" t="s">
        <v>1754</v>
      </c>
      <c r="F349" s="130" t="s">
        <v>539</v>
      </c>
      <c r="G349" s="135"/>
      <c r="H349" s="130" t="s">
        <v>474</v>
      </c>
      <c r="I349" s="140" t="s">
        <v>1871</v>
      </c>
      <c r="J349" s="135" t="s">
        <v>287</v>
      </c>
      <c r="K349" s="132">
        <v>14000</v>
      </c>
      <c r="L349" s="130"/>
      <c r="M349" s="133"/>
      <c r="N349" s="174"/>
      <c r="O349" s="174"/>
      <c r="P349" s="128" t="s">
        <v>548</v>
      </c>
    </row>
    <row r="350" spans="1:16" x14ac:dyDescent="0.3">
      <c r="A350" s="171">
        <v>350</v>
      </c>
      <c r="B350" s="210" t="s">
        <v>546</v>
      </c>
      <c r="C350" s="134"/>
      <c r="D350" s="217" t="e">
        <f>MATCH(E350,[1]!Tabla1[Consignatario],0)</f>
        <v>#REF!</v>
      </c>
      <c r="E350" s="139" t="s">
        <v>1541</v>
      </c>
      <c r="F350" s="130" t="s">
        <v>539</v>
      </c>
      <c r="G350" s="135"/>
      <c r="H350" s="130" t="s">
        <v>474</v>
      </c>
      <c r="I350" s="136" t="s">
        <v>1870</v>
      </c>
      <c r="J350" s="135" t="s">
        <v>549</v>
      </c>
      <c r="K350" s="132">
        <v>182600</v>
      </c>
      <c r="L350" s="130">
        <v>182600</v>
      </c>
      <c r="M350" s="133">
        <v>5838</v>
      </c>
      <c r="N350" s="191"/>
      <c r="O350" s="191"/>
      <c r="P350" s="128" t="s">
        <v>166</v>
      </c>
    </row>
    <row r="351" spans="1:16" x14ac:dyDescent="0.3">
      <c r="A351" s="171">
        <v>351</v>
      </c>
      <c r="B351" s="204"/>
      <c r="C351" s="205"/>
      <c r="D351" s="217" t="e">
        <f>MATCH(E351,[1]!Tabla1[Consignatario],0)</f>
        <v>#REF!</v>
      </c>
      <c r="E351" s="139" t="s">
        <v>1541</v>
      </c>
      <c r="F351" s="130" t="s">
        <v>539</v>
      </c>
      <c r="G351" s="205"/>
      <c r="H351" s="130" t="s">
        <v>474</v>
      </c>
      <c r="I351" s="206" t="s">
        <v>1871</v>
      </c>
      <c r="J351" s="205" t="s">
        <v>265</v>
      </c>
      <c r="K351" s="207">
        <v>12000</v>
      </c>
      <c r="L351" s="205"/>
      <c r="M351" s="208"/>
      <c r="N351" s="209"/>
      <c r="O351" s="209"/>
      <c r="P351" s="212" t="s">
        <v>211</v>
      </c>
    </row>
    <row r="352" spans="1:16" x14ac:dyDescent="0.3">
      <c r="A352" s="171">
        <v>352</v>
      </c>
      <c r="B352" s="210" t="s">
        <v>546</v>
      </c>
      <c r="C352" s="128"/>
      <c r="D352" s="217" t="e">
        <f>MATCH(E352,[1]!Tabla1[Consignatario],0)</f>
        <v>#REF!</v>
      </c>
      <c r="E352" s="139" t="s">
        <v>1633</v>
      </c>
      <c r="F352" s="130" t="s">
        <v>539</v>
      </c>
      <c r="G352" s="130"/>
      <c r="H352" s="130" t="s">
        <v>474</v>
      </c>
      <c r="I352" s="189" t="s">
        <v>1870</v>
      </c>
      <c r="J352" s="130" t="s">
        <v>543</v>
      </c>
      <c r="K352" s="132">
        <v>48400</v>
      </c>
      <c r="L352" s="130">
        <v>48400</v>
      </c>
      <c r="M352" s="133">
        <v>1632</v>
      </c>
      <c r="N352" s="130"/>
      <c r="O352" s="130"/>
      <c r="P352" s="128" t="s">
        <v>166</v>
      </c>
    </row>
    <row r="353" spans="1:16" x14ac:dyDescent="0.3">
      <c r="A353" s="171">
        <v>353</v>
      </c>
      <c r="B353" s="210"/>
      <c r="C353" s="128"/>
      <c r="D353" s="217" t="e">
        <f>MATCH(E353,[1]!Tabla1[Consignatario],0)</f>
        <v>#REF!</v>
      </c>
      <c r="E353" s="139" t="s">
        <v>1633</v>
      </c>
      <c r="F353" s="130" t="s">
        <v>539</v>
      </c>
      <c r="G353" s="130"/>
      <c r="H353" s="130" t="s">
        <v>474</v>
      </c>
      <c r="I353" s="189" t="s">
        <v>1871</v>
      </c>
      <c r="J353" s="130" t="s">
        <v>234</v>
      </c>
      <c r="K353" s="132">
        <v>6000</v>
      </c>
      <c r="L353" s="130"/>
      <c r="M353" s="133"/>
      <c r="N353" s="174"/>
      <c r="O353" s="174"/>
      <c r="P353" s="128" t="s">
        <v>204</v>
      </c>
    </row>
    <row r="354" spans="1:16" x14ac:dyDescent="0.3">
      <c r="A354" s="171">
        <v>354</v>
      </c>
      <c r="B354" s="210"/>
      <c r="C354" s="128"/>
      <c r="D354" s="217" t="e">
        <f>MATCH(E354,[1]!Tabla1[Consignatario],0)</f>
        <v>#REF!</v>
      </c>
      <c r="E354" s="139" t="s">
        <v>1633</v>
      </c>
      <c r="F354" s="130" t="s">
        <v>539</v>
      </c>
      <c r="G354" s="130"/>
      <c r="H354" s="130" t="s">
        <v>474</v>
      </c>
      <c r="I354" s="189" t="s">
        <v>1869</v>
      </c>
      <c r="J354" s="130" t="s">
        <v>550</v>
      </c>
      <c r="K354" s="132">
        <v>8850</v>
      </c>
      <c r="L354" s="130"/>
      <c r="M354" s="133">
        <v>66</v>
      </c>
      <c r="N354" s="174"/>
      <c r="O354" s="174"/>
      <c r="P354" s="128" t="s">
        <v>298</v>
      </c>
    </row>
    <row r="355" spans="1:16" x14ac:dyDescent="0.3">
      <c r="A355" s="171">
        <v>355</v>
      </c>
      <c r="B355" s="210" t="s">
        <v>546</v>
      </c>
      <c r="C355" s="128"/>
      <c r="D355" s="217" t="e">
        <f>MATCH(E355,[1]!Tabla1[Consignatario],0)</f>
        <v>#REF!</v>
      </c>
      <c r="E355" s="139" t="s">
        <v>1781</v>
      </c>
      <c r="F355" s="130" t="s">
        <v>539</v>
      </c>
      <c r="G355" s="130"/>
      <c r="H355" s="130" t="s">
        <v>474</v>
      </c>
      <c r="I355" s="189" t="s">
        <v>1870</v>
      </c>
      <c r="J355" s="130" t="s">
        <v>204</v>
      </c>
      <c r="K355" s="132">
        <v>6600</v>
      </c>
      <c r="L355" s="130">
        <v>6600</v>
      </c>
      <c r="M355" s="133">
        <v>318</v>
      </c>
      <c r="N355" s="130"/>
      <c r="O355" s="130"/>
      <c r="P355" s="128" t="s">
        <v>166</v>
      </c>
    </row>
    <row r="356" spans="1:16" x14ac:dyDescent="0.3">
      <c r="A356" s="171">
        <v>356</v>
      </c>
      <c r="B356" s="210"/>
      <c r="C356" s="134"/>
      <c r="D356" s="217" t="e">
        <f>MATCH(E356,[1]!Tabla1[Consignatario],0)</f>
        <v>#REF!</v>
      </c>
      <c r="E356" s="139" t="s">
        <v>1781</v>
      </c>
      <c r="F356" s="130" t="s">
        <v>539</v>
      </c>
      <c r="G356" s="130"/>
      <c r="H356" s="130" t="s">
        <v>474</v>
      </c>
      <c r="I356" s="136" t="s">
        <v>1871</v>
      </c>
      <c r="J356" s="135" t="s">
        <v>205</v>
      </c>
      <c r="K356" s="132">
        <v>4000</v>
      </c>
      <c r="L356" s="130"/>
      <c r="M356" s="133"/>
      <c r="N356" s="130"/>
      <c r="O356" s="130"/>
      <c r="P356" s="128" t="s">
        <v>551</v>
      </c>
    </row>
    <row r="357" spans="1:16" x14ac:dyDescent="0.3">
      <c r="A357" s="171">
        <v>357</v>
      </c>
      <c r="B357" s="210" t="s">
        <v>552</v>
      </c>
      <c r="C357" s="138"/>
      <c r="D357" s="217" t="e">
        <f>MATCH(E357,[1]!Tabla1[Consignatario],0)</f>
        <v>#REF!</v>
      </c>
      <c r="E357" s="139" t="s">
        <v>1703</v>
      </c>
      <c r="F357" s="130" t="s">
        <v>539</v>
      </c>
      <c r="G357" s="130"/>
      <c r="H357" s="130" t="s">
        <v>474</v>
      </c>
      <c r="I357" s="139" t="s">
        <v>1870</v>
      </c>
      <c r="J357" s="135" t="s">
        <v>284</v>
      </c>
      <c r="K357" s="132">
        <v>28600</v>
      </c>
      <c r="L357" s="129">
        <v>28600</v>
      </c>
      <c r="M357" s="133">
        <v>1219</v>
      </c>
      <c r="N357" s="174">
        <v>7</v>
      </c>
      <c r="O357" s="174"/>
      <c r="P357" s="128" t="s">
        <v>166</v>
      </c>
    </row>
    <row r="358" spans="1:16" x14ac:dyDescent="0.3">
      <c r="A358" s="171">
        <v>358</v>
      </c>
      <c r="B358" s="210"/>
      <c r="C358" s="128"/>
      <c r="D358" s="217" t="e">
        <f>MATCH(E358,[1]!Tabla1[Consignatario],0)</f>
        <v>#REF!</v>
      </c>
      <c r="E358" s="130" t="s">
        <v>1703</v>
      </c>
      <c r="F358" s="130" t="s">
        <v>539</v>
      </c>
      <c r="G358" s="130"/>
      <c r="H358" s="130" t="s">
        <v>474</v>
      </c>
      <c r="I358" s="189" t="s">
        <v>1870</v>
      </c>
      <c r="J358" s="130" t="s">
        <v>214</v>
      </c>
      <c r="K358" s="132">
        <v>8000</v>
      </c>
      <c r="L358" s="130">
        <v>8000</v>
      </c>
      <c r="M358" s="133"/>
      <c r="N358" s="130"/>
      <c r="O358" s="130"/>
      <c r="P358" s="128"/>
    </row>
    <row r="359" spans="1:16" x14ac:dyDescent="0.3">
      <c r="A359" s="171">
        <v>359</v>
      </c>
      <c r="B359" s="210"/>
      <c r="C359" s="128"/>
      <c r="D359" s="217" t="e">
        <f>MATCH(E359,[1]!Tabla1[Consignatario],0)</f>
        <v>#REF!</v>
      </c>
      <c r="E359" s="130" t="s">
        <v>1703</v>
      </c>
      <c r="F359" s="130" t="s">
        <v>539</v>
      </c>
      <c r="G359" s="130"/>
      <c r="H359" s="130" t="s">
        <v>474</v>
      </c>
      <c r="I359" s="189" t="s">
        <v>1871</v>
      </c>
      <c r="J359" s="130" t="s">
        <v>553</v>
      </c>
      <c r="K359" s="132">
        <v>3448</v>
      </c>
      <c r="L359" s="130"/>
      <c r="M359" s="133"/>
      <c r="N359" s="130"/>
      <c r="O359" s="130"/>
      <c r="P359" s="128"/>
    </row>
    <row r="360" spans="1:16" x14ac:dyDescent="0.3">
      <c r="A360" s="171">
        <v>360</v>
      </c>
      <c r="B360" s="210"/>
      <c r="C360" s="128"/>
      <c r="D360" s="217" t="e">
        <f>MATCH(E360,[1]!Tabla1[Consignatario],0)</f>
        <v>#REF!</v>
      </c>
      <c r="E360" s="130" t="s">
        <v>1703</v>
      </c>
      <c r="F360" s="130" t="s">
        <v>539</v>
      </c>
      <c r="G360" s="130"/>
      <c r="H360" s="130" t="s">
        <v>474</v>
      </c>
      <c r="I360" s="189" t="s">
        <v>1869</v>
      </c>
      <c r="J360" s="130" t="s">
        <v>554</v>
      </c>
      <c r="K360" s="132">
        <v>9360</v>
      </c>
      <c r="L360" s="130"/>
      <c r="M360" s="133">
        <v>70</v>
      </c>
      <c r="N360" s="130">
        <v>1</v>
      </c>
      <c r="O360" s="130"/>
      <c r="P360" s="128" t="s">
        <v>555</v>
      </c>
    </row>
    <row r="361" spans="1:16" x14ac:dyDescent="0.3">
      <c r="A361" s="171">
        <v>361</v>
      </c>
      <c r="B361" s="210" t="s">
        <v>552</v>
      </c>
      <c r="C361" s="128"/>
      <c r="D361" s="217" t="e">
        <f>MATCH(E361,[1]!Tabla1[Consignatario],0)</f>
        <v>#REF!</v>
      </c>
      <c r="E361" s="130" t="s">
        <v>1763</v>
      </c>
      <c r="F361" s="130" t="s">
        <v>539</v>
      </c>
      <c r="G361" s="130"/>
      <c r="H361" s="130" t="s">
        <v>474</v>
      </c>
      <c r="I361" s="189" t="s">
        <v>1870</v>
      </c>
      <c r="J361" s="130" t="s">
        <v>241</v>
      </c>
      <c r="K361" s="132">
        <v>14000</v>
      </c>
      <c r="L361" s="130">
        <v>14000</v>
      </c>
      <c r="M361" s="133">
        <v>410</v>
      </c>
      <c r="N361" s="130"/>
      <c r="O361" s="130"/>
      <c r="P361" s="128" t="s">
        <v>166</v>
      </c>
    </row>
    <row r="362" spans="1:16" x14ac:dyDescent="0.3">
      <c r="A362" s="171">
        <v>362</v>
      </c>
      <c r="B362" s="210"/>
      <c r="C362" s="134"/>
      <c r="D362" s="217" t="e">
        <f>MATCH(E362,[1]!Tabla1[Consignatario],0)</f>
        <v>#REF!</v>
      </c>
      <c r="E362" s="130" t="s">
        <v>1763</v>
      </c>
      <c r="F362" s="130" t="s">
        <v>539</v>
      </c>
      <c r="G362" s="135"/>
      <c r="H362" s="130" t="s">
        <v>474</v>
      </c>
      <c r="I362" s="136" t="s">
        <v>1871</v>
      </c>
      <c r="J362" s="135" t="s">
        <v>556</v>
      </c>
      <c r="K362" s="132">
        <v>7680</v>
      </c>
      <c r="L362" s="130"/>
      <c r="M362" s="133"/>
      <c r="N362" s="130"/>
      <c r="O362" s="130"/>
      <c r="P362" s="128" t="s">
        <v>557</v>
      </c>
    </row>
    <row r="363" spans="1:16" x14ac:dyDescent="0.3">
      <c r="A363" s="171">
        <v>363</v>
      </c>
      <c r="B363" s="210" t="s">
        <v>552</v>
      </c>
      <c r="C363" s="138"/>
      <c r="D363" s="217" t="e">
        <f>MATCH(E363,[1]!Tabla1[Consignatario],0)</f>
        <v>#REF!</v>
      </c>
      <c r="E363" s="139" t="s">
        <v>1667</v>
      </c>
      <c r="F363" s="130" t="s">
        <v>539</v>
      </c>
      <c r="G363" s="135"/>
      <c r="H363" s="130" t="s">
        <v>474</v>
      </c>
      <c r="I363" s="140" t="s">
        <v>1870</v>
      </c>
      <c r="J363" s="135" t="s">
        <v>558</v>
      </c>
      <c r="K363" s="132">
        <v>176000</v>
      </c>
      <c r="L363" s="130">
        <v>176000</v>
      </c>
      <c r="M363" s="133">
        <v>5593</v>
      </c>
      <c r="N363" s="174">
        <v>7</v>
      </c>
      <c r="O363" s="174"/>
      <c r="P363" s="128" t="s">
        <v>166</v>
      </c>
    </row>
    <row r="364" spans="1:16" x14ac:dyDescent="0.3">
      <c r="A364" s="171">
        <v>364</v>
      </c>
      <c r="B364" s="210"/>
      <c r="C364" s="134"/>
      <c r="D364" s="217" t="e">
        <f>MATCH(E364,[1]!Tabla1[Consignatario],0)</f>
        <v>#REF!</v>
      </c>
      <c r="E364" s="139" t="s">
        <v>1776</v>
      </c>
      <c r="F364" s="130" t="s">
        <v>539</v>
      </c>
      <c r="G364" s="135"/>
      <c r="H364" s="130" t="s">
        <v>474</v>
      </c>
      <c r="I364" s="136" t="s">
        <v>1871</v>
      </c>
      <c r="J364" s="135" t="s">
        <v>559</v>
      </c>
      <c r="K364" s="132">
        <f>913*8</f>
        <v>7304</v>
      </c>
      <c r="L364" s="130"/>
      <c r="M364" s="133"/>
      <c r="N364" s="174"/>
      <c r="O364" s="174"/>
      <c r="P364" s="134"/>
    </row>
    <row r="365" spans="1:16" x14ac:dyDescent="0.3">
      <c r="A365" s="171">
        <v>365</v>
      </c>
      <c r="B365" s="210"/>
      <c r="C365" s="138"/>
      <c r="D365" s="217" t="e">
        <f>MATCH(E365,[1]!Tabla1[Consignatario],0)</f>
        <v>#REF!</v>
      </c>
      <c r="E365" s="139" t="s">
        <v>1776</v>
      </c>
      <c r="F365" s="130" t="s">
        <v>539</v>
      </c>
      <c r="G365" s="135"/>
      <c r="H365" s="130" t="s">
        <v>474</v>
      </c>
      <c r="I365" s="140" t="s">
        <v>1869</v>
      </c>
      <c r="J365" s="135" t="s">
        <v>60</v>
      </c>
      <c r="K365" s="132">
        <v>5000</v>
      </c>
      <c r="L365" s="130"/>
      <c r="M365" s="133">
        <v>37</v>
      </c>
      <c r="N365" s="174">
        <v>4</v>
      </c>
      <c r="O365" s="174"/>
      <c r="P365" s="138" t="s">
        <v>298</v>
      </c>
    </row>
    <row r="366" spans="1:16" x14ac:dyDescent="0.3">
      <c r="A366" s="171">
        <v>366</v>
      </c>
      <c r="B366" s="210" t="s">
        <v>552</v>
      </c>
      <c r="C366" s="134"/>
      <c r="D366" s="217" t="e">
        <f>MATCH(E366,[1]!Tabla1[Consignatario],0)</f>
        <v>#REF!</v>
      </c>
      <c r="E366" s="135" t="s">
        <v>1794</v>
      </c>
      <c r="F366" s="130" t="s">
        <v>539</v>
      </c>
      <c r="G366" s="135"/>
      <c r="H366" s="130" t="s">
        <v>474</v>
      </c>
      <c r="I366" s="136" t="s">
        <v>1870</v>
      </c>
      <c r="J366" s="135" t="s">
        <v>211</v>
      </c>
      <c r="K366" s="132">
        <v>13200</v>
      </c>
      <c r="L366" s="130">
        <v>13200</v>
      </c>
      <c r="M366" s="133">
        <v>466</v>
      </c>
      <c r="N366" s="130"/>
      <c r="O366" s="130"/>
      <c r="P366" s="128" t="s">
        <v>166</v>
      </c>
    </row>
    <row r="367" spans="1:16" x14ac:dyDescent="0.3">
      <c r="A367" s="171">
        <v>367</v>
      </c>
      <c r="B367" s="210"/>
      <c r="C367" s="142"/>
      <c r="D367" s="217" t="e">
        <f>MATCH(E367,[1]!Tabla1[Consignatario],0)</f>
        <v>#REF!</v>
      </c>
      <c r="E367" s="135" t="s">
        <v>1794</v>
      </c>
      <c r="F367" s="130" t="s">
        <v>539</v>
      </c>
      <c r="G367" s="135"/>
      <c r="H367" s="130" t="s">
        <v>474</v>
      </c>
      <c r="I367" s="144" t="s">
        <v>1870</v>
      </c>
      <c r="J367" s="135" t="s">
        <v>222</v>
      </c>
      <c r="K367" s="132">
        <v>2335</v>
      </c>
      <c r="L367" s="130">
        <v>2335</v>
      </c>
      <c r="M367" s="133"/>
      <c r="N367" s="174"/>
      <c r="O367" s="174"/>
      <c r="P367" s="128"/>
    </row>
    <row r="368" spans="1:16" x14ac:dyDescent="0.3">
      <c r="A368" s="171">
        <v>368</v>
      </c>
      <c r="B368" s="210" t="s">
        <v>552</v>
      </c>
      <c r="C368" s="138"/>
      <c r="D368" s="217" t="e">
        <f>MATCH(E368,[1]!Tabla1[Consignatario],0)</f>
        <v>#REF!</v>
      </c>
      <c r="E368" s="135" t="s">
        <v>1552</v>
      </c>
      <c r="F368" s="130" t="s">
        <v>560</v>
      </c>
      <c r="G368" s="135"/>
      <c r="H368" s="130" t="s">
        <v>474</v>
      </c>
      <c r="I368" s="140" t="s">
        <v>1870</v>
      </c>
      <c r="J368" s="135" t="s">
        <v>204</v>
      </c>
      <c r="K368" s="132">
        <v>6600</v>
      </c>
      <c r="L368" s="130">
        <v>6600</v>
      </c>
      <c r="M368" s="133">
        <v>248</v>
      </c>
      <c r="N368" s="174">
        <v>7</v>
      </c>
      <c r="O368" s="174"/>
      <c r="P368" s="128" t="s">
        <v>166</v>
      </c>
    </row>
    <row r="369" spans="1:16" x14ac:dyDescent="0.3">
      <c r="A369" s="171">
        <v>369</v>
      </c>
      <c r="B369" s="210"/>
      <c r="C369" s="128"/>
      <c r="D369" s="217" t="e">
        <f>MATCH(E369,[1]!Tabla1[Consignatario],0)</f>
        <v>#REF!</v>
      </c>
      <c r="E369" s="135" t="s">
        <v>1552</v>
      </c>
      <c r="F369" s="130" t="s">
        <v>560</v>
      </c>
      <c r="G369" s="135"/>
      <c r="H369" s="130" t="s">
        <v>474</v>
      </c>
      <c r="I369" s="189" t="s">
        <v>1871</v>
      </c>
      <c r="J369" s="135" t="s">
        <v>39</v>
      </c>
      <c r="K369" s="132">
        <v>1696</v>
      </c>
      <c r="L369" s="130"/>
      <c r="M369" s="133"/>
      <c r="N369" s="130"/>
      <c r="O369" s="130"/>
      <c r="P369" s="128"/>
    </row>
    <row r="370" spans="1:16" x14ac:dyDescent="0.3">
      <c r="A370" s="171">
        <v>370</v>
      </c>
      <c r="B370" s="210" t="s">
        <v>552</v>
      </c>
      <c r="C370" s="134"/>
      <c r="D370" s="217" t="e">
        <f>MATCH(E370,[1]!Tabla1[Consignatario],0)</f>
        <v>#REF!</v>
      </c>
      <c r="E370" s="135" t="s">
        <v>1813</v>
      </c>
      <c r="F370" s="130" t="s">
        <v>560</v>
      </c>
      <c r="G370" s="135"/>
      <c r="H370" s="130" t="s">
        <v>474</v>
      </c>
      <c r="I370" s="136" t="s">
        <v>1870</v>
      </c>
      <c r="J370" s="135" t="s">
        <v>247</v>
      </c>
      <c r="K370" s="132">
        <v>42550</v>
      </c>
      <c r="L370" s="130">
        <v>42550</v>
      </c>
      <c r="M370" s="133">
        <v>1441</v>
      </c>
      <c r="N370" s="130">
        <v>6</v>
      </c>
      <c r="O370" s="130"/>
      <c r="P370" s="128" t="s">
        <v>166</v>
      </c>
    </row>
    <row r="371" spans="1:16" x14ac:dyDescent="0.3">
      <c r="A371" s="171">
        <v>371</v>
      </c>
      <c r="B371" s="210"/>
      <c r="C371" s="138"/>
      <c r="D371" s="217" t="e">
        <f>MATCH(E371,[1]!Tabla1[Consignatario],0)</f>
        <v>#REF!</v>
      </c>
      <c r="E371" s="135" t="s">
        <v>1813</v>
      </c>
      <c r="F371" s="130" t="s">
        <v>560</v>
      </c>
      <c r="G371" s="135"/>
      <c r="H371" s="130" t="s">
        <v>474</v>
      </c>
      <c r="I371" s="140" t="s">
        <v>1871</v>
      </c>
      <c r="J371" s="135" t="s">
        <v>300</v>
      </c>
      <c r="K371" s="132">
        <v>5312</v>
      </c>
      <c r="L371" s="130">
        <v>5312</v>
      </c>
      <c r="M371" s="133"/>
      <c r="N371" s="174"/>
      <c r="O371" s="174"/>
      <c r="P371" s="128"/>
    </row>
    <row r="372" spans="1:16" x14ac:dyDescent="0.3">
      <c r="A372" s="171">
        <v>372</v>
      </c>
      <c r="B372" s="210"/>
      <c r="C372" s="134"/>
      <c r="D372" s="217" t="e">
        <f>MATCH(E372,[1]!Tabla1[Consignatario],0)</f>
        <v>#REF!</v>
      </c>
      <c r="E372" s="135" t="s">
        <v>1813</v>
      </c>
      <c r="F372" s="130" t="s">
        <v>560</v>
      </c>
      <c r="G372" s="135"/>
      <c r="H372" s="130" t="s">
        <v>474</v>
      </c>
      <c r="I372" s="136" t="s">
        <v>1869</v>
      </c>
      <c r="J372" s="135" t="s">
        <v>302</v>
      </c>
      <c r="K372" s="132">
        <v>6993</v>
      </c>
      <c r="L372" s="130"/>
      <c r="M372" s="133">
        <v>52</v>
      </c>
      <c r="N372" s="191">
        <v>3</v>
      </c>
      <c r="O372" s="191"/>
      <c r="P372" s="128" t="s">
        <v>298</v>
      </c>
    </row>
    <row r="373" spans="1:16" x14ac:dyDescent="0.3">
      <c r="A373" s="171">
        <v>373</v>
      </c>
      <c r="B373" s="204" t="s">
        <v>565</v>
      </c>
      <c r="C373" s="205"/>
      <c r="D373" s="217" t="e">
        <f>MATCH(E373,[1]!Tabla1[Consignatario],0)</f>
        <v>#REF!</v>
      </c>
      <c r="E373" s="217" t="s">
        <v>1730</v>
      </c>
      <c r="F373" s="130" t="s">
        <v>560</v>
      </c>
      <c r="G373" s="205"/>
      <c r="H373" s="130" t="s">
        <v>474</v>
      </c>
      <c r="I373" s="206" t="s">
        <v>1870</v>
      </c>
      <c r="J373" s="205" t="s">
        <v>561</v>
      </c>
      <c r="K373" s="207">
        <v>79200</v>
      </c>
      <c r="L373" s="205">
        <v>79200</v>
      </c>
      <c r="M373" s="208">
        <v>3145</v>
      </c>
      <c r="N373" s="209">
        <v>5</v>
      </c>
      <c r="O373" s="209"/>
      <c r="P373" s="212" t="s">
        <v>166</v>
      </c>
    </row>
    <row r="374" spans="1:16" x14ac:dyDescent="0.3">
      <c r="A374" s="171">
        <v>374</v>
      </c>
      <c r="B374" s="210"/>
      <c r="C374" s="128"/>
      <c r="D374" s="217" t="e">
        <f>MATCH(E374,[1]!Tabla1[Consignatario],0)</f>
        <v>#REF!</v>
      </c>
      <c r="E374" s="217" t="s">
        <v>1730</v>
      </c>
      <c r="F374" s="130" t="s">
        <v>560</v>
      </c>
      <c r="G374" s="130"/>
      <c r="H374" s="130" t="s">
        <v>474</v>
      </c>
      <c r="I374" s="189" t="s">
        <v>1871</v>
      </c>
      <c r="J374" s="130" t="s">
        <v>563</v>
      </c>
      <c r="K374" s="132">
        <v>24440</v>
      </c>
      <c r="L374" s="130"/>
      <c r="M374" s="133"/>
      <c r="N374" s="130"/>
      <c r="O374" s="130"/>
      <c r="P374" s="128" t="s">
        <v>564</v>
      </c>
    </row>
    <row r="375" spans="1:16" x14ac:dyDescent="0.3">
      <c r="A375" s="171">
        <v>375</v>
      </c>
      <c r="B375" s="210"/>
      <c r="C375" s="128"/>
      <c r="D375" s="217" t="e">
        <f>MATCH(E375,[1]!Tabla1[Consignatario],0)</f>
        <v>#REF!</v>
      </c>
      <c r="E375" s="217" t="s">
        <v>1730</v>
      </c>
      <c r="F375" s="130" t="s">
        <v>560</v>
      </c>
      <c r="G375" s="130"/>
      <c r="H375" s="130" t="s">
        <v>474</v>
      </c>
      <c r="I375" s="189" t="s">
        <v>1871</v>
      </c>
      <c r="J375" s="130" t="s">
        <v>562</v>
      </c>
      <c r="K375" s="132">
        <v>1216</v>
      </c>
      <c r="L375" s="130"/>
      <c r="M375" s="133"/>
      <c r="N375" s="174"/>
      <c r="O375" s="174"/>
      <c r="P375" s="128"/>
    </row>
    <row r="376" spans="1:16" x14ac:dyDescent="0.3">
      <c r="A376" s="171">
        <v>376</v>
      </c>
      <c r="B376" s="210"/>
      <c r="C376" s="128"/>
      <c r="D376" s="217" t="e">
        <f>MATCH(E376,[1]!Tabla1[Consignatario],0)</f>
        <v>#REF!</v>
      </c>
      <c r="E376" s="217" t="s">
        <v>1730</v>
      </c>
      <c r="F376" s="130" t="s">
        <v>560</v>
      </c>
      <c r="G376" s="130"/>
      <c r="H376" s="130" t="s">
        <v>474</v>
      </c>
      <c r="I376" s="189" t="s">
        <v>1869</v>
      </c>
      <c r="J376" s="130" t="s">
        <v>105</v>
      </c>
      <c r="K376" s="132">
        <v>6000</v>
      </c>
      <c r="L376" s="130"/>
      <c r="M376" s="133">
        <v>45</v>
      </c>
      <c r="N376" s="174"/>
      <c r="O376" s="174"/>
      <c r="P376" s="128" t="s">
        <v>298</v>
      </c>
    </row>
    <row r="377" spans="1:16" x14ac:dyDescent="0.3">
      <c r="A377" s="171">
        <v>377</v>
      </c>
      <c r="B377" s="210" t="s">
        <v>566</v>
      </c>
      <c r="C377" s="128"/>
      <c r="D377" s="217" t="e">
        <f>MATCH(E377,[1]!Tabla1[Consignatario],0)</f>
        <v>#REF!</v>
      </c>
      <c r="E377" s="217" t="s">
        <v>1744</v>
      </c>
      <c r="F377" s="130" t="s">
        <v>560</v>
      </c>
      <c r="G377" s="130"/>
      <c r="H377" s="130" t="s">
        <v>474</v>
      </c>
      <c r="I377" s="189" t="s">
        <v>1870</v>
      </c>
      <c r="J377" s="130" t="s">
        <v>211</v>
      </c>
      <c r="K377" s="132">
        <v>13200</v>
      </c>
      <c r="L377" s="130">
        <v>13200</v>
      </c>
      <c r="M377" s="133">
        <v>396</v>
      </c>
      <c r="N377" s="130"/>
      <c r="O377" s="130"/>
      <c r="P377" s="128"/>
    </row>
    <row r="378" spans="1:16" x14ac:dyDescent="0.3">
      <c r="A378" s="171">
        <v>378</v>
      </c>
      <c r="B378" s="210" t="s">
        <v>566</v>
      </c>
      <c r="C378" s="134"/>
      <c r="D378" s="217" t="e">
        <f>MATCH(E378,[1]!Tabla1[Consignatario],0)</f>
        <v>#REF!</v>
      </c>
      <c r="E378" s="217" t="s">
        <v>1583</v>
      </c>
      <c r="F378" s="130" t="s">
        <v>560</v>
      </c>
      <c r="G378" s="130"/>
      <c r="H378" s="130" t="s">
        <v>474</v>
      </c>
      <c r="I378" s="136" t="s">
        <v>1870</v>
      </c>
      <c r="J378" s="135" t="s">
        <v>319</v>
      </c>
      <c r="K378" s="132">
        <v>44000</v>
      </c>
      <c r="L378" s="130">
        <v>44000</v>
      </c>
      <c r="M378" s="133">
        <v>1785</v>
      </c>
      <c r="N378" s="130">
        <v>4.5</v>
      </c>
      <c r="O378" s="130"/>
      <c r="P378" s="128" t="s">
        <v>166</v>
      </c>
    </row>
    <row r="379" spans="1:16" x14ac:dyDescent="0.3">
      <c r="A379" s="171">
        <v>379</v>
      </c>
      <c r="B379" s="210"/>
      <c r="C379" s="138"/>
      <c r="D379" s="217" t="e">
        <f>MATCH(E379,[1]!Tabla1[Consignatario],0)</f>
        <v>#REF!</v>
      </c>
      <c r="E379" s="139" t="s">
        <v>1583</v>
      </c>
      <c r="F379" s="130" t="s">
        <v>560</v>
      </c>
      <c r="G379" s="130"/>
      <c r="H379" s="130" t="s">
        <v>474</v>
      </c>
      <c r="I379" s="139" t="s">
        <v>1870</v>
      </c>
      <c r="J379" s="135" t="s">
        <v>244</v>
      </c>
      <c r="K379" s="132">
        <v>10000</v>
      </c>
      <c r="L379" s="129">
        <v>10000</v>
      </c>
      <c r="M379" s="133"/>
      <c r="N379" s="174"/>
      <c r="O379" s="174"/>
      <c r="P379" s="128"/>
    </row>
    <row r="380" spans="1:16" x14ac:dyDescent="0.3">
      <c r="A380" s="171">
        <v>380</v>
      </c>
      <c r="B380" s="210"/>
      <c r="C380" s="128"/>
      <c r="D380" s="217" t="e">
        <f>MATCH(E380,[1]!Tabla1[Consignatario],0)</f>
        <v>#REF!</v>
      </c>
      <c r="E380" s="130" t="s">
        <v>1583</v>
      </c>
      <c r="F380" s="130" t="s">
        <v>560</v>
      </c>
      <c r="G380" s="130"/>
      <c r="H380" s="130" t="s">
        <v>474</v>
      </c>
      <c r="I380" s="189" t="s">
        <v>1871</v>
      </c>
      <c r="J380" s="130" t="s">
        <v>567</v>
      </c>
      <c r="K380" s="132">
        <v>5520</v>
      </c>
      <c r="L380" s="130"/>
      <c r="M380" s="133"/>
      <c r="N380" s="130"/>
      <c r="O380" s="130"/>
      <c r="P380" s="128" t="s">
        <v>568</v>
      </c>
    </row>
    <row r="381" spans="1:16" x14ac:dyDescent="0.3">
      <c r="A381" s="171">
        <v>381</v>
      </c>
      <c r="B381" s="210" t="s">
        <v>566</v>
      </c>
      <c r="C381" s="128"/>
      <c r="D381" s="217" t="e">
        <f>MATCH(E381,[1]!Tabla1[Consignatario],0)</f>
        <v>#REF!</v>
      </c>
      <c r="E381" s="216" t="s">
        <v>1758</v>
      </c>
      <c r="F381" s="130" t="s">
        <v>560</v>
      </c>
      <c r="G381" s="130"/>
      <c r="H381" s="130" t="s">
        <v>474</v>
      </c>
      <c r="I381" s="189" t="s">
        <v>1870</v>
      </c>
      <c r="J381" s="130" t="s">
        <v>569</v>
      </c>
      <c r="K381" s="132">
        <v>86100</v>
      </c>
      <c r="L381" s="130">
        <v>86100</v>
      </c>
      <c r="M381" s="133">
        <v>3113</v>
      </c>
      <c r="N381" s="130">
        <v>3</v>
      </c>
      <c r="O381" s="130"/>
      <c r="P381" s="128"/>
    </row>
    <row r="382" spans="1:16" x14ac:dyDescent="0.3">
      <c r="A382" s="171">
        <v>382</v>
      </c>
      <c r="B382" s="210"/>
      <c r="C382" s="128"/>
      <c r="D382" s="217" t="e">
        <f>MATCH(E382,[1]!Tabla1[Consignatario],0)</f>
        <v>#REF!</v>
      </c>
      <c r="E382" s="216" t="s">
        <v>1758</v>
      </c>
      <c r="F382" s="130" t="s">
        <v>560</v>
      </c>
      <c r="G382" s="130"/>
      <c r="H382" s="130" t="s">
        <v>474</v>
      </c>
      <c r="I382" s="189" t="s">
        <v>1870</v>
      </c>
      <c r="J382" s="130" t="s">
        <v>219</v>
      </c>
      <c r="K382" s="132">
        <v>4000</v>
      </c>
      <c r="L382" s="130">
        <v>4000</v>
      </c>
      <c r="M382" s="133"/>
      <c r="N382" s="130"/>
      <c r="O382" s="130"/>
      <c r="P382" s="128"/>
    </row>
    <row r="383" spans="1:16" x14ac:dyDescent="0.3">
      <c r="A383" s="171">
        <v>383</v>
      </c>
      <c r="B383" s="210"/>
      <c r="C383" s="128"/>
      <c r="D383" s="217" t="e">
        <f>MATCH(E383,[1]!Tabla1[Consignatario],0)</f>
        <v>#REF!</v>
      </c>
      <c r="E383" s="216" t="s">
        <v>1758</v>
      </c>
      <c r="F383" s="130" t="s">
        <v>560</v>
      </c>
      <c r="G383" s="130"/>
      <c r="H383" s="130" t="s">
        <v>474</v>
      </c>
      <c r="I383" s="189" t="s">
        <v>1871</v>
      </c>
      <c r="J383" s="130" t="s">
        <v>556</v>
      </c>
      <c r="K383" s="132">
        <v>7680</v>
      </c>
      <c r="L383" s="130"/>
      <c r="M383" s="133"/>
      <c r="N383" s="130"/>
      <c r="O383" s="130"/>
      <c r="P383" s="128" t="s">
        <v>570</v>
      </c>
    </row>
    <row r="384" spans="1:16" x14ac:dyDescent="0.3">
      <c r="A384" s="171">
        <v>384</v>
      </c>
      <c r="B384" s="210"/>
      <c r="C384" s="134"/>
      <c r="D384" s="217" t="e">
        <f>MATCH(E384,[1]!Tabla1[Consignatario],0)</f>
        <v>#REF!</v>
      </c>
      <c r="E384" s="216" t="s">
        <v>1758</v>
      </c>
      <c r="F384" s="130" t="s">
        <v>560</v>
      </c>
      <c r="G384" s="135"/>
      <c r="H384" s="130" t="s">
        <v>474</v>
      </c>
      <c r="I384" s="136" t="s">
        <v>1871</v>
      </c>
      <c r="J384" s="135" t="s">
        <v>234</v>
      </c>
      <c r="K384" s="132">
        <v>6000</v>
      </c>
      <c r="L384" s="130"/>
      <c r="M384" s="133"/>
      <c r="N384" s="130"/>
      <c r="O384" s="130"/>
      <c r="P384" s="128" t="s">
        <v>571</v>
      </c>
    </row>
    <row r="385" spans="1:16" x14ac:dyDescent="0.3">
      <c r="A385" s="171">
        <v>385</v>
      </c>
      <c r="B385" s="210" t="s">
        <v>566</v>
      </c>
      <c r="C385" s="138"/>
      <c r="D385" s="217" t="e">
        <f>MATCH(E385,[1]!Tabla1[Consignatario],0)</f>
        <v>#REF!</v>
      </c>
      <c r="E385" s="139" t="s">
        <v>1810</v>
      </c>
      <c r="F385" s="130" t="s">
        <v>560</v>
      </c>
      <c r="G385" s="135"/>
      <c r="H385" s="130" t="s">
        <v>474</v>
      </c>
      <c r="I385" s="140" t="s">
        <v>1871</v>
      </c>
      <c r="J385" s="135" t="s">
        <v>572</v>
      </c>
      <c r="K385" s="132">
        <v>944</v>
      </c>
      <c r="L385" s="130"/>
      <c r="M385" s="133">
        <v>28</v>
      </c>
      <c r="N385" s="174">
        <v>3</v>
      </c>
      <c r="O385" s="174"/>
      <c r="P385" s="128" t="s">
        <v>166</v>
      </c>
    </row>
    <row r="386" spans="1:16" x14ac:dyDescent="0.3">
      <c r="A386" s="171">
        <v>386</v>
      </c>
      <c r="B386" s="210" t="s">
        <v>566</v>
      </c>
      <c r="C386" s="134"/>
      <c r="D386" s="217" t="e">
        <f>MATCH(E386,[1]!Tabla1[Consignatario],0)</f>
        <v>#REF!</v>
      </c>
      <c r="E386" s="139" t="s">
        <v>1515</v>
      </c>
      <c r="F386" s="130" t="s">
        <v>560</v>
      </c>
      <c r="G386" s="135"/>
      <c r="H386" s="130" t="s">
        <v>474</v>
      </c>
      <c r="I386" s="136" t="s">
        <v>1870</v>
      </c>
      <c r="J386" s="135" t="s">
        <v>573</v>
      </c>
      <c r="K386" s="132">
        <v>1040</v>
      </c>
      <c r="L386" s="130">
        <v>1040</v>
      </c>
      <c r="M386" s="133">
        <v>111</v>
      </c>
      <c r="N386" s="174">
        <v>1</v>
      </c>
      <c r="O386" s="174"/>
      <c r="P386" s="134"/>
    </row>
    <row r="387" spans="1:16" x14ac:dyDescent="0.3">
      <c r="A387" s="171">
        <v>387</v>
      </c>
      <c r="B387" s="210"/>
      <c r="C387" s="138"/>
      <c r="D387" s="217" t="e">
        <f>MATCH(E387,[1]!Tabla1[Consignatario],0)</f>
        <v>#REF!</v>
      </c>
      <c r="E387" s="139" t="s">
        <v>1515</v>
      </c>
      <c r="F387" s="130" t="s">
        <v>560</v>
      </c>
      <c r="G387" s="135"/>
      <c r="H387" s="130" t="s">
        <v>474</v>
      </c>
      <c r="I387" s="140" t="s">
        <v>1870</v>
      </c>
      <c r="J387" s="135" t="s">
        <v>222</v>
      </c>
      <c r="K387" s="132">
        <v>2500</v>
      </c>
      <c r="L387" s="130">
        <v>2500</v>
      </c>
      <c r="M387" s="133"/>
      <c r="N387" s="174"/>
      <c r="O387" s="174"/>
      <c r="P387" s="138"/>
    </row>
    <row r="388" spans="1:16" x14ac:dyDescent="0.3">
      <c r="A388" s="171">
        <v>388</v>
      </c>
      <c r="B388" s="210"/>
      <c r="C388" s="134"/>
      <c r="D388" s="217" t="e">
        <f>MATCH(E388,[1]!Tabla1[Consignatario],0)</f>
        <v>#REF!</v>
      </c>
      <c r="E388" s="139" t="s">
        <v>1515</v>
      </c>
      <c r="F388" s="130" t="s">
        <v>560</v>
      </c>
      <c r="G388" s="135"/>
      <c r="H388" s="130" t="s">
        <v>474</v>
      </c>
      <c r="I388" s="136" t="s">
        <v>1871</v>
      </c>
      <c r="J388" s="135" t="s">
        <v>574</v>
      </c>
      <c r="K388" s="132">
        <v>160</v>
      </c>
      <c r="L388" s="130"/>
      <c r="M388" s="133"/>
      <c r="N388" s="130"/>
      <c r="O388" s="130"/>
      <c r="P388" s="128"/>
    </row>
    <row r="389" spans="1:16" x14ac:dyDescent="0.3">
      <c r="A389" s="171">
        <v>389</v>
      </c>
      <c r="B389" s="210" t="s">
        <v>566</v>
      </c>
      <c r="C389" s="142"/>
      <c r="D389" s="217" t="e">
        <f>MATCH(E389,[1]!Tabla1[Consignatario],0)</f>
        <v>#REF!</v>
      </c>
      <c r="E389" s="139" t="s">
        <v>1524</v>
      </c>
      <c r="F389" s="130" t="s">
        <v>560</v>
      </c>
      <c r="G389" s="135"/>
      <c r="H389" s="130" t="s">
        <v>474</v>
      </c>
      <c r="I389" s="144" t="s">
        <v>1870</v>
      </c>
      <c r="J389" s="135" t="s">
        <v>204</v>
      </c>
      <c r="K389" s="132">
        <v>6600</v>
      </c>
      <c r="L389" s="130">
        <v>6600</v>
      </c>
      <c r="M389" s="133">
        <v>198</v>
      </c>
      <c r="N389" s="174"/>
      <c r="O389" s="174"/>
      <c r="P389" s="128" t="s">
        <v>166</v>
      </c>
    </row>
    <row r="390" spans="1:16" x14ac:dyDescent="0.3">
      <c r="A390" s="171">
        <v>390</v>
      </c>
      <c r="B390" s="210" t="s">
        <v>566</v>
      </c>
      <c r="C390" s="138"/>
      <c r="D390" s="217" t="e">
        <f>MATCH(E390,[1]!Tabla1[Consignatario],0)</f>
        <v>#REF!</v>
      </c>
      <c r="E390" s="139" t="s">
        <v>1793</v>
      </c>
      <c r="F390" s="130" t="s">
        <v>560</v>
      </c>
      <c r="G390" s="135"/>
      <c r="H390" s="130" t="s">
        <v>474</v>
      </c>
      <c r="I390" s="140" t="s">
        <v>1870</v>
      </c>
      <c r="J390" s="135" t="s">
        <v>186</v>
      </c>
      <c r="K390" s="132">
        <v>30800</v>
      </c>
      <c r="L390" s="130">
        <v>30800</v>
      </c>
      <c r="M390" s="133">
        <v>1464</v>
      </c>
      <c r="N390" s="174"/>
      <c r="O390" s="174"/>
      <c r="P390" s="128" t="s">
        <v>166</v>
      </c>
    </row>
    <row r="391" spans="1:16" x14ac:dyDescent="0.3">
      <c r="A391" s="171">
        <v>391</v>
      </c>
      <c r="B391" s="210"/>
      <c r="C391" s="128"/>
      <c r="D391" s="217" t="e">
        <f>MATCH(E391,[1]!Tabla1[Consignatario],0)</f>
        <v>#REF!</v>
      </c>
      <c r="E391" s="139" t="s">
        <v>1793</v>
      </c>
      <c r="F391" s="130" t="s">
        <v>560</v>
      </c>
      <c r="G391" s="135"/>
      <c r="H391" s="130" t="s">
        <v>474</v>
      </c>
      <c r="I391" s="189" t="s">
        <v>1871</v>
      </c>
      <c r="J391" s="135" t="s">
        <v>575</v>
      </c>
      <c r="K391" s="132">
        <v>18000</v>
      </c>
      <c r="L391" s="130"/>
      <c r="M391" s="133"/>
      <c r="N391" s="130"/>
      <c r="O391" s="130"/>
      <c r="P391" s="128" t="s">
        <v>576</v>
      </c>
    </row>
    <row r="392" spans="1:16" x14ac:dyDescent="0.3">
      <c r="A392" s="171">
        <v>392</v>
      </c>
      <c r="B392" s="210" t="s">
        <v>566</v>
      </c>
      <c r="C392" s="134"/>
      <c r="D392" s="217" t="e">
        <f>MATCH(E392,[1]!Tabla1[Consignatario],0)</f>
        <v>#REF!</v>
      </c>
      <c r="E392" s="139" t="s">
        <v>1702</v>
      </c>
      <c r="F392" s="130" t="s">
        <v>560</v>
      </c>
      <c r="G392" s="135"/>
      <c r="H392" s="130" t="s">
        <v>474</v>
      </c>
      <c r="I392" s="136" t="s">
        <v>1870</v>
      </c>
      <c r="J392" s="135" t="s">
        <v>522</v>
      </c>
      <c r="K392" s="132">
        <v>74800</v>
      </c>
      <c r="L392" s="130">
        <v>74800</v>
      </c>
      <c r="M392" s="133">
        <v>4110</v>
      </c>
      <c r="N392" s="130"/>
      <c r="O392" s="130"/>
      <c r="P392" s="128" t="s">
        <v>166</v>
      </c>
    </row>
    <row r="393" spans="1:16" x14ac:dyDescent="0.3">
      <c r="A393" s="171">
        <v>393</v>
      </c>
      <c r="B393" s="210"/>
      <c r="C393" s="138"/>
      <c r="D393" s="217" t="e">
        <f>MATCH(E393,[1]!Tabla1[Consignatario],0)</f>
        <v>#REF!</v>
      </c>
      <c r="E393" s="135" t="s">
        <v>1702</v>
      </c>
      <c r="F393" s="130" t="s">
        <v>560</v>
      </c>
      <c r="G393" s="135"/>
      <c r="H393" s="130" t="s">
        <v>474</v>
      </c>
      <c r="I393" s="140" t="s">
        <v>1870</v>
      </c>
      <c r="J393" s="135" t="s">
        <v>325</v>
      </c>
      <c r="K393" s="132">
        <v>49600</v>
      </c>
      <c r="L393" s="130">
        <v>49600</v>
      </c>
      <c r="M393" s="133"/>
      <c r="N393" s="174"/>
      <c r="O393" s="174"/>
      <c r="P393" s="128"/>
    </row>
    <row r="394" spans="1:16" x14ac:dyDescent="0.3">
      <c r="A394" s="171">
        <v>394</v>
      </c>
      <c r="B394" s="210"/>
      <c r="C394" s="134"/>
      <c r="D394" s="217" t="e">
        <f>MATCH(E394,[1]!Tabla1[Consignatario],0)</f>
        <v>#REF!</v>
      </c>
      <c r="E394" s="135" t="s">
        <v>1702</v>
      </c>
      <c r="F394" s="130" t="s">
        <v>560</v>
      </c>
      <c r="G394" s="135"/>
      <c r="H394" s="130" t="s">
        <v>474</v>
      </c>
      <c r="I394" s="136" t="s">
        <v>1871</v>
      </c>
      <c r="J394" s="135" t="s">
        <v>577</v>
      </c>
      <c r="K394" s="132">
        <v>12600</v>
      </c>
      <c r="L394" s="130"/>
      <c r="M394" s="133"/>
      <c r="N394" s="191"/>
      <c r="O394" s="191"/>
      <c r="P394" s="128" t="s">
        <v>578</v>
      </c>
    </row>
    <row r="395" spans="1:16" x14ac:dyDescent="0.3">
      <c r="A395" s="171">
        <v>395</v>
      </c>
      <c r="B395" s="204" t="s">
        <v>566</v>
      </c>
      <c r="C395" s="205"/>
      <c r="D395" s="217" t="e">
        <f>MATCH(E395,[1]!Tabla1[Consignatario],0)</f>
        <v>#REF!</v>
      </c>
      <c r="E395" s="135" t="s">
        <v>1799</v>
      </c>
      <c r="F395" s="130" t="s">
        <v>560</v>
      </c>
      <c r="G395" s="205"/>
      <c r="H395" s="130" t="s">
        <v>474</v>
      </c>
      <c r="I395" s="206" t="s">
        <v>1870</v>
      </c>
      <c r="J395" s="205" t="s">
        <v>162</v>
      </c>
      <c r="K395" s="207">
        <v>22000</v>
      </c>
      <c r="L395" s="205">
        <v>22000</v>
      </c>
      <c r="M395" s="208">
        <v>660</v>
      </c>
      <c r="N395" s="209"/>
      <c r="O395" s="209"/>
      <c r="P395" s="212" t="s">
        <v>166</v>
      </c>
    </row>
    <row r="396" spans="1:16" x14ac:dyDescent="0.3">
      <c r="A396" s="171">
        <v>397</v>
      </c>
      <c r="B396" s="210" t="s">
        <v>579</v>
      </c>
      <c r="C396" s="128"/>
      <c r="D396" s="217" t="e">
        <f>MATCH(E396,[1]!Tabla1[Consignatario],0)</f>
        <v>#REF!</v>
      </c>
      <c r="E396" s="135" t="s">
        <v>1661</v>
      </c>
      <c r="F396" s="130" t="s">
        <v>560</v>
      </c>
      <c r="G396" s="130"/>
      <c r="H396" s="130" t="s">
        <v>474</v>
      </c>
      <c r="I396" s="189" t="s">
        <v>1870</v>
      </c>
      <c r="J396" s="130" t="s">
        <v>222</v>
      </c>
      <c r="K396" s="132">
        <v>2200</v>
      </c>
      <c r="L396" s="130"/>
      <c r="M396" s="133">
        <v>66</v>
      </c>
      <c r="N396" s="174"/>
      <c r="O396" s="174"/>
      <c r="P396" s="128" t="s">
        <v>166</v>
      </c>
    </row>
    <row r="397" spans="1:16" x14ac:dyDescent="0.3">
      <c r="A397" s="171">
        <v>398</v>
      </c>
      <c r="B397" s="210" t="s">
        <v>579</v>
      </c>
      <c r="C397" s="128"/>
      <c r="D397" s="217" t="e">
        <f>MATCH(E397,[1]!Tabla1[Consignatario],0)</f>
        <v>#REF!</v>
      </c>
      <c r="E397" s="135" t="s">
        <v>1749</v>
      </c>
      <c r="F397" s="130" t="s">
        <v>560</v>
      </c>
      <c r="G397" s="130"/>
      <c r="H397" s="130" t="s">
        <v>474</v>
      </c>
      <c r="I397" s="189" t="s">
        <v>1870</v>
      </c>
      <c r="J397" s="130" t="s">
        <v>219</v>
      </c>
      <c r="K397" s="132">
        <v>4400</v>
      </c>
      <c r="L397" s="130">
        <v>4400</v>
      </c>
      <c r="M397" s="133">
        <v>174</v>
      </c>
      <c r="N397" s="174"/>
      <c r="O397" s="174"/>
      <c r="P397" s="128" t="s">
        <v>166</v>
      </c>
    </row>
    <row r="398" spans="1:16" x14ac:dyDescent="0.3">
      <c r="A398" s="171">
        <v>399</v>
      </c>
      <c r="B398" s="210"/>
      <c r="C398" s="128"/>
      <c r="D398" s="217" t="e">
        <f>MATCH(E398,[1]!Tabla1[Consignatario],0)</f>
        <v>#REF!</v>
      </c>
      <c r="E398" s="135" t="s">
        <v>1749</v>
      </c>
      <c r="F398" s="130" t="s">
        <v>560</v>
      </c>
      <c r="G398" s="130"/>
      <c r="H398" s="130" t="s">
        <v>474</v>
      </c>
      <c r="I398" s="189" t="s">
        <v>1870</v>
      </c>
      <c r="J398" s="130" t="s">
        <v>457</v>
      </c>
      <c r="K398" s="132">
        <v>1200</v>
      </c>
      <c r="L398" s="130">
        <v>1200</v>
      </c>
      <c r="M398" s="133"/>
      <c r="N398" s="130"/>
      <c r="O398" s="130"/>
      <c r="P398" s="128"/>
    </row>
    <row r="399" spans="1:16" x14ac:dyDescent="0.3">
      <c r="A399" s="171">
        <v>400</v>
      </c>
      <c r="B399" s="210"/>
      <c r="C399" s="134"/>
      <c r="D399" s="217" t="e">
        <f>MATCH(E399,[1]!Tabla1[Consignatario],0)</f>
        <v>#REF!</v>
      </c>
      <c r="E399" s="135" t="s">
        <v>1749</v>
      </c>
      <c r="F399" s="130" t="s">
        <v>560</v>
      </c>
      <c r="G399" s="130"/>
      <c r="H399" s="130" t="s">
        <v>474</v>
      </c>
      <c r="I399" s="136" t="s">
        <v>1871</v>
      </c>
      <c r="J399" s="135" t="s">
        <v>580</v>
      </c>
      <c r="K399" s="132">
        <v>200</v>
      </c>
      <c r="L399" s="130"/>
      <c r="M399" s="133"/>
      <c r="N399" s="130"/>
      <c r="O399" s="130"/>
      <c r="P399" s="128"/>
    </row>
    <row r="400" spans="1:16" x14ac:dyDescent="0.3">
      <c r="A400" s="171">
        <v>401</v>
      </c>
      <c r="B400" s="210" t="s">
        <v>579</v>
      </c>
      <c r="C400" s="138"/>
      <c r="D400" s="217" t="e">
        <f>MATCH(E400,[1]!Tabla1[Consignatario],0)</f>
        <v>#REF!</v>
      </c>
      <c r="E400" s="139" t="s">
        <v>1761</v>
      </c>
      <c r="F400" s="130" t="s">
        <v>560</v>
      </c>
      <c r="G400" s="130"/>
      <c r="H400" s="130" t="s">
        <v>474</v>
      </c>
      <c r="I400" s="139" t="s">
        <v>1870</v>
      </c>
      <c r="J400" s="135" t="s">
        <v>186</v>
      </c>
      <c r="K400" s="132">
        <v>30800</v>
      </c>
      <c r="L400" s="129">
        <v>30800</v>
      </c>
      <c r="M400" s="133">
        <v>924</v>
      </c>
      <c r="N400" s="174"/>
      <c r="O400" s="174"/>
      <c r="P400" s="128"/>
    </row>
    <row r="401" spans="1:16" x14ac:dyDescent="0.3">
      <c r="A401" s="171">
        <v>402</v>
      </c>
      <c r="B401" s="210" t="s">
        <v>579</v>
      </c>
      <c r="C401" s="128"/>
      <c r="D401" s="217" t="e">
        <f>MATCH(E401,[1]!Tabla1[Consignatario],0)</f>
        <v>#REF!</v>
      </c>
      <c r="E401" s="130" t="s">
        <v>1733</v>
      </c>
      <c r="F401" s="130" t="s">
        <v>560</v>
      </c>
      <c r="G401" s="130"/>
      <c r="H401" s="130" t="s">
        <v>474</v>
      </c>
      <c r="I401" s="189" t="s">
        <v>1870</v>
      </c>
      <c r="J401" s="130" t="s">
        <v>258</v>
      </c>
      <c r="K401" s="132">
        <v>36000</v>
      </c>
      <c r="L401" s="130">
        <v>36000</v>
      </c>
      <c r="M401" s="133">
        <v>1605</v>
      </c>
      <c r="N401" s="130">
        <v>5</v>
      </c>
      <c r="O401" s="130"/>
      <c r="P401" s="128" t="s">
        <v>166</v>
      </c>
    </row>
    <row r="402" spans="1:16" x14ac:dyDescent="0.3">
      <c r="A402" s="171">
        <v>403</v>
      </c>
      <c r="B402" s="210"/>
      <c r="C402" s="128"/>
      <c r="D402" s="217" t="e">
        <f>MATCH(E402,[1]!Tabla1[Consignatario],0)</f>
        <v>#REF!</v>
      </c>
      <c r="E402" s="130" t="s">
        <v>1733</v>
      </c>
      <c r="F402" s="130" t="s">
        <v>560</v>
      </c>
      <c r="G402" s="130"/>
      <c r="H402" s="130" t="s">
        <v>474</v>
      </c>
      <c r="I402" s="189" t="s">
        <v>1871</v>
      </c>
      <c r="J402" s="130" t="s">
        <v>320</v>
      </c>
      <c r="K402" s="132">
        <v>11520</v>
      </c>
      <c r="L402" s="130"/>
      <c r="M402" s="133"/>
      <c r="N402" s="130"/>
      <c r="O402" s="130"/>
      <c r="P402" s="128" t="s">
        <v>581</v>
      </c>
    </row>
    <row r="403" spans="1:16" x14ac:dyDescent="0.3">
      <c r="A403" s="171">
        <v>404</v>
      </c>
      <c r="B403" s="210"/>
      <c r="C403" s="128"/>
      <c r="D403" s="217" t="e">
        <f>MATCH(E403,[1]!Tabla1[Consignatario],0)</f>
        <v>#REF!</v>
      </c>
      <c r="E403" s="130" t="s">
        <v>1733</v>
      </c>
      <c r="F403" s="130" t="s">
        <v>560</v>
      </c>
      <c r="G403" s="130"/>
      <c r="H403" s="130" t="s">
        <v>474</v>
      </c>
      <c r="I403" s="189" t="s">
        <v>1871</v>
      </c>
      <c r="J403" s="130" t="s">
        <v>293</v>
      </c>
      <c r="K403" s="214" t="s">
        <v>1828</v>
      </c>
      <c r="L403" s="214" t="s">
        <v>1828</v>
      </c>
      <c r="M403" s="133"/>
      <c r="N403" s="130"/>
      <c r="O403" s="130"/>
      <c r="P403" s="128" t="s">
        <v>1829</v>
      </c>
    </row>
    <row r="404" spans="1:16" x14ac:dyDescent="0.3">
      <c r="A404" s="171">
        <v>405</v>
      </c>
      <c r="B404" s="210" t="s">
        <v>579</v>
      </c>
      <c r="C404" s="128"/>
      <c r="D404" s="217" t="e">
        <f>MATCH(E404,[1]!Tabla1[Consignatario],0)</f>
        <v>#REF!</v>
      </c>
      <c r="E404" s="130" t="s">
        <v>1633</v>
      </c>
      <c r="F404" s="130" t="s">
        <v>560</v>
      </c>
      <c r="G404" s="130"/>
      <c r="H404" s="130" t="s">
        <v>474</v>
      </c>
      <c r="I404" s="189" t="s">
        <v>1870</v>
      </c>
      <c r="J404" s="130" t="s">
        <v>582</v>
      </c>
      <c r="K404" s="132">
        <v>900</v>
      </c>
      <c r="L404" s="130">
        <v>900</v>
      </c>
      <c r="M404" s="133">
        <v>74</v>
      </c>
      <c r="N404" s="130">
        <v>6</v>
      </c>
      <c r="O404" s="130"/>
      <c r="P404" s="128" t="s">
        <v>583</v>
      </c>
    </row>
    <row r="405" spans="1:16" x14ac:dyDescent="0.3">
      <c r="A405" s="171">
        <v>406</v>
      </c>
      <c r="B405" s="210"/>
      <c r="C405" s="134"/>
      <c r="D405" s="217" t="e">
        <f>MATCH(E405,[1]!Tabla1[Consignatario],0)</f>
        <v>#REF!</v>
      </c>
      <c r="E405" s="130" t="s">
        <v>1633</v>
      </c>
      <c r="F405" s="130" t="s">
        <v>560</v>
      </c>
      <c r="G405" s="135"/>
      <c r="H405" s="130" t="s">
        <v>474</v>
      </c>
      <c r="I405" s="136" t="s">
        <v>1871</v>
      </c>
      <c r="J405" s="135" t="s">
        <v>584</v>
      </c>
      <c r="K405" s="132">
        <v>1592</v>
      </c>
      <c r="L405" s="130"/>
      <c r="M405" s="133"/>
      <c r="N405" s="130"/>
      <c r="O405" s="130"/>
      <c r="P405" s="128" t="s">
        <v>585</v>
      </c>
    </row>
    <row r="406" spans="1:16" x14ac:dyDescent="0.3">
      <c r="A406" s="171">
        <v>407</v>
      </c>
      <c r="B406" s="210" t="s">
        <v>579</v>
      </c>
      <c r="C406" s="138"/>
      <c r="D406" s="217" t="e">
        <f>MATCH(E406,[1]!Tabla1[Consignatario],0)</f>
        <v>#REF!</v>
      </c>
      <c r="E406" s="130" t="s">
        <v>1802</v>
      </c>
      <c r="F406" s="130" t="s">
        <v>560</v>
      </c>
      <c r="G406" s="135"/>
      <c r="H406" s="130" t="s">
        <v>474</v>
      </c>
      <c r="I406" s="140" t="s">
        <v>1870</v>
      </c>
      <c r="J406" s="135" t="s">
        <v>277</v>
      </c>
      <c r="K406" s="132">
        <v>233200</v>
      </c>
      <c r="L406" s="130">
        <v>233200</v>
      </c>
      <c r="M406" s="133">
        <v>6996</v>
      </c>
      <c r="N406" s="174"/>
      <c r="O406" s="174"/>
      <c r="P406" s="128" t="s">
        <v>166</v>
      </c>
    </row>
    <row r="407" spans="1:16" x14ac:dyDescent="0.3">
      <c r="A407" s="171">
        <v>408</v>
      </c>
      <c r="B407" s="210" t="s">
        <v>579</v>
      </c>
      <c r="C407" s="134"/>
      <c r="D407" s="217" t="e">
        <f>MATCH(E407,[1]!Tabla1[Consignatario],0)</f>
        <v>#REF!</v>
      </c>
      <c r="E407" s="130" t="s">
        <v>1608</v>
      </c>
      <c r="F407" s="130" t="s">
        <v>560</v>
      </c>
      <c r="G407" s="135"/>
      <c r="H407" s="130" t="s">
        <v>474</v>
      </c>
      <c r="I407" s="136" t="s">
        <v>1871</v>
      </c>
      <c r="J407" s="135" t="s">
        <v>586</v>
      </c>
      <c r="K407" s="132">
        <v>2104</v>
      </c>
      <c r="L407" s="130">
        <v>2104</v>
      </c>
      <c r="M407" s="133">
        <v>63</v>
      </c>
      <c r="N407" s="174"/>
      <c r="O407" s="174"/>
      <c r="P407" s="134" t="s">
        <v>166</v>
      </c>
    </row>
    <row r="408" spans="1:16" x14ac:dyDescent="0.3">
      <c r="A408" s="171">
        <v>409</v>
      </c>
      <c r="B408" s="210" t="s">
        <v>579</v>
      </c>
      <c r="C408" s="138"/>
      <c r="D408" s="217" t="e">
        <f>MATCH(E408,[1]!Tabla1[Consignatario],0)</f>
        <v>#REF!</v>
      </c>
      <c r="E408" s="130" t="s">
        <v>1822</v>
      </c>
      <c r="F408" s="130" t="s">
        <v>560</v>
      </c>
      <c r="G408" s="135"/>
      <c r="H408" s="130" t="s">
        <v>474</v>
      </c>
      <c r="I408" s="140" t="s">
        <v>1870</v>
      </c>
      <c r="J408" s="135" t="s">
        <v>319</v>
      </c>
      <c r="K408" s="132">
        <v>40000</v>
      </c>
      <c r="L408" s="130">
        <v>40000</v>
      </c>
      <c r="M408" s="133">
        <v>1728</v>
      </c>
      <c r="N408" s="174"/>
      <c r="O408" s="174"/>
      <c r="P408" s="138" t="s">
        <v>166</v>
      </c>
    </row>
    <row r="409" spans="1:16" x14ac:dyDescent="0.3">
      <c r="A409" s="171">
        <v>410</v>
      </c>
      <c r="B409" s="210"/>
      <c r="C409" s="134"/>
      <c r="D409" s="217" t="e">
        <f>MATCH(E409,[1]!Tabla1[Consignatario],0)</f>
        <v>#REF!</v>
      </c>
      <c r="E409" s="130" t="s">
        <v>1822</v>
      </c>
      <c r="F409" s="130" t="s">
        <v>560</v>
      </c>
      <c r="G409" s="135"/>
      <c r="H409" s="130" t="s">
        <v>474</v>
      </c>
      <c r="I409" s="136" t="s">
        <v>1871</v>
      </c>
      <c r="J409" s="135" t="s">
        <v>326</v>
      </c>
      <c r="K409" s="132">
        <v>17600</v>
      </c>
      <c r="L409" s="130"/>
      <c r="M409" s="133"/>
      <c r="N409" s="130"/>
      <c r="O409" s="130"/>
      <c r="P409" s="128" t="s">
        <v>587</v>
      </c>
    </row>
    <row r="410" spans="1:16" x14ac:dyDescent="0.3">
      <c r="A410" s="171">
        <v>411</v>
      </c>
      <c r="B410" s="210" t="s">
        <v>579</v>
      </c>
      <c r="C410" s="142"/>
      <c r="D410" s="217" t="e">
        <f>MATCH(E410,[1]!Tabla1[Consignatario],0)</f>
        <v>#REF!</v>
      </c>
      <c r="E410" s="143" t="s">
        <v>1807</v>
      </c>
      <c r="F410" s="130" t="s">
        <v>560</v>
      </c>
      <c r="G410" s="135"/>
      <c r="H410" s="130" t="s">
        <v>474</v>
      </c>
      <c r="I410" s="144" t="s">
        <v>1870</v>
      </c>
      <c r="J410" s="135" t="s">
        <v>588</v>
      </c>
      <c r="K410" s="132">
        <v>19800</v>
      </c>
      <c r="L410" s="130">
        <v>19800</v>
      </c>
      <c r="M410" s="133">
        <v>654</v>
      </c>
      <c r="N410" s="174"/>
      <c r="O410" s="174"/>
      <c r="P410" s="128" t="s">
        <v>166</v>
      </c>
    </row>
    <row r="411" spans="1:16" x14ac:dyDescent="0.3">
      <c r="A411" s="171">
        <v>412</v>
      </c>
      <c r="B411" s="210"/>
      <c r="C411" s="138"/>
      <c r="D411" s="217" t="e">
        <f>MATCH(E411,[1]!Tabla1[Consignatario],0)</f>
        <v>#REF!</v>
      </c>
      <c r="E411" s="143" t="s">
        <v>1807</v>
      </c>
      <c r="F411" s="130" t="s">
        <v>560</v>
      </c>
      <c r="G411" s="135"/>
      <c r="H411" s="130" t="s">
        <v>474</v>
      </c>
      <c r="I411" s="140" t="s">
        <v>1871</v>
      </c>
      <c r="J411" s="135" t="s">
        <v>218</v>
      </c>
      <c r="K411" s="132">
        <v>2000</v>
      </c>
      <c r="L411" s="130"/>
      <c r="M411" s="133"/>
      <c r="N411" s="174"/>
      <c r="O411" s="174"/>
      <c r="P411" s="128"/>
    </row>
    <row r="412" spans="1:16" x14ac:dyDescent="0.3">
      <c r="A412" s="171">
        <v>413</v>
      </c>
      <c r="B412" s="210" t="s">
        <v>589</v>
      </c>
      <c r="C412" s="128"/>
      <c r="D412" s="217" t="e">
        <f>MATCH(E412,[1]!Tabla1[Consignatario],0)</f>
        <v>#REF!</v>
      </c>
      <c r="E412" s="143" t="s">
        <v>1734</v>
      </c>
      <c r="F412" s="130" t="s">
        <v>560</v>
      </c>
      <c r="G412" s="135"/>
      <c r="H412" s="130" t="s">
        <v>474</v>
      </c>
      <c r="I412" s="189" t="s">
        <v>1871</v>
      </c>
      <c r="J412" s="135" t="s">
        <v>590</v>
      </c>
      <c r="K412" s="132">
        <v>2192</v>
      </c>
      <c r="L412" s="130"/>
      <c r="M412" s="133">
        <v>65</v>
      </c>
      <c r="N412" s="130">
        <v>6</v>
      </c>
      <c r="O412" s="130"/>
      <c r="P412" s="128" t="s">
        <v>166</v>
      </c>
    </row>
    <row r="413" spans="1:16" x14ac:dyDescent="0.3">
      <c r="A413" s="171">
        <v>414</v>
      </c>
      <c r="B413" s="210" t="s">
        <v>589</v>
      </c>
      <c r="C413" s="134"/>
      <c r="D413" s="217" t="e">
        <f>MATCH(E413,[1]!Tabla1[Consignatario],0)</f>
        <v>#REF!</v>
      </c>
      <c r="E413" s="143" t="s">
        <v>1769</v>
      </c>
      <c r="F413" s="130" t="s">
        <v>560</v>
      </c>
      <c r="G413" s="135"/>
      <c r="H413" s="130" t="s">
        <v>474</v>
      </c>
      <c r="I413" s="136" t="s">
        <v>1871</v>
      </c>
      <c r="J413" s="135" t="s">
        <v>431</v>
      </c>
      <c r="K413" s="132">
        <v>440</v>
      </c>
      <c r="L413" s="130"/>
      <c r="M413" s="133">
        <v>13</v>
      </c>
      <c r="N413" s="130">
        <v>2</v>
      </c>
      <c r="O413" s="130"/>
      <c r="P413" s="128" t="s">
        <v>166</v>
      </c>
    </row>
    <row r="414" spans="1:16" x14ac:dyDescent="0.3">
      <c r="A414" s="171">
        <v>415</v>
      </c>
      <c r="B414" s="210" t="s">
        <v>589</v>
      </c>
      <c r="C414" s="138"/>
      <c r="D414" s="217" t="e">
        <f>MATCH(E414,[1]!Tabla1[Consignatario],0)</f>
        <v>#REF!</v>
      </c>
      <c r="E414" s="139" t="s">
        <v>1769</v>
      </c>
      <c r="F414" s="130" t="s">
        <v>560</v>
      </c>
      <c r="G414" s="135"/>
      <c r="H414" s="130" t="s">
        <v>474</v>
      </c>
      <c r="I414" s="140" t="s">
        <v>1870</v>
      </c>
      <c r="J414" s="135" t="s">
        <v>222</v>
      </c>
      <c r="K414" s="132">
        <v>2000</v>
      </c>
      <c r="L414" s="130">
        <v>2000</v>
      </c>
      <c r="M414" s="133">
        <v>60</v>
      </c>
      <c r="N414" s="174"/>
      <c r="O414" s="174"/>
      <c r="P414" s="128" t="s">
        <v>166</v>
      </c>
    </row>
    <row r="415" spans="1:16" x14ac:dyDescent="0.3">
      <c r="A415" s="171">
        <v>416</v>
      </c>
      <c r="B415" s="210" t="s">
        <v>589</v>
      </c>
      <c r="C415" s="134"/>
      <c r="D415" s="217" t="e">
        <f>MATCH(E415,[1]!Tabla1[Consignatario],0)</f>
        <v>#REF!</v>
      </c>
      <c r="E415" s="139" t="s">
        <v>1782</v>
      </c>
      <c r="F415" s="130" t="s">
        <v>560</v>
      </c>
      <c r="G415" s="135"/>
      <c r="H415" s="130" t="s">
        <v>474</v>
      </c>
      <c r="I415" s="136" t="s">
        <v>1869</v>
      </c>
      <c r="J415" s="135" t="s">
        <v>591</v>
      </c>
      <c r="K415" s="218">
        <v>503</v>
      </c>
      <c r="L415" s="218">
        <v>503</v>
      </c>
      <c r="M415" s="133">
        <v>3</v>
      </c>
      <c r="N415" s="191">
        <v>6</v>
      </c>
      <c r="O415" s="191"/>
      <c r="P415" s="128" t="s">
        <v>298</v>
      </c>
    </row>
    <row r="416" spans="1:16" x14ac:dyDescent="0.3">
      <c r="A416" s="171">
        <v>417</v>
      </c>
      <c r="B416" s="204"/>
      <c r="C416" s="205"/>
      <c r="D416" s="217" t="e">
        <f>MATCH(E416,[1]!Tabla1[Consignatario],0)</f>
        <v>#REF!</v>
      </c>
      <c r="E416" s="139" t="s">
        <v>1782</v>
      </c>
      <c r="F416" s="130" t="s">
        <v>560</v>
      </c>
      <c r="G416" s="205"/>
      <c r="H416" s="130" t="s">
        <v>474</v>
      </c>
      <c r="I416" s="206" t="s">
        <v>1870</v>
      </c>
      <c r="J416" s="205" t="s">
        <v>457</v>
      </c>
      <c r="K416" s="207">
        <v>1200</v>
      </c>
      <c r="L416" s="205">
        <v>1200</v>
      </c>
      <c r="M416" s="208">
        <v>36</v>
      </c>
      <c r="N416" s="209"/>
      <c r="O416" s="209"/>
      <c r="P416" s="212" t="s">
        <v>166</v>
      </c>
    </row>
    <row r="417" spans="1:16" x14ac:dyDescent="0.3">
      <c r="A417" s="171">
        <v>418</v>
      </c>
      <c r="B417" s="210" t="s">
        <v>589</v>
      </c>
      <c r="C417" s="128"/>
      <c r="D417" s="217" t="e">
        <f>MATCH(E417,[1]!Tabla1[Consignatario],0)</f>
        <v>#REF!</v>
      </c>
      <c r="E417" s="139" t="s">
        <v>1709</v>
      </c>
      <c r="F417" s="130" t="s">
        <v>560</v>
      </c>
      <c r="G417" s="130"/>
      <c r="H417" s="130" t="s">
        <v>474</v>
      </c>
      <c r="I417" s="189" t="s">
        <v>1870</v>
      </c>
      <c r="J417" s="130" t="s">
        <v>592</v>
      </c>
      <c r="K417" s="132">
        <v>22000</v>
      </c>
      <c r="L417" s="130">
        <v>22000</v>
      </c>
      <c r="M417" s="133">
        <v>1200</v>
      </c>
      <c r="N417" s="130"/>
      <c r="O417" s="130"/>
      <c r="P417" s="128" t="s">
        <v>166</v>
      </c>
    </row>
    <row r="418" spans="1:16" x14ac:dyDescent="0.3">
      <c r="A418" s="171">
        <v>419</v>
      </c>
      <c r="B418" s="210"/>
      <c r="C418" s="128"/>
      <c r="D418" s="217" t="e">
        <f>MATCH(E418,[1]!Tabla1[Consignatario],0)</f>
        <v>#REF!</v>
      </c>
      <c r="E418" s="139" t="s">
        <v>1709</v>
      </c>
      <c r="F418" s="130" t="s">
        <v>560</v>
      </c>
      <c r="G418" s="130"/>
      <c r="H418" s="130" t="s">
        <v>474</v>
      </c>
      <c r="I418" s="189" t="s">
        <v>1871</v>
      </c>
      <c r="J418" s="130" t="s">
        <v>575</v>
      </c>
      <c r="K418" s="132">
        <v>18000</v>
      </c>
      <c r="L418" s="130"/>
      <c r="M418" s="133"/>
      <c r="N418" s="174"/>
      <c r="O418" s="174"/>
      <c r="P418" s="128" t="s">
        <v>593</v>
      </c>
    </row>
    <row r="419" spans="1:16" x14ac:dyDescent="0.3">
      <c r="A419" s="171">
        <v>420</v>
      </c>
      <c r="B419" s="210" t="s">
        <v>589</v>
      </c>
      <c r="C419" s="128"/>
      <c r="D419" s="217" t="e">
        <f>MATCH(E419,[1]!Tabla1[Consignatario],0)</f>
        <v>#REF!</v>
      </c>
      <c r="E419" s="139" t="s">
        <v>1788</v>
      </c>
      <c r="F419" s="130" t="s">
        <v>560</v>
      </c>
      <c r="G419" s="130"/>
      <c r="H419" s="130" t="s">
        <v>474</v>
      </c>
      <c r="I419" s="189" t="s">
        <v>1870</v>
      </c>
      <c r="J419" s="130" t="s">
        <v>204</v>
      </c>
      <c r="K419" s="132">
        <v>6600</v>
      </c>
      <c r="L419" s="130">
        <v>6600</v>
      </c>
      <c r="M419" s="133">
        <v>198</v>
      </c>
      <c r="N419" s="174"/>
      <c r="O419" s="174"/>
      <c r="P419" s="128" t="s">
        <v>166</v>
      </c>
    </row>
    <row r="420" spans="1:16" x14ac:dyDescent="0.3">
      <c r="A420" s="171">
        <v>421</v>
      </c>
      <c r="B420" s="210" t="s">
        <v>589</v>
      </c>
      <c r="C420" s="128"/>
      <c r="D420" s="217" t="e">
        <f>MATCH(E420,[1]!Tabla1[Consignatario],0)</f>
        <v>#REF!</v>
      </c>
      <c r="E420" s="130" t="s">
        <v>1759</v>
      </c>
      <c r="F420" s="130" t="s">
        <v>594</v>
      </c>
      <c r="G420" s="130"/>
      <c r="H420" s="130" t="s">
        <v>474</v>
      </c>
      <c r="I420" s="189" t="s">
        <v>1870</v>
      </c>
      <c r="J420" s="130" t="s">
        <v>162</v>
      </c>
      <c r="K420" s="132">
        <v>20000</v>
      </c>
      <c r="L420" s="130">
        <v>20000</v>
      </c>
      <c r="M420" s="133">
        <v>600</v>
      </c>
      <c r="N420" s="130"/>
      <c r="O420" s="130"/>
      <c r="P420" s="128" t="s">
        <v>166</v>
      </c>
    </row>
    <row r="421" spans="1:16" x14ac:dyDescent="0.3">
      <c r="A421" s="171">
        <v>422</v>
      </c>
      <c r="B421" s="210" t="s">
        <v>589</v>
      </c>
      <c r="C421" s="134"/>
      <c r="D421" s="217" t="e">
        <f>MATCH(E421,[1]!Tabla1[Consignatario],0)</f>
        <v>#REF!</v>
      </c>
      <c r="E421" s="135" t="s">
        <v>1521</v>
      </c>
      <c r="F421" s="130" t="s">
        <v>594</v>
      </c>
      <c r="G421" s="130"/>
      <c r="H421" s="130" t="s">
        <v>474</v>
      </c>
      <c r="I421" s="136" t="s">
        <v>1870</v>
      </c>
      <c r="J421" s="135" t="s">
        <v>271</v>
      </c>
      <c r="K421" s="132">
        <v>18000</v>
      </c>
      <c r="L421" s="130">
        <v>21680</v>
      </c>
      <c r="M421" s="133">
        <v>660</v>
      </c>
      <c r="N421" s="130"/>
      <c r="O421" s="130"/>
      <c r="P421" s="128" t="s">
        <v>166</v>
      </c>
    </row>
    <row r="422" spans="1:16" x14ac:dyDescent="0.3">
      <c r="A422" s="171">
        <v>423</v>
      </c>
      <c r="B422" s="210"/>
      <c r="C422" s="138"/>
      <c r="D422" s="217" t="e">
        <f>MATCH(E422,[1]!Tabla1[Consignatario],0)</f>
        <v>#REF!</v>
      </c>
      <c r="E422" s="135" t="s">
        <v>1521</v>
      </c>
      <c r="F422" s="130" t="s">
        <v>594</v>
      </c>
      <c r="G422" s="130"/>
      <c r="H422" s="130" t="s">
        <v>474</v>
      </c>
      <c r="I422" s="139" t="s">
        <v>1871</v>
      </c>
      <c r="J422" s="135" t="s">
        <v>523</v>
      </c>
      <c r="K422" s="132">
        <v>3680</v>
      </c>
      <c r="L422" s="129"/>
      <c r="M422" s="133"/>
      <c r="N422" s="174"/>
      <c r="O422" s="174"/>
      <c r="P422" s="128"/>
    </row>
    <row r="423" spans="1:16" x14ac:dyDescent="0.3">
      <c r="A423" s="171">
        <v>424</v>
      </c>
      <c r="B423" s="210" t="s">
        <v>589</v>
      </c>
      <c r="C423" s="128"/>
      <c r="D423" s="217" t="e">
        <f>MATCH(E423,[1]!Tabla1[Consignatario],0)</f>
        <v>#REF!</v>
      </c>
      <c r="E423" s="130" t="s">
        <v>1736</v>
      </c>
      <c r="F423" s="130" t="s">
        <v>594</v>
      </c>
      <c r="G423" s="130"/>
      <c r="H423" s="130" t="s">
        <v>474</v>
      </c>
      <c r="I423" s="189" t="s">
        <v>1870</v>
      </c>
      <c r="J423" s="130" t="s">
        <v>168</v>
      </c>
      <c r="K423" s="132">
        <v>26400</v>
      </c>
      <c r="L423" s="130">
        <v>26400</v>
      </c>
      <c r="M423" s="133">
        <v>972</v>
      </c>
      <c r="N423" s="130"/>
      <c r="O423" s="130"/>
      <c r="P423" s="128" t="s">
        <v>166</v>
      </c>
    </row>
    <row r="424" spans="1:16" x14ac:dyDescent="0.3">
      <c r="A424" s="171">
        <v>425</v>
      </c>
      <c r="B424" s="210"/>
      <c r="C424" s="128"/>
      <c r="D424" s="217" t="e">
        <f>MATCH(E424,[1]!Tabla1[Consignatario],0)</f>
        <v>#REF!</v>
      </c>
      <c r="E424" s="130" t="s">
        <v>1736</v>
      </c>
      <c r="F424" s="130" t="s">
        <v>594</v>
      </c>
      <c r="G424" s="130"/>
      <c r="H424" s="130" t="s">
        <v>474</v>
      </c>
      <c r="I424" s="189" t="s">
        <v>1871</v>
      </c>
      <c r="J424" s="130" t="s">
        <v>234</v>
      </c>
      <c r="K424" s="132">
        <v>6000</v>
      </c>
      <c r="L424" s="130"/>
      <c r="M424" s="133"/>
      <c r="N424" s="130"/>
      <c r="O424" s="130"/>
      <c r="P424" s="128" t="s">
        <v>595</v>
      </c>
    </row>
    <row r="425" spans="1:16" x14ac:dyDescent="0.3">
      <c r="A425" s="171">
        <v>426</v>
      </c>
      <c r="B425" s="210" t="s">
        <v>589</v>
      </c>
      <c r="C425" s="128" t="s">
        <v>1474</v>
      </c>
      <c r="D425" s="217" t="e">
        <f>MATCH(E425,[1]!Tabla1[Consignatario],0)</f>
        <v>#REF!</v>
      </c>
      <c r="E425" s="218" t="s">
        <v>1792</v>
      </c>
      <c r="F425" s="130" t="s">
        <v>594</v>
      </c>
      <c r="G425" s="130"/>
      <c r="H425" s="130" t="s">
        <v>474</v>
      </c>
      <c r="I425" s="189" t="s">
        <v>1870</v>
      </c>
      <c r="J425" s="130" t="s">
        <v>219</v>
      </c>
      <c r="K425" s="132">
        <v>4117</v>
      </c>
      <c r="L425" s="130">
        <v>4117</v>
      </c>
      <c r="M425" s="133">
        <v>123</v>
      </c>
      <c r="N425" s="130">
        <v>4</v>
      </c>
      <c r="O425" s="130"/>
      <c r="P425" s="128" t="s">
        <v>166</v>
      </c>
    </row>
    <row r="426" spans="1:16" x14ac:dyDescent="0.3">
      <c r="A426" s="171">
        <v>427</v>
      </c>
      <c r="B426" s="210" t="s">
        <v>589</v>
      </c>
      <c r="C426" s="128"/>
      <c r="D426" s="217" t="e">
        <f>MATCH(E426,[1]!Tabla1[Consignatario],0)</f>
        <v>#REF!</v>
      </c>
      <c r="E426" s="130" t="s">
        <v>1822</v>
      </c>
      <c r="F426" s="130" t="s">
        <v>594</v>
      </c>
      <c r="G426" s="130"/>
      <c r="H426" s="130" t="s">
        <v>474</v>
      </c>
      <c r="I426" s="189" t="s">
        <v>1870</v>
      </c>
      <c r="J426" s="130" t="s">
        <v>222</v>
      </c>
      <c r="K426" s="132">
        <v>2025</v>
      </c>
      <c r="L426" s="130">
        <v>2025</v>
      </c>
      <c r="M426" s="133">
        <v>60</v>
      </c>
      <c r="N426" s="130">
        <v>6</v>
      </c>
      <c r="O426" s="130"/>
      <c r="P426" s="128" t="s">
        <v>166</v>
      </c>
    </row>
    <row r="427" spans="1:16" x14ac:dyDescent="0.3">
      <c r="A427" s="171">
        <v>428</v>
      </c>
      <c r="B427" s="210" t="s">
        <v>596</v>
      </c>
      <c r="C427" s="134"/>
      <c r="D427" s="217" t="e">
        <f>MATCH(E427,[1]!Tabla1[Consignatario],0)</f>
        <v>#REF!</v>
      </c>
      <c r="E427" s="130" t="s">
        <v>1775</v>
      </c>
      <c r="F427" s="130" t="s">
        <v>594</v>
      </c>
      <c r="G427" s="135"/>
      <c r="H427" s="130" t="s">
        <v>474</v>
      </c>
      <c r="I427" s="136" t="s">
        <v>1870</v>
      </c>
      <c r="J427" s="135" t="s">
        <v>561</v>
      </c>
      <c r="K427" s="132">
        <v>76324</v>
      </c>
      <c r="L427" s="130">
        <v>76324</v>
      </c>
      <c r="M427" s="133">
        <v>2289</v>
      </c>
      <c r="N427" s="130">
        <v>6</v>
      </c>
      <c r="O427" s="130"/>
      <c r="P427" s="128" t="s">
        <v>166</v>
      </c>
    </row>
    <row r="428" spans="1:16" x14ac:dyDescent="0.3">
      <c r="A428" s="171">
        <v>429</v>
      </c>
      <c r="B428" s="210" t="s">
        <v>596</v>
      </c>
      <c r="C428" s="138"/>
      <c r="D428" s="217" t="e">
        <f>MATCH(E428,[1]!Tabla1[Consignatario],0)</f>
        <v>#REF!</v>
      </c>
      <c r="E428" s="130" t="s">
        <v>1756</v>
      </c>
      <c r="F428" s="130" t="s">
        <v>594</v>
      </c>
      <c r="G428" s="135"/>
      <c r="H428" s="130" t="s">
        <v>474</v>
      </c>
      <c r="I428" s="140" t="s">
        <v>1870</v>
      </c>
      <c r="J428" s="135" t="s">
        <v>204</v>
      </c>
      <c r="K428" s="132">
        <v>6000</v>
      </c>
      <c r="L428" s="130">
        <v>6000</v>
      </c>
      <c r="M428" s="133">
        <v>240</v>
      </c>
      <c r="N428" s="174"/>
      <c r="O428" s="174"/>
      <c r="P428" s="128" t="s">
        <v>166</v>
      </c>
    </row>
    <row r="429" spans="1:16" x14ac:dyDescent="0.3">
      <c r="A429" s="171">
        <v>430</v>
      </c>
      <c r="B429" s="210"/>
      <c r="C429" s="134"/>
      <c r="D429" s="217" t="e">
        <f>MATCH(E429,[1]!Tabla1[Consignatario],0)</f>
        <v>#REF!</v>
      </c>
      <c r="E429" s="130" t="s">
        <v>1756</v>
      </c>
      <c r="F429" s="130" t="s">
        <v>594</v>
      </c>
      <c r="G429" s="135"/>
      <c r="H429" s="130" t="s">
        <v>474</v>
      </c>
      <c r="I429" s="136" t="s">
        <v>1871</v>
      </c>
      <c r="J429" s="135" t="s">
        <v>342</v>
      </c>
      <c r="K429" s="132">
        <v>1304</v>
      </c>
      <c r="L429" s="130">
        <v>2004</v>
      </c>
      <c r="M429" s="133"/>
      <c r="N429" s="174"/>
      <c r="O429" s="174"/>
      <c r="P429" s="134"/>
    </row>
    <row r="430" spans="1:16" x14ac:dyDescent="0.3">
      <c r="A430" s="171">
        <v>431</v>
      </c>
      <c r="B430" s="210" t="s">
        <v>596</v>
      </c>
      <c r="C430" s="138"/>
      <c r="D430" s="217" t="e">
        <f>MATCH(E430,[1]!Tabla1[Consignatario],0)</f>
        <v>#REF!</v>
      </c>
      <c r="E430" s="130" t="s">
        <v>1593</v>
      </c>
      <c r="F430" s="130" t="s">
        <v>594</v>
      </c>
      <c r="G430" s="135"/>
      <c r="H430" s="130" t="s">
        <v>474</v>
      </c>
      <c r="I430" s="140" t="s">
        <v>1870</v>
      </c>
      <c r="J430" s="135" t="s">
        <v>195</v>
      </c>
      <c r="K430" s="132">
        <v>85800</v>
      </c>
      <c r="L430" s="130">
        <v>85800</v>
      </c>
      <c r="M430" s="133">
        <v>2574</v>
      </c>
      <c r="N430" s="174"/>
      <c r="O430" s="174"/>
      <c r="P430" s="138" t="s">
        <v>166</v>
      </c>
    </row>
    <row r="431" spans="1:16" x14ac:dyDescent="0.3">
      <c r="A431" s="171">
        <v>432</v>
      </c>
      <c r="B431" s="210" t="s">
        <v>596</v>
      </c>
      <c r="C431" s="134"/>
      <c r="D431" s="217" t="e">
        <f>MATCH(E431,[1]!Tabla1[Consignatario],0)</f>
        <v>#REF!</v>
      </c>
      <c r="E431" s="130" t="s">
        <v>1625</v>
      </c>
      <c r="F431" s="130" t="s">
        <v>594</v>
      </c>
      <c r="G431" s="135"/>
      <c r="H431" s="130" t="s">
        <v>474</v>
      </c>
      <c r="I431" s="136" t="s">
        <v>1870</v>
      </c>
      <c r="J431" s="135" t="s">
        <v>598</v>
      </c>
      <c r="K431" s="132">
        <v>286000</v>
      </c>
      <c r="L431" s="130">
        <v>286000</v>
      </c>
      <c r="M431" s="133">
        <v>9180</v>
      </c>
      <c r="N431" s="130"/>
      <c r="O431" s="130"/>
      <c r="P431" s="128" t="s">
        <v>526</v>
      </c>
    </row>
    <row r="432" spans="1:16" x14ac:dyDescent="0.3">
      <c r="A432" s="171">
        <v>433</v>
      </c>
      <c r="B432" s="210"/>
      <c r="C432" s="142"/>
      <c r="D432" s="217" t="e">
        <f>MATCH(E432,[1]!Tabla1[Consignatario],0)</f>
        <v>#REF!</v>
      </c>
      <c r="E432" s="130" t="s">
        <v>1625</v>
      </c>
      <c r="F432" s="130" t="s">
        <v>594</v>
      </c>
      <c r="G432" s="135"/>
      <c r="H432" s="130" t="s">
        <v>474</v>
      </c>
      <c r="I432" s="144" t="s">
        <v>1870</v>
      </c>
      <c r="J432" s="135" t="s">
        <v>213</v>
      </c>
      <c r="K432" s="132">
        <v>20000</v>
      </c>
      <c r="L432" s="130">
        <v>20000</v>
      </c>
      <c r="M432" s="133"/>
      <c r="N432" s="174"/>
      <c r="O432" s="174"/>
      <c r="P432" s="128"/>
    </row>
    <row r="433" spans="1:16" x14ac:dyDescent="0.3">
      <c r="A433" s="171">
        <v>434</v>
      </c>
      <c r="B433" s="210" t="s">
        <v>596</v>
      </c>
      <c r="C433" s="138" t="s">
        <v>45</v>
      </c>
      <c r="D433" s="217" t="e">
        <f>MATCH(E433,[1]!Tabla1[Consignatario],0)</f>
        <v>#REF!</v>
      </c>
      <c r="E433" s="130" t="s">
        <v>1706</v>
      </c>
      <c r="F433" s="130" t="s">
        <v>594</v>
      </c>
      <c r="G433" s="135"/>
      <c r="H433" s="130" t="s">
        <v>474</v>
      </c>
      <c r="I433" s="140" t="s">
        <v>1870</v>
      </c>
      <c r="J433" s="135" t="s">
        <v>241</v>
      </c>
      <c r="K433" s="132">
        <v>14000</v>
      </c>
      <c r="L433" s="130">
        <v>14000</v>
      </c>
      <c r="M433" s="133">
        <v>420</v>
      </c>
      <c r="N433" s="174"/>
      <c r="O433" s="174"/>
      <c r="P433" s="128" t="s">
        <v>425</v>
      </c>
    </row>
    <row r="434" spans="1:16" x14ac:dyDescent="0.3">
      <c r="A434" s="171">
        <v>435</v>
      </c>
      <c r="B434" s="210" t="s">
        <v>596</v>
      </c>
      <c r="C434" s="128" t="s">
        <v>349</v>
      </c>
      <c r="D434" s="217"/>
      <c r="E434" s="130"/>
      <c r="F434" s="130" t="s">
        <v>594</v>
      </c>
      <c r="G434" s="135"/>
      <c r="H434" s="130" t="s">
        <v>474</v>
      </c>
      <c r="I434" s="213" t="s">
        <v>1870</v>
      </c>
      <c r="J434" s="135" t="s">
        <v>350</v>
      </c>
      <c r="K434" s="132"/>
      <c r="L434" s="130">
        <v>72600</v>
      </c>
      <c r="M434" s="133"/>
      <c r="N434" s="130"/>
      <c r="O434" s="130" t="s">
        <v>1825</v>
      </c>
      <c r="P434" s="128" t="s">
        <v>1842</v>
      </c>
    </row>
    <row r="435" spans="1:16" x14ac:dyDescent="0.3">
      <c r="A435" s="171">
        <v>436</v>
      </c>
      <c r="B435" s="210" t="s">
        <v>596</v>
      </c>
      <c r="C435" s="134"/>
      <c r="D435" s="217" t="e">
        <f>MATCH(E435,[1]!Tabla1[Consignatario],0)</f>
        <v>#REF!</v>
      </c>
      <c r="E435" s="130" t="s">
        <v>1741</v>
      </c>
      <c r="F435" s="130" t="s">
        <v>594</v>
      </c>
      <c r="G435" s="135"/>
      <c r="H435" s="130" t="s">
        <v>474</v>
      </c>
      <c r="I435" s="136" t="s">
        <v>1870</v>
      </c>
      <c r="J435" s="135" t="s">
        <v>592</v>
      </c>
      <c r="K435" s="132">
        <v>28600</v>
      </c>
      <c r="L435" s="130">
        <v>28600</v>
      </c>
      <c r="M435" s="133">
        <v>958</v>
      </c>
      <c r="N435" s="130"/>
      <c r="O435" s="130"/>
      <c r="P435" s="128" t="s">
        <v>166</v>
      </c>
    </row>
    <row r="436" spans="1:16" x14ac:dyDescent="0.3">
      <c r="A436" s="171">
        <v>437</v>
      </c>
      <c r="B436" s="210"/>
      <c r="C436" s="138"/>
      <c r="D436" s="217" t="e">
        <f>MATCH(E436,[1]!Tabla1[Consignatario],0)</f>
        <v>#REF!</v>
      </c>
      <c r="E436" s="139" t="s">
        <v>1741</v>
      </c>
      <c r="F436" s="130" t="s">
        <v>594</v>
      </c>
      <c r="G436" s="135"/>
      <c r="H436" s="130" t="s">
        <v>474</v>
      </c>
      <c r="I436" s="140" t="s">
        <v>1871</v>
      </c>
      <c r="J436" s="135" t="s">
        <v>599</v>
      </c>
      <c r="K436" s="132">
        <v>4400</v>
      </c>
      <c r="L436" s="130"/>
      <c r="M436" s="133"/>
      <c r="N436" s="174"/>
      <c r="O436" s="174"/>
      <c r="P436" s="128" t="s">
        <v>600</v>
      </c>
    </row>
    <row r="437" spans="1:16" x14ac:dyDescent="0.3">
      <c r="A437" s="171">
        <v>438</v>
      </c>
      <c r="B437" s="210" t="s">
        <v>601</v>
      </c>
      <c r="C437" s="128" t="s">
        <v>45</v>
      </c>
      <c r="D437" s="217" t="e">
        <f>MATCH(E437,[1]!Tabla1[Consignatario],0)</f>
        <v>#REF!</v>
      </c>
      <c r="E437" s="139" t="s">
        <v>1705</v>
      </c>
      <c r="F437" s="130" t="s">
        <v>602</v>
      </c>
      <c r="G437" s="130"/>
      <c r="H437" s="135" t="s">
        <v>609</v>
      </c>
      <c r="I437" s="189" t="s">
        <v>1870</v>
      </c>
      <c r="J437" s="130" t="s">
        <v>107</v>
      </c>
      <c r="K437" s="132">
        <v>1500</v>
      </c>
      <c r="L437" s="130">
        <v>1500</v>
      </c>
      <c r="M437" s="133">
        <v>45</v>
      </c>
      <c r="N437" s="130"/>
      <c r="O437" s="130"/>
      <c r="P437" s="128" t="s">
        <v>166</v>
      </c>
    </row>
    <row r="438" spans="1:16" x14ac:dyDescent="0.3">
      <c r="A438" s="171">
        <v>439</v>
      </c>
      <c r="B438" s="210"/>
      <c r="C438" s="128"/>
      <c r="D438" s="217" t="e">
        <f>MATCH(E438,[1]!Tabla1[Consignatario],0)</f>
        <v>#REF!</v>
      </c>
      <c r="E438" s="139" t="s">
        <v>1705</v>
      </c>
      <c r="F438" s="130" t="s">
        <v>602</v>
      </c>
      <c r="G438" s="130"/>
      <c r="H438" s="135" t="s">
        <v>609</v>
      </c>
      <c r="I438" s="189" t="s">
        <v>1869</v>
      </c>
      <c r="J438" s="130" t="s">
        <v>603</v>
      </c>
      <c r="K438" s="132">
        <v>3712</v>
      </c>
      <c r="L438" s="130"/>
      <c r="M438" s="133">
        <v>27</v>
      </c>
      <c r="N438" s="130">
        <v>6.5</v>
      </c>
      <c r="O438" s="130"/>
      <c r="P438" s="128" t="s">
        <v>298</v>
      </c>
    </row>
    <row r="439" spans="1:16" x14ac:dyDescent="0.3">
      <c r="A439" s="171">
        <v>440</v>
      </c>
      <c r="B439" s="210"/>
      <c r="C439" s="128"/>
      <c r="D439" s="217" t="e">
        <f>MATCH(E439,[1]!Tabla1[Consignatario],0)</f>
        <v>#REF!</v>
      </c>
      <c r="E439" s="139" t="s">
        <v>1705</v>
      </c>
      <c r="F439" s="130" t="s">
        <v>602</v>
      </c>
      <c r="G439" s="130"/>
      <c r="H439" s="135" t="s">
        <v>609</v>
      </c>
      <c r="I439" s="189" t="s">
        <v>1871</v>
      </c>
      <c r="J439" s="130" t="s">
        <v>109</v>
      </c>
      <c r="K439" s="132">
        <v>640</v>
      </c>
      <c r="L439" s="130"/>
      <c r="M439" s="133">
        <v>19</v>
      </c>
      <c r="N439" s="130">
        <v>1.5</v>
      </c>
      <c r="O439" s="130"/>
      <c r="P439" s="128" t="s">
        <v>166</v>
      </c>
    </row>
    <row r="440" spans="1:16" x14ac:dyDescent="0.3">
      <c r="A440" s="171">
        <v>441</v>
      </c>
      <c r="B440" s="210" t="s">
        <v>601</v>
      </c>
      <c r="C440" s="128"/>
      <c r="D440" s="217" t="e">
        <f>MATCH(E440,[1]!Tabla1[Consignatario],0)</f>
        <v>#REF!</v>
      </c>
      <c r="E440" s="139" t="s">
        <v>1610</v>
      </c>
      <c r="F440" s="130" t="s">
        <v>492</v>
      </c>
      <c r="G440" s="130"/>
      <c r="H440" s="135" t="s">
        <v>609</v>
      </c>
      <c r="I440" s="189" t="s">
        <v>1870</v>
      </c>
      <c r="J440" s="130" t="s">
        <v>604</v>
      </c>
      <c r="K440" s="132">
        <v>2000</v>
      </c>
      <c r="L440" s="130">
        <v>2000</v>
      </c>
      <c r="M440" s="133">
        <v>60</v>
      </c>
      <c r="N440" s="130"/>
      <c r="O440" s="130"/>
      <c r="P440" s="128" t="s">
        <v>166</v>
      </c>
    </row>
    <row r="441" spans="1:16" x14ac:dyDescent="0.3">
      <c r="A441" s="171">
        <v>442</v>
      </c>
      <c r="B441" s="210"/>
      <c r="C441" s="134"/>
      <c r="D441" s="217" t="e">
        <f>MATCH(E441,[1]!Tabla1[Consignatario],0)</f>
        <v>#REF!</v>
      </c>
      <c r="E441" s="135" t="s">
        <v>1610</v>
      </c>
      <c r="F441" s="130" t="s">
        <v>492</v>
      </c>
      <c r="G441" s="135"/>
      <c r="H441" s="135" t="s">
        <v>609</v>
      </c>
      <c r="I441" s="136" t="s">
        <v>1871</v>
      </c>
      <c r="J441" s="135" t="s">
        <v>63</v>
      </c>
      <c r="K441" s="132">
        <v>480</v>
      </c>
      <c r="L441" s="130"/>
      <c r="M441" s="133"/>
      <c r="N441" s="130"/>
      <c r="O441" s="130"/>
      <c r="P441" s="128"/>
    </row>
    <row r="442" spans="1:16" x14ac:dyDescent="0.3">
      <c r="A442" s="171">
        <v>443</v>
      </c>
      <c r="B442" s="210" t="s">
        <v>601</v>
      </c>
      <c r="C442" s="138"/>
      <c r="D442" s="217" t="e">
        <f>MATCH(E442,[1]!Tabla1[Consignatario],0)</f>
        <v>#REF!</v>
      </c>
      <c r="E442" s="135" t="s">
        <v>1762</v>
      </c>
      <c r="F442" s="130" t="s">
        <v>493</v>
      </c>
      <c r="G442" s="135"/>
      <c r="H442" s="135" t="s">
        <v>609</v>
      </c>
      <c r="I442" s="140" t="s">
        <v>1869</v>
      </c>
      <c r="J442" s="135" t="s">
        <v>605</v>
      </c>
      <c r="K442" s="132">
        <v>19543</v>
      </c>
      <c r="L442" s="130"/>
      <c r="M442" s="133">
        <v>146</v>
      </c>
      <c r="N442" s="174">
        <v>4</v>
      </c>
      <c r="O442" s="174"/>
      <c r="P442" s="128" t="s">
        <v>298</v>
      </c>
    </row>
    <row r="443" spans="1:16" x14ac:dyDescent="0.3">
      <c r="A443" s="171">
        <v>444</v>
      </c>
      <c r="B443" s="210"/>
      <c r="C443" s="134"/>
      <c r="D443" s="217" t="e">
        <f>MATCH(E443,[1]!Tabla1[Consignatario],0)</f>
        <v>#REF!</v>
      </c>
      <c r="E443" s="135" t="s">
        <v>1762</v>
      </c>
      <c r="F443" s="130" t="s">
        <v>493</v>
      </c>
      <c r="G443" s="135"/>
      <c r="H443" s="135" t="s">
        <v>609</v>
      </c>
      <c r="I443" s="136" t="s">
        <v>1869</v>
      </c>
      <c r="J443" s="135" t="s">
        <v>606</v>
      </c>
      <c r="K443" s="132">
        <v>215</v>
      </c>
      <c r="L443" s="130"/>
      <c r="M443" s="133">
        <v>2</v>
      </c>
      <c r="N443" s="174">
        <v>1</v>
      </c>
      <c r="O443" s="174"/>
      <c r="P443" s="134"/>
    </row>
    <row r="444" spans="1:16" x14ac:dyDescent="0.3">
      <c r="A444" s="171">
        <v>445</v>
      </c>
      <c r="B444" s="210"/>
      <c r="C444" s="138"/>
      <c r="D444" s="217" t="e">
        <f>MATCH(E444,[1]!Tabla1[Consignatario],0)</f>
        <v>#REF!</v>
      </c>
      <c r="E444" s="135" t="s">
        <v>1762</v>
      </c>
      <c r="F444" s="130" t="s">
        <v>493</v>
      </c>
      <c r="G444" s="135"/>
      <c r="H444" s="135" t="s">
        <v>609</v>
      </c>
      <c r="I444" s="140" t="s">
        <v>1871</v>
      </c>
      <c r="J444" s="135" t="s">
        <v>607</v>
      </c>
      <c r="K444" s="132">
        <v>1400</v>
      </c>
      <c r="L444" s="130"/>
      <c r="M444" s="133">
        <v>42</v>
      </c>
      <c r="N444" s="174"/>
      <c r="O444" s="174"/>
      <c r="P444" s="138" t="s">
        <v>166</v>
      </c>
    </row>
    <row r="445" spans="1:16" x14ac:dyDescent="0.3">
      <c r="A445" s="171">
        <v>446</v>
      </c>
      <c r="B445" s="210" t="s">
        <v>601</v>
      </c>
      <c r="C445" s="134"/>
      <c r="D445" s="217" t="e">
        <f>MATCH(E445,[1]!Tabla1[Consignatario],0)</f>
        <v>#REF!</v>
      </c>
      <c r="E445" s="135" t="s">
        <v>1824</v>
      </c>
      <c r="F445" s="130" t="s">
        <v>497</v>
      </c>
      <c r="G445" s="135"/>
      <c r="H445" s="135" t="s">
        <v>609</v>
      </c>
      <c r="I445" s="136" t="s">
        <v>1871</v>
      </c>
      <c r="J445" s="135" t="s">
        <v>608</v>
      </c>
      <c r="K445" s="132">
        <v>1056</v>
      </c>
      <c r="L445" s="130"/>
      <c r="M445" s="133">
        <v>31</v>
      </c>
      <c r="N445" s="130">
        <v>5.5</v>
      </c>
      <c r="O445" s="130"/>
      <c r="P445" s="128" t="s">
        <v>166</v>
      </c>
    </row>
    <row r="446" spans="1:16" x14ac:dyDescent="0.3">
      <c r="A446" s="171">
        <v>447</v>
      </c>
      <c r="B446" s="210"/>
      <c r="C446" s="142"/>
      <c r="D446" s="217" t="e">
        <f>MATCH(E446,[1]!Tabla1[Consignatario],0)</f>
        <v>#REF!</v>
      </c>
      <c r="E446" s="135" t="s">
        <v>1824</v>
      </c>
      <c r="F446" s="130" t="s">
        <v>497</v>
      </c>
      <c r="G446" s="135"/>
      <c r="H446" s="135" t="s">
        <v>609</v>
      </c>
      <c r="I446" s="144" t="s">
        <v>1869</v>
      </c>
      <c r="J446" s="135" t="s">
        <v>62</v>
      </c>
      <c r="K446" s="132">
        <v>4000</v>
      </c>
      <c r="L446" s="130"/>
      <c r="M446" s="133">
        <v>30</v>
      </c>
      <c r="N446" s="174"/>
      <c r="O446" s="174"/>
      <c r="P446" s="128" t="s">
        <v>298</v>
      </c>
    </row>
    <row r="447" spans="1:16" x14ac:dyDescent="0.3">
      <c r="A447" s="171">
        <v>448</v>
      </c>
      <c r="B447" s="210" t="s">
        <v>601</v>
      </c>
      <c r="C447" s="138"/>
      <c r="D447" s="217" t="e">
        <f>MATCH(E447,[1]!Tabla1[Consignatario],0)</f>
        <v>#REF!</v>
      </c>
      <c r="E447" s="135" t="s">
        <v>1534</v>
      </c>
      <c r="F447" s="130" t="s">
        <v>500</v>
      </c>
      <c r="G447" s="135"/>
      <c r="H447" s="135" t="s">
        <v>609</v>
      </c>
      <c r="I447" s="140" t="s">
        <v>1870</v>
      </c>
      <c r="J447" s="135" t="s">
        <v>610</v>
      </c>
      <c r="K447" s="132">
        <v>400</v>
      </c>
      <c r="L447" s="130">
        <v>400</v>
      </c>
      <c r="M447" s="133">
        <v>36</v>
      </c>
      <c r="N447" s="174"/>
      <c r="O447" s="174"/>
      <c r="P447" s="128" t="s">
        <v>166</v>
      </c>
    </row>
    <row r="448" spans="1:16" x14ac:dyDescent="0.3">
      <c r="A448" s="171">
        <v>449</v>
      </c>
      <c r="B448" s="210"/>
      <c r="C448" s="128"/>
      <c r="D448" s="217" t="e">
        <f>MATCH(E448,[1]!Tabla1[Consignatario],0)</f>
        <v>#REF!</v>
      </c>
      <c r="E448" s="135" t="s">
        <v>1534</v>
      </c>
      <c r="F448" s="130" t="s">
        <v>500</v>
      </c>
      <c r="G448" s="135"/>
      <c r="H448" s="135" t="s">
        <v>609</v>
      </c>
      <c r="I448" s="189" t="s">
        <v>1871</v>
      </c>
      <c r="J448" s="135" t="s">
        <v>27</v>
      </c>
      <c r="K448" s="132">
        <v>800</v>
      </c>
      <c r="L448" s="130"/>
      <c r="M448" s="133"/>
      <c r="N448" s="130"/>
      <c r="O448" s="130"/>
      <c r="P448" s="128"/>
    </row>
    <row r="449" spans="1:16" x14ac:dyDescent="0.3">
      <c r="A449" s="171">
        <v>450</v>
      </c>
      <c r="B449" s="210" t="s">
        <v>601</v>
      </c>
      <c r="C449" s="134"/>
      <c r="D449" s="217" t="e">
        <f>MATCH(E449,[1]!Tabla1[Consignatario],0)</f>
        <v>#REF!</v>
      </c>
      <c r="E449" s="135" t="s">
        <v>1719</v>
      </c>
      <c r="F449" s="130" t="s">
        <v>504</v>
      </c>
      <c r="G449" s="135"/>
      <c r="H449" s="135" t="s">
        <v>609</v>
      </c>
      <c r="I449" s="136" t="s">
        <v>1869</v>
      </c>
      <c r="J449" s="135" t="s">
        <v>611</v>
      </c>
      <c r="K449" s="132">
        <v>11650</v>
      </c>
      <c r="L449" s="130"/>
      <c r="M449" s="133">
        <v>104</v>
      </c>
      <c r="N449" s="130">
        <v>1</v>
      </c>
      <c r="O449" s="130"/>
      <c r="P449" s="128" t="s">
        <v>612</v>
      </c>
    </row>
    <row r="450" spans="1:16" x14ac:dyDescent="0.3">
      <c r="A450" s="171">
        <v>451</v>
      </c>
      <c r="B450" s="210"/>
      <c r="C450" s="138"/>
      <c r="D450" s="217" t="e">
        <f>MATCH(E450,[1]!Tabla1[Consignatario],0)</f>
        <v>#REF!</v>
      </c>
      <c r="E450" s="135" t="s">
        <v>1719</v>
      </c>
      <c r="F450" s="130" t="s">
        <v>504</v>
      </c>
      <c r="G450" s="135"/>
      <c r="H450" s="135" t="s">
        <v>609</v>
      </c>
      <c r="I450" s="140" t="s">
        <v>1869</v>
      </c>
      <c r="J450" s="135" t="s">
        <v>613</v>
      </c>
      <c r="K450" s="132">
        <v>2485</v>
      </c>
      <c r="L450" s="130"/>
      <c r="M450" s="133"/>
      <c r="N450" s="174"/>
      <c r="O450" s="174"/>
      <c r="P450" s="128"/>
    </row>
    <row r="451" spans="1:16" x14ac:dyDescent="0.3">
      <c r="A451" s="171">
        <v>452</v>
      </c>
      <c r="B451" s="210"/>
      <c r="C451" s="134"/>
      <c r="D451" s="217" t="e">
        <f>MATCH(E451,[1]!Tabla1[Consignatario],0)</f>
        <v>#REF!</v>
      </c>
      <c r="E451" s="135" t="s">
        <v>1719</v>
      </c>
      <c r="F451" s="130" t="s">
        <v>504</v>
      </c>
      <c r="G451" s="135"/>
      <c r="H451" s="135" t="s">
        <v>609</v>
      </c>
      <c r="I451" s="136" t="s">
        <v>1870</v>
      </c>
      <c r="J451" s="135" t="s">
        <v>107</v>
      </c>
      <c r="K451" s="132">
        <v>1500</v>
      </c>
      <c r="L451" s="130">
        <v>1500</v>
      </c>
      <c r="M451" s="133">
        <v>54</v>
      </c>
      <c r="N451" s="191">
        <v>7</v>
      </c>
      <c r="O451" s="191"/>
      <c r="P451" s="128"/>
    </row>
    <row r="452" spans="1:16" x14ac:dyDescent="0.3">
      <c r="A452" s="171">
        <v>453</v>
      </c>
      <c r="B452" s="204"/>
      <c r="C452" s="205"/>
      <c r="D452" s="217" t="e">
        <f>MATCH(E452,[1]!Tabla1[Consignatario],0)</f>
        <v>#REF!</v>
      </c>
      <c r="E452" s="135" t="s">
        <v>1719</v>
      </c>
      <c r="F452" s="130" t="s">
        <v>504</v>
      </c>
      <c r="G452" s="205"/>
      <c r="H452" s="135" t="s">
        <v>609</v>
      </c>
      <c r="I452" s="206" t="s">
        <v>1871</v>
      </c>
      <c r="J452" s="205" t="s">
        <v>614</v>
      </c>
      <c r="K452" s="207">
        <v>328</v>
      </c>
      <c r="L452" s="205"/>
      <c r="M452" s="208"/>
      <c r="N452" s="209"/>
      <c r="O452" s="209"/>
      <c r="P452" s="212"/>
    </row>
    <row r="453" spans="1:16" x14ac:dyDescent="0.3">
      <c r="A453" s="171">
        <v>454</v>
      </c>
      <c r="B453" s="210" t="s">
        <v>601</v>
      </c>
      <c r="C453" s="128"/>
      <c r="D453" s="217" t="e">
        <f>MATCH(E453,[1]!Tabla1[Consignatario],0)</f>
        <v>#REF!</v>
      </c>
      <c r="E453" s="135" t="s">
        <v>1739</v>
      </c>
      <c r="F453" s="130" t="s">
        <v>506</v>
      </c>
      <c r="G453" s="130"/>
      <c r="H453" s="130" t="s">
        <v>629</v>
      </c>
      <c r="I453" s="189" t="s">
        <v>1869</v>
      </c>
      <c r="J453" s="130" t="s">
        <v>113</v>
      </c>
      <c r="K453" s="132">
        <v>600</v>
      </c>
      <c r="L453" s="130"/>
      <c r="M453" s="133">
        <v>4</v>
      </c>
      <c r="N453" s="130">
        <v>4</v>
      </c>
      <c r="O453" s="130"/>
      <c r="P453" s="128" t="s">
        <v>298</v>
      </c>
    </row>
    <row r="454" spans="1:16" x14ac:dyDescent="0.3">
      <c r="A454" s="171">
        <v>455</v>
      </c>
      <c r="B454" s="210" t="s">
        <v>615</v>
      </c>
      <c r="C454" s="128"/>
      <c r="D454" s="217" t="e">
        <f>MATCH(E454,[1]!Tabla1[Consignatario],0)</f>
        <v>#REF!</v>
      </c>
      <c r="E454" s="182" t="s">
        <v>1779</v>
      </c>
      <c r="F454" s="130" t="s">
        <v>509</v>
      </c>
      <c r="G454" s="130"/>
      <c r="H454" s="130" t="s">
        <v>609</v>
      </c>
      <c r="I454" s="189" t="s">
        <v>1870</v>
      </c>
      <c r="J454" s="130" t="s">
        <v>49</v>
      </c>
      <c r="K454" s="132">
        <v>1000</v>
      </c>
      <c r="L454" s="130">
        <v>1000</v>
      </c>
      <c r="M454" s="133">
        <v>36</v>
      </c>
      <c r="N454" s="174"/>
      <c r="O454" s="174"/>
      <c r="P454" s="128" t="s">
        <v>166</v>
      </c>
    </row>
    <row r="455" spans="1:16" x14ac:dyDescent="0.3">
      <c r="A455" s="171">
        <v>456</v>
      </c>
      <c r="B455" s="210"/>
      <c r="C455" s="128"/>
      <c r="D455" s="217" t="e">
        <f>MATCH(E455,[1]!Tabla1[Consignatario],0)</f>
        <v>#REF!</v>
      </c>
      <c r="E455" s="182" t="s">
        <v>1779</v>
      </c>
      <c r="F455" s="130" t="s">
        <v>509</v>
      </c>
      <c r="G455" s="130"/>
      <c r="H455" s="130" t="s">
        <v>609</v>
      </c>
      <c r="I455" s="189" t="s">
        <v>1871</v>
      </c>
      <c r="J455" s="130" t="s">
        <v>580</v>
      </c>
      <c r="K455" s="132">
        <v>200</v>
      </c>
      <c r="L455" s="130"/>
      <c r="M455" s="133"/>
      <c r="N455" s="174"/>
      <c r="O455" s="174"/>
      <c r="P455" s="128"/>
    </row>
    <row r="456" spans="1:16" x14ac:dyDescent="0.3">
      <c r="A456" s="171">
        <v>457</v>
      </c>
      <c r="B456" s="210" t="s">
        <v>615</v>
      </c>
      <c r="C456" s="128"/>
      <c r="D456" s="217" t="e">
        <f>MATCH(E456,[1]!Tabla1[Consignatario],0)</f>
        <v>#REF!</v>
      </c>
      <c r="E456" s="130" t="s">
        <v>1708</v>
      </c>
      <c r="F456" s="130" t="s">
        <v>509</v>
      </c>
      <c r="G456" s="130"/>
      <c r="H456" s="130" t="s">
        <v>629</v>
      </c>
      <c r="I456" s="189" t="s">
        <v>1869</v>
      </c>
      <c r="J456" s="130" t="s">
        <v>616</v>
      </c>
      <c r="K456" s="132">
        <v>40000</v>
      </c>
      <c r="L456" s="130"/>
      <c r="M456" s="133">
        <v>300</v>
      </c>
      <c r="N456" s="130"/>
      <c r="O456" s="130"/>
      <c r="P456" s="128" t="s">
        <v>298</v>
      </c>
    </row>
    <row r="457" spans="1:16" x14ac:dyDescent="0.3">
      <c r="A457" s="171">
        <v>458</v>
      </c>
      <c r="B457" s="210"/>
      <c r="C457" s="134"/>
      <c r="D457" s="217" t="e">
        <f>MATCH(E457,[1]!Tabla1[Consignatario],0)</f>
        <v>#REF!</v>
      </c>
      <c r="E457" s="135" t="s">
        <v>1708</v>
      </c>
      <c r="F457" s="130" t="s">
        <v>509</v>
      </c>
      <c r="G457" s="130"/>
      <c r="H457" s="130" t="s">
        <v>629</v>
      </c>
      <c r="I457" s="136" t="s">
        <v>1870</v>
      </c>
      <c r="J457" s="135" t="s">
        <v>610</v>
      </c>
      <c r="K457" s="132">
        <v>400</v>
      </c>
      <c r="L457" s="130">
        <v>400</v>
      </c>
      <c r="M457" s="133">
        <v>45</v>
      </c>
      <c r="N457" s="130">
        <v>1</v>
      </c>
      <c r="O457" s="130"/>
      <c r="P457" s="128" t="s">
        <v>166</v>
      </c>
    </row>
    <row r="458" spans="1:16" x14ac:dyDescent="0.3">
      <c r="A458" s="171">
        <v>459</v>
      </c>
      <c r="B458" s="210"/>
      <c r="C458" s="138"/>
      <c r="D458" s="217" t="e">
        <f>MATCH(E458,[1]!Tabla1[Consignatario],0)</f>
        <v>#REF!</v>
      </c>
      <c r="E458" s="139" t="s">
        <v>1708</v>
      </c>
      <c r="F458" s="130" t="s">
        <v>509</v>
      </c>
      <c r="G458" s="130"/>
      <c r="H458" s="130" t="s">
        <v>629</v>
      </c>
      <c r="I458" s="139" t="s">
        <v>1871</v>
      </c>
      <c r="J458" s="135" t="s">
        <v>617</v>
      </c>
      <c r="K458" s="132">
        <v>1104</v>
      </c>
      <c r="L458" s="129"/>
      <c r="M458" s="133"/>
      <c r="N458" s="174"/>
      <c r="O458" s="174"/>
      <c r="P458" s="128"/>
    </row>
    <row r="459" spans="1:16" x14ac:dyDescent="0.3">
      <c r="A459" s="171">
        <v>460</v>
      </c>
      <c r="B459" s="210" t="s">
        <v>615</v>
      </c>
      <c r="C459" s="128"/>
      <c r="D459" s="217" t="e">
        <f>MATCH(E459,[1]!Tabla1[Consignatario],0)</f>
        <v>#REF!</v>
      </c>
      <c r="E459" s="139" t="s">
        <v>1760</v>
      </c>
      <c r="F459" s="130" t="s">
        <v>509</v>
      </c>
      <c r="G459" s="130"/>
      <c r="H459" s="130" t="s">
        <v>628</v>
      </c>
      <c r="I459" s="189" t="s">
        <v>1870</v>
      </c>
      <c r="J459" s="130" t="s">
        <v>149</v>
      </c>
      <c r="K459" s="132">
        <v>2500</v>
      </c>
      <c r="L459" s="130">
        <v>2500</v>
      </c>
      <c r="M459" s="133">
        <v>89</v>
      </c>
      <c r="N459" s="130">
        <v>3</v>
      </c>
      <c r="O459" s="130"/>
      <c r="P459" s="128" t="s">
        <v>166</v>
      </c>
    </row>
    <row r="460" spans="1:16" x14ac:dyDescent="0.3">
      <c r="A460" s="171">
        <v>461</v>
      </c>
      <c r="B460" s="210"/>
      <c r="C460" s="128"/>
      <c r="D460" s="217" t="e">
        <f>MATCH(E460,[1]!Tabla1[Consignatario],0)</f>
        <v>#REF!</v>
      </c>
      <c r="E460" s="139" t="s">
        <v>1760</v>
      </c>
      <c r="F460" s="130" t="s">
        <v>509</v>
      </c>
      <c r="G460" s="130"/>
      <c r="H460" s="130" t="s">
        <v>628</v>
      </c>
      <c r="I460" s="189" t="s">
        <v>1871</v>
      </c>
      <c r="J460" s="130" t="s">
        <v>63</v>
      </c>
      <c r="K460" s="132">
        <v>480</v>
      </c>
      <c r="L460" s="130"/>
      <c r="M460" s="133"/>
      <c r="N460" s="130"/>
      <c r="O460" s="130"/>
      <c r="P460" s="128"/>
    </row>
    <row r="461" spans="1:16" x14ac:dyDescent="0.3">
      <c r="A461" s="171">
        <v>462</v>
      </c>
      <c r="B461" s="210"/>
      <c r="C461" s="128"/>
      <c r="D461" s="217" t="e">
        <f>MATCH(E461,[1]!Tabla1[Consignatario],0)</f>
        <v>#REF!</v>
      </c>
      <c r="E461" s="139" t="s">
        <v>1760</v>
      </c>
      <c r="F461" s="130" t="s">
        <v>509</v>
      </c>
      <c r="G461" s="130"/>
      <c r="H461" s="130" t="s">
        <v>628</v>
      </c>
      <c r="I461" s="189" t="s">
        <v>1869</v>
      </c>
      <c r="J461" s="130" t="s">
        <v>107</v>
      </c>
      <c r="K461" s="132">
        <v>1500</v>
      </c>
      <c r="L461" s="130"/>
      <c r="M461" s="133">
        <v>11</v>
      </c>
      <c r="N461" s="130">
        <v>2</v>
      </c>
      <c r="O461" s="130"/>
      <c r="P461" s="128" t="s">
        <v>298</v>
      </c>
    </row>
    <row r="462" spans="1:16" x14ac:dyDescent="0.3">
      <c r="A462" s="171">
        <v>463</v>
      </c>
      <c r="B462" s="210" t="s">
        <v>615</v>
      </c>
      <c r="C462" s="128" t="s">
        <v>45</v>
      </c>
      <c r="D462" s="217" t="e">
        <f>MATCH(E462,[1]!Tabla1[Consignatario],0)</f>
        <v>#REF!</v>
      </c>
      <c r="E462" s="139" t="s">
        <v>1705</v>
      </c>
      <c r="F462" s="130" t="s">
        <v>509</v>
      </c>
      <c r="G462" s="130"/>
      <c r="H462" s="130" t="s">
        <v>628</v>
      </c>
      <c r="I462" s="189" t="s">
        <v>1870</v>
      </c>
      <c r="J462" s="130" t="s">
        <v>419</v>
      </c>
      <c r="K462" s="132">
        <v>1800</v>
      </c>
      <c r="L462" s="130">
        <v>1800</v>
      </c>
      <c r="M462" s="133">
        <v>54</v>
      </c>
      <c r="N462" s="130"/>
      <c r="O462" s="130"/>
      <c r="P462" s="128" t="s">
        <v>166</v>
      </c>
    </row>
    <row r="463" spans="1:16" x14ac:dyDescent="0.3">
      <c r="A463" s="171">
        <v>464</v>
      </c>
      <c r="B463" s="210"/>
      <c r="C463" s="134"/>
      <c r="D463" s="217" t="e">
        <f>MATCH(E463,[1]!Tabla1[Consignatario],0)</f>
        <v>#REF!</v>
      </c>
      <c r="E463" s="139" t="s">
        <v>1705</v>
      </c>
      <c r="F463" s="130" t="s">
        <v>509</v>
      </c>
      <c r="G463" s="135"/>
      <c r="H463" s="130" t="s">
        <v>628</v>
      </c>
      <c r="I463" s="136" t="s">
        <v>1869</v>
      </c>
      <c r="J463" s="135" t="s">
        <v>618</v>
      </c>
      <c r="K463" s="132">
        <f>3200*4</f>
        <v>12800</v>
      </c>
      <c r="L463" s="130"/>
      <c r="M463" s="133">
        <v>24</v>
      </c>
      <c r="N463" s="130"/>
      <c r="O463" s="130"/>
      <c r="P463" s="128" t="s">
        <v>298</v>
      </c>
    </row>
    <row r="464" spans="1:16" x14ac:dyDescent="0.3">
      <c r="A464" s="171">
        <v>465</v>
      </c>
      <c r="B464" s="210" t="s">
        <v>615</v>
      </c>
      <c r="C464" s="138"/>
      <c r="D464" s="217" t="e">
        <f>MATCH(E464,[1]!Tabla1[Consignatario],0)</f>
        <v>#REF!</v>
      </c>
      <c r="E464" s="139" t="s">
        <v>1784</v>
      </c>
      <c r="F464" s="130" t="s">
        <v>515</v>
      </c>
      <c r="G464" s="135"/>
      <c r="H464" s="135" t="s">
        <v>621</v>
      </c>
      <c r="I464" s="140" t="s">
        <v>1870</v>
      </c>
      <c r="J464" s="135" t="s">
        <v>619</v>
      </c>
      <c r="K464" s="132">
        <v>1952</v>
      </c>
      <c r="L464" s="130">
        <v>1952</v>
      </c>
      <c r="M464" s="133">
        <v>60</v>
      </c>
      <c r="N464" s="174"/>
      <c r="O464" s="174"/>
      <c r="P464" s="128" t="s">
        <v>166</v>
      </c>
    </row>
    <row r="465" spans="1:16" x14ac:dyDescent="0.3">
      <c r="A465" s="171">
        <v>466</v>
      </c>
      <c r="B465" s="210"/>
      <c r="C465" s="134"/>
      <c r="D465" s="217" t="e">
        <f>MATCH(E465,[1]!Tabla1[Consignatario],0)</f>
        <v>#REF!</v>
      </c>
      <c r="E465" s="139" t="s">
        <v>1784</v>
      </c>
      <c r="F465" s="130" t="s">
        <v>515</v>
      </c>
      <c r="G465" s="135"/>
      <c r="H465" s="135" t="s">
        <v>621</v>
      </c>
      <c r="I465" s="136" t="s">
        <v>1871</v>
      </c>
      <c r="J465" s="135" t="s">
        <v>620</v>
      </c>
      <c r="K465" s="132">
        <v>48</v>
      </c>
      <c r="L465" s="130"/>
      <c r="M465" s="133"/>
      <c r="N465" s="174"/>
      <c r="O465" s="174"/>
      <c r="P465" s="134"/>
    </row>
    <row r="466" spans="1:16" x14ac:dyDescent="0.3">
      <c r="A466" s="171">
        <v>467</v>
      </c>
      <c r="B466" s="210" t="s">
        <v>615</v>
      </c>
      <c r="C466" s="138"/>
      <c r="D466" s="217" t="e">
        <f>MATCH(E466,[1]!Tabla1[Consignatario],0)</f>
        <v>#REF!</v>
      </c>
      <c r="E466" s="139" t="s">
        <v>1732</v>
      </c>
      <c r="F466" s="130" t="s">
        <v>515</v>
      </c>
      <c r="G466" s="135"/>
      <c r="H466" s="135" t="s">
        <v>621</v>
      </c>
      <c r="I466" s="140" t="s">
        <v>1870</v>
      </c>
      <c r="J466" s="135" t="s">
        <v>622</v>
      </c>
      <c r="K466" s="132">
        <v>1100</v>
      </c>
      <c r="L466" s="130">
        <v>1100</v>
      </c>
      <c r="M466" s="133">
        <v>34</v>
      </c>
      <c r="N466" s="174">
        <v>5</v>
      </c>
      <c r="O466" s="174"/>
      <c r="P466" s="138" t="s">
        <v>166</v>
      </c>
    </row>
    <row r="467" spans="1:16" x14ac:dyDescent="0.3">
      <c r="A467" s="171">
        <v>468</v>
      </c>
      <c r="B467" s="210"/>
      <c r="C467" s="134"/>
      <c r="D467" s="217" t="e">
        <f>MATCH(E467,[1]!Tabla1[Consignatario],0)</f>
        <v>#REF!</v>
      </c>
      <c r="E467" s="139" t="s">
        <v>1732</v>
      </c>
      <c r="F467" s="130" t="s">
        <v>515</v>
      </c>
      <c r="G467" s="135"/>
      <c r="H467" s="135" t="s">
        <v>621</v>
      </c>
      <c r="I467" s="136" t="s">
        <v>1871</v>
      </c>
      <c r="J467" s="135" t="s">
        <v>623</v>
      </c>
      <c r="K467" s="132">
        <v>56</v>
      </c>
      <c r="L467" s="130"/>
      <c r="M467" s="133"/>
      <c r="N467" s="130"/>
      <c r="O467" s="130"/>
      <c r="P467" s="128"/>
    </row>
    <row r="468" spans="1:16" x14ac:dyDescent="0.3">
      <c r="A468" s="171">
        <v>469</v>
      </c>
      <c r="B468" s="210" t="s">
        <v>615</v>
      </c>
      <c r="C468" s="142"/>
      <c r="D468" s="217" t="e">
        <f>MATCH(E468,[1]!Tabla1[Consignatario],0)</f>
        <v>#REF!</v>
      </c>
      <c r="E468" s="143" t="s">
        <v>1797</v>
      </c>
      <c r="F468" s="130" t="s">
        <v>524</v>
      </c>
      <c r="G468" s="135"/>
      <c r="H468" s="135" t="s">
        <v>629</v>
      </c>
      <c r="I468" s="144" t="s">
        <v>1871</v>
      </c>
      <c r="J468" s="135" t="s">
        <v>624</v>
      </c>
      <c r="K468" s="132">
        <v>2080</v>
      </c>
      <c r="L468" s="130"/>
      <c r="M468" s="133">
        <v>77</v>
      </c>
      <c r="N468" s="174"/>
      <c r="O468" s="174"/>
      <c r="P468" s="128" t="s">
        <v>166</v>
      </c>
    </row>
    <row r="469" spans="1:16" x14ac:dyDescent="0.3">
      <c r="A469" s="171">
        <v>470</v>
      </c>
      <c r="B469" s="210"/>
      <c r="C469" s="138"/>
      <c r="D469" s="217" t="e">
        <f>MATCH(E469,[1]!Tabla1[Consignatario],0)</f>
        <v>#REF!</v>
      </c>
      <c r="E469" s="139" t="s">
        <v>1797</v>
      </c>
      <c r="F469" s="130" t="s">
        <v>524</v>
      </c>
      <c r="G469" s="135"/>
      <c r="H469" s="135" t="s">
        <v>629</v>
      </c>
      <c r="I469" s="140" t="s">
        <v>1870</v>
      </c>
      <c r="J469" s="135" t="s">
        <v>60</v>
      </c>
      <c r="K469" s="132">
        <v>5000</v>
      </c>
      <c r="L469" s="130"/>
      <c r="M469" s="133"/>
      <c r="N469" s="174"/>
      <c r="O469" s="174"/>
      <c r="P469" s="128"/>
    </row>
    <row r="470" spans="1:16" x14ac:dyDescent="0.3">
      <c r="A470" s="171">
        <v>471</v>
      </c>
      <c r="B470" s="210" t="s">
        <v>615</v>
      </c>
      <c r="C470" s="128"/>
      <c r="D470" s="217" t="e">
        <f>MATCH(E470,[1]!Tabla1[Consignatario],0)</f>
        <v>#REF!</v>
      </c>
      <c r="E470" s="184" t="s">
        <v>1604</v>
      </c>
      <c r="F470" s="130" t="s">
        <v>524</v>
      </c>
      <c r="G470" s="135"/>
      <c r="H470" s="135" t="s">
        <v>629</v>
      </c>
      <c r="I470" s="189" t="s">
        <v>1870</v>
      </c>
      <c r="J470" s="135" t="s">
        <v>113</v>
      </c>
      <c r="K470" s="132">
        <v>600</v>
      </c>
      <c r="L470" s="130">
        <v>600</v>
      </c>
      <c r="M470" s="133">
        <v>42</v>
      </c>
      <c r="N470" s="130"/>
      <c r="O470" s="130"/>
      <c r="P470" s="128" t="s">
        <v>166</v>
      </c>
    </row>
    <row r="471" spans="1:16" x14ac:dyDescent="0.3">
      <c r="A471" s="171">
        <v>472</v>
      </c>
      <c r="B471" s="210"/>
      <c r="C471" s="134"/>
      <c r="D471" s="217" t="e">
        <f>MATCH(E471,[1]!Tabla1[Consignatario],0)</f>
        <v>#REF!</v>
      </c>
      <c r="E471" s="184" t="s">
        <v>1604</v>
      </c>
      <c r="F471" s="130" t="s">
        <v>524</v>
      </c>
      <c r="G471" s="135"/>
      <c r="H471" s="135" t="s">
        <v>629</v>
      </c>
      <c r="I471" s="136" t="s">
        <v>1871</v>
      </c>
      <c r="J471" s="135" t="s">
        <v>27</v>
      </c>
      <c r="K471" s="132">
        <v>800</v>
      </c>
      <c r="L471" s="130"/>
      <c r="M471" s="133"/>
      <c r="N471" s="130"/>
      <c r="O471" s="130"/>
      <c r="P471" s="128"/>
    </row>
    <row r="472" spans="1:16" x14ac:dyDescent="0.3">
      <c r="A472" s="171">
        <v>473</v>
      </c>
      <c r="B472" s="210" t="s">
        <v>625</v>
      </c>
      <c r="C472" s="138"/>
      <c r="D472" s="217" t="e">
        <f>MATCH(E472,[1]!Tabla1[Consignatario],0)</f>
        <v>#REF!</v>
      </c>
      <c r="E472" s="139" t="s">
        <v>1637</v>
      </c>
      <c r="F472" s="130" t="s">
        <v>524</v>
      </c>
      <c r="G472" s="135"/>
      <c r="H472" s="135" t="s">
        <v>628</v>
      </c>
      <c r="I472" s="140" t="s">
        <v>1869</v>
      </c>
      <c r="J472" s="135" t="s">
        <v>627</v>
      </c>
      <c r="K472" s="132">
        <v>8464</v>
      </c>
      <c r="L472" s="130"/>
      <c r="M472" s="133">
        <v>63</v>
      </c>
      <c r="N472" s="174">
        <v>4</v>
      </c>
      <c r="O472" s="174"/>
      <c r="P472" s="128" t="s">
        <v>298</v>
      </c>
    </row>
    <row r="473" spans="1:16" x14ac:dyDescent="0.3">
      <c r="A473" s="171">
        <v>474</v>
      </c>
      <c r="B473" s="210"/>
      <c r="C473" s="134"/>
      <c r="D473" s="217" t="e">
        <f>MATCH(E473,[1]!Tabla1[Consignatario],0)</f>
        <v>#REF!</v>
      </c>
      <c r="E473" s="139" t="s">
        <v>1637</v>
      </c>
      <c r="F473" s="130" t="s">
        <v>524</v>
      </c>
      <c r="G473" s="135"/>
      <c r="H473" s="135" t="s">
        <v>628</v>
      </c>
      <c r="I473" s="136" t="s">
        <v>1871</v>
      </c>
      <c r="J473" s="135" t="s">
        <v>626</v>
      </c>
      <c r="K473" s="132">
        <v>320</v>
      </c>
      <c r="L473" s="130"/>
      <c r="M473" s="133">
        <v>90</v>
      </c>
      <c r="N473" s="191">
        <v>5</v>
      </c>
      <c r="O473" s="191"/>
      <c r="P473" s="128" t="s">
        <v>166</v>
      </c>
    </row>
    <row r="474" spans="1:16" x14ac:dyDescent="0.3">
      <c r="A474" s="171">
        <v>475</v>
      </c>
      <c r="B474" s="204" t="s">
        <v>625</v>
      </c>
      <c r="C474" s="205"/>
      <c r="D474" s="217" t="e">
        <f>MATCH(E474,[1]!Tabla1[Consignatario],0)</f>
        <v>#REF!</v>
      </c>
      <c r="E474" s="139" t="s">
        <v>1539</v>
      </c>
      <c r="F474" s="130" t="s">
        <v>524</v>
      </c>
      <c r="G474" s="205"/>
      <c r="H474" s="135" t="s">
        <v>628</v>
      </c>
      <c r="I474" s="206" t="s">
        <v>1869</v>
      </c>
      <c r="J474" s="205" t="s">
        <v>630</v>
      </c>
      <c r="K474" s="207">
        <v>22794</v>
      </c>
      <c r="L474" s="205"/>
      <c r="M474" s="208">
        <v>170</v>
      </c>
      <c r="N474" s="209">
        <v>7</v>
      </c>
      <c r="O474" s="209"/>
      <c r="P474" s="212" t="s">
        <v>298</v>
      </c>
    </row>
    <row r="475" spans="1:16" x14ac:dyDescent="0.3">
      <c r="A475" s="171">
        <v>476</v>
      </c>
      <c r="B475" s="210"/>
      <c r="C475" s="128"/>
      <c r="D475" s="217" t="e">
        <f>MATCH(E475,[1]!Tabla1[Consignatario],0)</f>
        <v>#REF!</v>
      </c>
      <c r="E475" s="139" t="s">
        <v>1539</v>
      </c>
      <c r="F475" s="130" t="s">
        <v>524</v>
      </c>
      <c r="G475" s="130"/>
      <c r="H475" s="135" t="s">
        <v>628</v>
      </c>
      <c r="I475" s="189" t="s">
        <v>1870</v>
      </c>
      <c r="J475" s="130" t="s">
        <v>52</v>
      </c>
      <c r="K475" s="132">
        <v>2000</v>
      </c>
      <c r="L475" s="130">
        <v>2000</v>
      </c>
      <c r="M475" s="133">
        <v>60</v>
      </c>
      <c r="N475" s="130"/>
      <c r="O475" s="130"/>
      <c r="P475" s="128" t="s">
        <v>166</v>
      </c>
    </row>
    <row r="476" spans="1:16" x14ac:dyDescent="0.3">
      <c r="A476" s="171">
        <v>477</v>
      </c>
      <c r="B476" s="210"/>
      <c r="C476" s="128"/>
      <c r="D476" s="217" t="e">
        <f>MATCH(E476,[1]!Tabla1[Consignatario],0)</f>
        <v>#REF!</v>
      </c>
      <c r="E476" s="139" t="s">
        <v>1539</v>
      </c>
      <c r="F476" s="130" t="s">
        <v>524</v>
      </c>
      <c r="G476" s="130"/>
      <c r="H476" s="135" t="s">
        <v>628</v>
      </c>
      <c r="I476" s="189" t="s">
        <v>1871</v>
      </c>
      <c r="J476" s="130" t="s">
        <v>631</v>
      </c>
      <c r="K476" s="132">
        <v>536</v>
      </c>
      <c r="L476" s="130">
        <v>536</v>
      </c>
      <c r="M476" s="133">
        <v>16</v>
      </c>
      <c r="N476" s="174"/>
      <c r="O476" s="174"/>
      <c r="P476" s="128"/>
    </row>
    <row r="477" spans="1:16" x14ac:dyDescent="0.3">
      <c r="A477" s="171">
        <v>478</v>
      </c>
      <c r="B477" s="210" t="s">
        <v>625</v>
      </c>
      <c r="C477" s="128"/>
      <c r="D477" s="217" t="e">
        <f>MATCH(E477,[1]!Tabla1[Consignatario],0)</f>
        <v>#REF!</v>
      </c>
      <c r="E477" s="139" t="s">
        <v>1816</v>
      </c>
      <c r="F477" s="130" t="s">
        <v>524</v>
      </c>
      <c r="G477" s="130"/>
      <c r="H477" s="130" t="s">
        <v>621</v>
      </c>
      <c r="I477" s="189" t="s">
        <v>1869</v>
      </c>
      <c r="J477" s="130" t="s">
        <v>103</v>
      </c>
      <c r="K477" s="132">
        <v>9000</v>
      </c>
      <c r="L477" s="130"/>
      <c r="M477" s="133">
        <v>67</v>
      </c>
      <c r="N477" s="174">
        <v>5</v>
      </c>
      <c r="O477" s="174"/>
      <c r="P477" s="128" t="s">
        <v>298</v>
      </c>
    </row>
    <row r="478" spans="1:16" x14ac:dyDescent="0.3">
      <c r="A478" s="171">
        <v>479</v>
      </c>
      <c r="B478" s="210"/>
      <c r="C478" s="128"/>
      <c r="D478" s="217" t="e">
        <f>MATCH(E478,[1]!Tabla1[Consignatario],0)</f>
        <v>#REF!</v>
      </c>
      <c r="E478" s="130" t="s">
        <v>1816</v>
      </c>
      <c r="F478" s="130" t="s">
        <v>524</v>
      </c>
      <c r="G478" s="130"/>
      <c r="H478" s="130" t="s">
        <v>621</v>
      </c>
      <c r="I478" s="189" t="s">
        <v>1871</v>
      </c>
      <c r="J478" s="130" t="s">
        <v>632</v>
      </c>
      <c r="K478" s="132">
        <v>1760</v>
      </c>
      <c r="L478" s="130"/>
      <c r="M478" s="133">
        <v>52</v>
      </c>
      <c r="N478" s="130">
        <v>6</v>
      </c>
      <c r="O478" s="130"/>
      <c r="P478" s="128" t="s">
        <v>166</v>
      </c>
    </row>
    <row r="479" spans="1:16" x14ac:dyDescent="0.3">
      <c r="A479" s="171">
        <v>480</v>
      </c>
      <c r="B479" s="210" t="s">
        <v>625</v>
      </c>
      <c r="C479" s="134"/>
      <c r="D479" s="217" t="e">
        <f>MATCH(E479,[1]!Tabla1[Consignatario],0)</f>
        <v>#REF!</v>
      </c>
      <c r="E479" s="130" t="s">
        <v>1794</v>
      </c>
      <c r="F479" s="130" t="s">
        <v>524</v>
      </c>
      <c r="G479" s="130"/>
      <c r="H479" s="135" t="s">
        <v>629</v>
      </c>
      <c r="I479" s="136" t="s">
        <v>1869</v>
      </c>
      <c r="J479" s="135" t="s">
        <v>633</v>
      </c>
      <c r="K479" s="132">
        <v>18590</v>
      </c>
      <c r="L479" s="130"/>
      <c r="M479" s="133">
        <v>139</v>
      </c>
      <c r="N479" s="130">
        <v>3</v>
      </c>
      <c r="O479" s="130"/>
      <c r="P479" s="128" t="s">
        <v>298</v>
      </c>
    </row>
    <row r="480" spans="1:16" x14ac:dyDescent="0.3">
      <c r="A480" s="171">
        <v>481</v>
      </c>
      <c r="B480" s="210"/>
      <c r="C480" s="138"/>
      <c r="D480" s="217" t="e">
        <f>MATCH(E480,[1]!Tabla1[Consignatario],0)</f>
        <v>#REF!</v>
      </c>
      <c r="E480" s="139" t="s">
        <v>1794</v>
      </c>
      <c r="F480" s="130" t="s">
        <v>524</v>
      </c>
      <c r="G480" s="130"/>
      <c r="H480" s="135" t="s">
        <v>629</v>
      </c>
      <c r="I480" s="139" t="s">
        <v>1870</v>
      </c>
      <c r="J480" s="135" t="s">
        <v>113</v>
      </c>
      <c r="K480" s="132">
        <v>600</v>
      </c>
      <c r="L480" s="129">
        <v>600</v>
      </c>
      <c r="M480" s="133">
        <v>31</v>
      </c>
      <c r="N480" s="174">
        <v>7</v>
      </c>
      <c r="O480" s="174"/>
      <c r="P480" s="128" t="s">
        <v>166</v>
      </c>
    </row>
    <row r="481" spans="1:16" x14ac:dyDescent="0.3">
      <c r="A481" s="171">
        <v>482</v>
      </c>
      <c r="B481" s="210"/>
      <c r="C481" s="128"/>
      <c r="D481" s="217" t="e">
        <f>MATCH(E481,[1]!Tabla1[Consignatario],0)</f>
        <v>#REF!</v>
      </c>
      <c r="E481" s="139" t="s">
        <v>1794</v>
      </c>
      <c r="F481" s="130" t="s">
        <v>524</v>
      </c>
      <c r="G481" s="130"/>
      <c r="H481" s="135" t="s">
        <v>629</v>
      </c>
      <c r="I481" s="189" t="s">
        <v>1871</v>
      </c>
      <c r="J481" s="130" t="s">
        <v>634</v>
      </c>
      <c r="K481" s="132">
        <v>464</v>
      </c>
      <c r="L481" s="130"/>
      <c r="M481" s="133"/>
      <c r="N481" s="130"/>
      <c r="O481" s="130"/>
      <c r="P481" s="128"/>
    </row>
    <row r="482" spans="1:16" x14ac:dyDescent="0.3">
      <c r="A482" s="171">
        <v>483</v>
      </c>
      <c r="B482" s="210" t="s">
        <v>625</v>
      </c>
      <c r="C482" s="128"/>
      <c r="D482" s="217" t="e">
        <f>MATCH(E482,[1]!Tabla1[Consignatario],0)</f>
        <v>#REF!</v>
      </c>
      <c r="E482" s="130" t="s">
        <v>1747</v>
      </c>
      <c r="F482" s="130" t="s">
        <v>538</v>
      </c>
      <c r="G482" s="130"/>
      <c r="H482" s="130" t="s">
        <v>609</v>
      </c>
      <c r="I482" s="189" t="s">
        <v>1869</v>
      </c>
      <c r="J482" s="130" t="s">
        <v>407</v>
      </c>
      <c r="K482" s="132">
        <v>18000</v>
      </c>
      <c r="L482" s="130"/>
      <c r="M482" s="133">
        <v>135</v>
      </c>
      <c r="N482" s="130"/>
      <c r="O482" s="130"/>
      <c r="P482" s="128" t="s">
        <v>298</v>
      </c>
    </row>
    <row r="483" spans="1:16" x14ac:dyDescent="0.3">
      <c r="A483" s="171">
        <v>484</v>
      </c>
      <c r="B483" s="210"/>
      <c r="C483" s="128"/>
      <c r="D483" s="217" t="e">
        <f>MATCH(E483,[1]!Tabla1[Consignatario],0)</f>
        <v>#REF!</v>
      </c>
      <c r="E483" s="130" t="s">
        <v>1747</v>
      </c>
      <c r="F483" s="130" t="s">
        <v>538</v>
      </c>
      <c r="G483" s="130"/>
      <c r="H483" s="130" t="s">
        <v>609</v>
      </c>
      <c r="I483" s="189" t="s">
        <v>1871</v>
      </c>
      <c r="J483" s="130" t="s">
        <v>264</v>
      </c>
      <c r="K483" s="132">
        <v>1800</v>
      </c>
      <c r="L483" s="130"/>
      <c r="M483" s="133">
        <v>54</v>
      </c>
      <c r="N483" s="130"/>
      <c r="O483" s="130"/>
      <c r="P483" s="128" t="s">
        <v>166</v>
      </c>
    </row>
    <row r="484" spans="1:16" x14ac:dyDescent="0.3">
      <c r="A484" s="171">
        <v>485</v>
      </c>
      <c r="B484" s="210" t="s">
        <v>625</v>
      </c>
      <c r="C484" s="128"/>
      <c r="D484" s="217" t="e">
        <f>MATCH(E484,[1]!Tabla1[Consignatario],0)</f>
        <v>#REF!</v>
      </c>
      <c r="E484" s="130" t="s">
        <v>1751</v>
      </c>
      <c r="F484" s="130" t="s">
        <v>538</v>
      </c>
      <c r="G484" s="130"/>
      <c r="H484" s="130" t="s">
        <v>609</v>
      </c>
      <c r="I484" s="189" t="s">
        <v>1870</v>
      </c>
      <c r="J484" s="130" t="s">
        <v>635</v>
      </c>
      <c r="K484" s="132">
        <v>696</v>
      </c>
      <c r="L484" s="130">
        <v>696</v>
      </c>
      <c r="M484" s="133">
        <v>52</v>
      </c>
      <c r="N484" s="130">
        <v>6</v>
      </c>
      <c r="O484" s="130"/>
      <c r="P484" s="128" t="s">
        <v>166</v>
      </c>
    </row>
    <row r="485" spans="1:16" x14ac:dyDescent="0.3">
      <c r="A485" s="171">
        <v>486</v>
      </c>
      <c r="B485" s="210"/>
      <c r="C485" s="134"/>
      <c r="D485" s="217" t="e">
        <f>MATCH(E485,[1]!Tabla1[Consignatario],0)</f>
        <v>#REF!</v>
      </c>
      <c r="E485" s="130" t="s">
        <v>1751</v>
      </c>
      <c r="F485" s="130" t="s">
        <v>538</v>
      </c>
      <c r="G485" s="135"/>
      <c r="H485" s="130" t="s">
        <v>609</v>
      </c>
      <c r="I485" s="136" t="s">
        <v>1871</v>
      </c>
      <c r="J485" s="135" t="s">
        <v>380</v>
      </c>
      <c r="K485" s="132">
        <v>1064</v>
      </c>
      <c r="L485" s="130"/>
      <c r="M485" s="133"/>
      <c r="N485" s="130"/>
      <c r="O485" s="130"/>
      <c r="P485" s="128"/>
    </row>
    <row r="486" spans="1:16" x14ac:dyDescent="0.3">
      <c r="A486" s="171">
        <v>487</v>
      </c>
      <c r="B486" s="210" t="s">
        <v>625</v>
      </c>
      <c r="C486" s="138"/>
      <c r="D486" s="217" t="e">
        <f>MATCH(E486,[1]!Tabla1[Consignatario],0)</f>
        <v>#REF!</v>
      </c>
      <c r="E486" s="130" t="s">
        <v>1800</v>
      </c>
      <c r="F486" s="130" t="s">
        <v>538</v>
      </c>
      <c r="G486" s="135"/>
      <c r="H486" s="135" t="s">
        <v>621</v>
      </c>
      <c r="I486" s="140" t="s">
        <v>1870</v>
      </c>
      <c r="J486" s="135" t="s">
        <v>424</v>
      </c>
      <c r="K486" s="132">
        <v>800</v>
      </c>
      <c r="L486" s="130">
        <v>800</v>
      </c>
      <c r="M486" s="133">
        <v>30</v>
      </c>
      <c r="N486" s="174"/>
      <c r="O486" s="174"/>
      <c r="P486" s="128" t="s">
        <v>166</v>
      </c>
    </row>
    <row r="487" spans="1:16" x14ac:dyDescent="0.3">
      <c r="A487" s="171">
        <v>488</v>
      </c>
      <c r="B487" s="210"/>
      <c r="C487" s="134"/>
      <c r="D487" s="217" t="e">
        <f>MATCH(E487,[1]!Tabla1[Consignatario],0)</f>
        <v>#REF!</v>
      </c>
      <c r="E487" s="130" t="s">
        <v>1800</v>
      </c>
      <c r="F487" s="130" t="s">
        <v>538</v>
      </c>
      <c r="G487" s="135"/>
      <c r="H487" s="135" t="s">
        <v>621</v>
      </c>
      <c r="I487" s="136" t="s">
        <v>1871</v>
      </c>
      <c r="J487" s="135" t="s">
        <v>580</v>
      </c>
      <c r="K487" s="132">
        <v>200</v>
      </c>
      <c r="L487" s="130"/>
      <c r="M487" s="133"/>
      <c r="N487" s="174"/>
      <c r="O487" s="174"/>
      <c r="P487" s="134"/>
    </row>
    <row r="488" spans="1:16" x14ac:dyDescent="0.3">
      <c r="A488" s="171">
        <v>489</v>
      </c>
      <c r="B488" s="210" t="s">
        <v>636</v>
      </c>
      <c r="C488" s="138"/>
      <c r="D488" s="217" t="e">
        <f>MATCH(E488,[1]!Tabla1[Consignatario],0)</f>
        <v>#REF!</v>
      </c>
      <c r="E488" s="139" t="s">
        <v>1803</v>
      </c>
      <c r="F488" s="130" t="s">
        <v>538</v>
      </c>
      <c r="G488" s="135"/>
      <c r="H488" s="135" t="s">
        <v>621</v>
      </c>
      <c r="I488" s="140" t="s">
        <v>1870</v>
      </c>
      <c r="J488" s="135" t="s">
        <v>49</v>
      </c>
      <c r="K488" s="132">
        <v>1000</v>
      </c>
      <c r="L488" s="130">
        <v>1000</v>
      </c>
      <c r="M488" s="133">
        <v>30</v>
      </c>
      <c r="N488" s="174"/>
      <c r="O488" s="174"/>
      <c r="P488" s="138" t="s">
        <v>166</v>
      </c>
    </row>
    <row r="489" spans="1:16" x14ac:dyDescent="0.3">
      <c r="A489" s="171">
        <v>490</v>
      </c>
      <c r="B489" s="210" t="s">
        <v>636</v>
      </c>
      <c r="C489" s="134"/>
      <c r="D489" s="217" t="e">
        <f>MATCH(E489,[1]!Tabla1[Consignatario],0)</f>
        <v>#REF!</v>
      </c>
      <c r="E489" s="135" t="s">
        <v>1536</v>
      </c>
      <c r="F489" s="130" t="s">
        <v>538</v>
      </c>
      <c r="G489" s="135"/>
      <c r="H489" s="135" t="s">
        <v>628</v>
      </c>
      <c r="I489" s="136" t="s">
        <v>1869</v>
      </c>
      <c r="J489" s="135" t="s">
        <v>447</v>
      </c>
      <c r="K489" s="132">
        <v>11000</v>
      </c>
      <c r="L489" s="130"/>
      <c r="M489" s="133">
        <v>82</v>
      </c>
      <c r="N489" s="130">
        <v>6</v>
      </c>
      <c r="O489" s="130"/>
      <c r="P489" s="128" t="s">
        <v>298</v>
      </c>
    </row>
    <row r="490" spans="1:16" x14ac:dyDescent="0.3">
      <c r="A490" s="171">
        <v>491</v>
      </c>
      <c r="B490" s="210"/>
      <c r="C490" s="142"/>
      <c r="D490" s="217" t="e">
        <f>MATCH(E490,[1]!Tabla1[Consignatario],0)</f>
        <v>#REF!</v>
      </c>
      <c r="E490" s="135" t="s">
        <v>1536</v>
      </c>
      <c r="F490" s="130" t="s">
        <v>538</v>
      </c>
      <c r="G490" s="135"/>
      <c r="H490" s="135" t="s">
        <v>628</v>
      </c>
      <c r="I490" s="144" t="s">
        <v>1871</v>
      </c>
      <c r="J490" s="135" t="s">
        <v>71</v>
      </c>
      <c r="K490" s="132">
        <v>400</v>
      </c>
      <c r="L490" s="130"/>
      <c r="M490" s="133">
        <v>18</v>
      </c>
      <c r="N490" s="174"/>
      <c r="O490" s="174"/>
      <c r="P490" s="128" t="s">
        <v>166</v>
      </c>
    </row>
    <row r="491" spans="1:16" x14ac:dyDescent="0.3">
      <c r="A491" s="171">
        <v>492</v>
      </c>
      <c r="B491" s="210"/>
      <c r="C491" s="138"/>
      <c r="D491" s="217" t="e">
        <f>MATCH(E491,[1]!Tabla1[Consignatario],0)</f>
        <v>#REF!</v>
      </c>
      <c r="E491" s="135" t="s">
        <v>1536</v>
      </c>
      <c r="F491" s="130" t="s">
        <v>538</v>
      </c>
      <c r="G491" s="135"/>
      <c r="H491" s="135" t="s">
        <v>628</v>
      </c>
      <c r="I491" s="140" t="s">
        <v>1870</v>
      </c>
      <c r="J491" s="135" t="s">
        <v>324</v>
      </c>
      <c r="K491" s="132">
        <v>200</v>
      </c>
      <c r="L491" s="130">
        <v>200</v>
      </c>
      <c r="M491" s="133"/>
      <c r="N491" s="174"/>
      <c r="O491" s="174"/>
      <c r="P491" s="128"/>
    </row>
    <row r="492" spans="1:16" x14ac:dyDescent="0.3">
      <c r="A492" s="171">
        <v>493</v>
      </c>
      <c r="B492" s="210" t="s">
        <v>636</v>
      </c>
      <c r="C492" s="128"/>
      <c r="D492" s="217" t="e">
        <f>MATCH(E492,[1]!Tabla1[Consignatario],0)</f>
        <v>#REF!</v>
      </c>
      <c r="E492" s="135" t="s">
        <v>1742</v>
      </c>
      <c r="F492" s="130" t="s">
        <v>538</v>
      </c>
      <c r="G492" s="135"/>
      <c r="H492" s="135" t="s">
        <v>628</v>
      </c>
      <c r="I492" s="189" t="s">
        <v>1870</v>
      </c>
      <c r="J492" s="135" t="s">
        <v>324</v>
      </c>
      <c r="K492" s="132">
        <v>200</v>
      </c>
      <c r="L492" s="130">
        <v>200</v>
      </c>
      <c r="M492" s="133">
        <v>16</v>
      </c>
      <c r="N492" s="130">
        <v>2</v>
      </c>
      <c r="O492" s="130"/>
      <c r="P492" s="128" t="s">
        <v>166</v>
      </c>
    </row>
    <row r="493" spans="1:16" x14ac:dyDescent="0.3">
      <c r="A493" s="171">
        <v>494</v>
      </c>
      <c r="B493" s="210"/>
      <c r="C493" s="134" t="s">
        <v>1476</v>
      </c>
      <c r="D493" s="217" t="e">
        <f>MATCH(E493,[1]!Tabla1[Consignatario],0)</f>
        <v>#REF!</v>
      </c>
      <c r="E493" s="135" t="s">
        <v>1742</v>
      </c>
      <c r="F493" s="130" t="s">
        <v>538</v>
      </c>
      <c r="G493" s="135"/>
      <c r="H493" s="135" t="s">
        <v>628</v>
      </c>
      <c r="I493" s="136" t="s">
        <v>1871</v>
      </c>
      <c r="J493" s="135" t="s">
        <v>626</v>
      </c>
      <c r="K493" s="132">
        <v>320</v>
      </c>
      <c r="L493" s="130"/>
      <c r="M493" s="133"/>
      <c r="N493" s="130"/>
      <c r="O493" s="130"/>
      <c r="P493" s="128"/>
    </row>
    <row r="494" spans="1:16" x14ac:dyDescent="0.3">
      <c r="A494" s="171">
        <v>495</v>
      </c>
      <c r="B494" s="210"/>
      <c r="C494" s="138"/>
      <c r="D494" s="217" t="e">
        <f>MATCH(E494,[1]!Tabla1[Consignatario],0)</f>
        <v>#REF!</v>
      </c>
      <c r="E494" s="135" t="s">
        <v>1742</v>
      </c>
      <c r="F494" s="130" t="s">
        <v>538</v>
      </c>
      <c r="G494" s="135"/>
      <c r="H494" s="135" t="s">
        <v>628</v>
      </c>
      <c r="I494" s="140" t="s">
        <v>1869</v>
      </c>
      <c r="J494" s="135" t="s">
        <v>756</v>
      </c>
      <c r="K494" s="218">
        <v>83</v>
      </c>
      <c r="L494" s="218">
        <v>83</v>
      </c>
      <c r="M494" s="133"/>
      <c r="N494" s="174"/>
      <c r="O494" s="174"/>
      <c r="P494" s="128" t="s">
        <v>298</v>
      </c>
    </row>
    <row r="495" spans="1:16" x14ac:dyDescent="0.3">
      <c r="A495" s="171">
        <v>496</v>
      </c>
      <c r="B495" s="210" t="s">
        <v>636</v>
      </c>
      <c r="C495" s="134"/>
      <c r="D495" s="217" t="e">
        <f>MATCH(E495,[1]!Tabla1[Consignatario],0)</f>
        <v>#REF!</v>
      </c>
      <c r="E495" s="135" t="s">
        <v>1713</v>
      </c>
      <c r="F495" s="130" t="s">
        <v>538</v>
      </c>
      <c r="G495" s="135"/>
      <c r="H495" s="135" t="s">
        <v>628</v>
      </c>
      <c r="I495" s="136" t="s">
        <v>1870</v>
      </c>
      <c r="J495" s="135" t="s">
        <v>49</v>
      </c>
      <c r="K495" s="132">
        <v>1000</v>
      </c>
      <c r="L495" s="130">
        <v>1000</v>
      </c>
      <c r="M495" s="133">
        <v>60</v>
      </c>
      <c r="N495" s="191">
        <v>2</v>
      </c>
      <c r="O495" s="191"/>
      <c r="P495" s="128" t="s">
        <v>425</v>
      </c>
    </row>
    <row r="496" spans="1:16" x14ac:dyDescent="0.3">
      <c r="A496" s="171">
        <v>497</v>
      </c>
      <c r="B496" s="204"/>
      <c r="C496" s="205"/>
      <c r="D496" s="217" t="e">
        <f>MATCH(E496,[1]!Tabla1[Consignatario],0)</f>
        <v>#REF!</v>
      </c>
      <c r="E496" s="135" t="s">
        <v>1713</v>
      </c>
      <c r="F496" s="130" t="s">
        <v>538</v>
      </c>
      <c r="G496" s="205"/>
      <c r="H496" s="135" t="s">
        <v>628</v>
      </c>
      <c r="I496" s="206" t="s">
        <v>1871</v>
      </c>
      <c r="J496" s="205" t="s">
        <v>757</v>
      </c>
      <c r="K496" s="207">
        <v>1008</v>
      </c>
      <c r="L496" s="205"/>
      <c r="M496" s="208"/>
      <c r="N496" s="209"/>
      <c r="O496" s="209"/>
      <c r="P496" s="212"/>
    </row>
    <row r="497" spans="1:16" x14ac:dyDescent="0.3">
      <c r="A497" s="171">
        <v>498</v>
      </c>
      <c r="B497" s="210" t="s">
        <v>636</v>
      </c>
      <c r="C497" s="128"/>
      <c r="D497" s="217" t="e">
        <f>MATCH(E497,[1]!Tabla1[Consignatario],0)</f>
        <v>#REF!</v>
      </c>
      <c r="E497" s="130" t="s">
        <v>1721</v>
      </c>
      <c r="F497" s="130" t="s">
        <v>538</v>
      </c>
      <c r="G497" s="130"/>
      <c r="H497" s="135" t="s">
        <v>628</v>
      </c>
      <c r="I497" s="189" t="s">
        <v>1870</v>
      </c>
      <c r="J497" s="130" t="s">
        <v>758</v>
      </c>
      <c r="K497" s="132">
        <v>956</v>
      </c>
      <c r="L497" s="130">
        <v>956</v>
      </c>
      <c r="M497" s="133">
        <v>45</v>
      </c>
      <c r="N497" s="130"/>
      <c r="O497" s="130"/>
      <c r="P497" s="128" t="s">
        <v>425</v>
      </c>
    </row>
    <row r="498" spans="1:16" x14ac:dyDescent="0.3">
      <c r="A498" s="171">
        <v>499</v>
      </c>
      <c r="B498" s="210"/>
      <c r="C498" s="128"/>
      <c r="D498" s="217" t="e">
        <f>MATCH(E498,[1]!Tabla1[Consignatario],0)</f>
        <v>#REF!</v>
      </c>
      <c r="E498" s="130" t="s">
        <v>1721</v>
      </c>
      <c r="F498" s="130" t="s">
        <v>538</v>
      </c>
      <c r="G498" s="130"/>
      <c r="H498" s="135" t="s">
        <v>628</v>
      </c>
      <c r="I498" s="189" t="s">
        <v>1871</v>
      </c>
      <c r="J498" s="130" t="s">
        <v>75</v>
      </c>
      <c r="K498" s="132">
        <v>544</v>
      </c>
      <c r="L498" s="130">
        <v>544</v>
      </c>
      <c r="M498" s="133"/>
      <c r="N498" s="174"/>
      <c r="O498" s="174"/>
      <c r="P498" s="128"/>
    </row>
    <row r="499" spans="1:16" x14ac:dyDescent="0.3">
      <c r="A499" s="171">
        <v>500</v>
      </c>
      <c r="B499" s="210" t="s">
        <v>636</v>
      </c>
      <c r="C499" s="128"/>
      <c r="D499" s="217" t="e">
        <f>MATCH(E499,[1]!Tabla1[Consignatario],0)</f>
        <v>#REF!</v>
      </c>
      <c r="E499" s="130" t="s">
        <v>1809</v>
      </c>
      <c r="F499" s="130" t="s">
        <v>538</v>
      </c>
      <c r="G499" s="130"/>
      <c r="H499" s="130" t="s">
        <v>629</v>
      </c>
      <c r="I499" s="189" t="s">
        <v>1870</v>
      </c>
      <c r="J499" s="130" t="s">
        <v>759</v>
      </c>
      <c r="K499" s="132">
        <v>2050</v>
      </c>
      <c r="L499" s="130">
        <v>4272</v>
      </c>
      <c r="M499" s="133">
        <v>128</v>
      </c>
      <c r="N499" s="174">
        <v>1</v>
      </c>
      <c r="O499" s="174"/>
      <c r="P499" s="128" t="s">
        <v>166</v>
      </c>
    </row>
    <row r="500" spans="1:16" x14ac:dyDescent="0.3">
      <c r="A500" s="171">
        <v>501</v>
      </c>
      <c r="B500" s="210"/>
      <c r="C500" s="128"/>
      <c r="D500" s="217" t="e">
        <f>MATCH(E500,[1]!Tabla1[Consignatario],0)</f>
        <v>#REF!</v>
      </c>
      <c r="E500" s="130" t="s">
        <v>1809</v>
      </c>
      <c r="F500" s="130" t="s">
        <v>538</v>
      </c>
      <c r="G500" s="130"/>
      <c r="H500" s="130" t="s">
        <v>629</v>
      </c>
      <c r="I500" s="189" t="s">
        <v>1871</v>
      </c>
      <c r="J500" s="130" t="s">
        <v>760</v>
      </c>
      <c r="K500" s="132">
        <v>2216</v>
      </c>
      <c r="L500" s="130"/>
      <c r="M500" s="133"/>
      <c r="N500" s="130"/>
      <c r="O500" s="130"/>
      <c r="P500" s="128"/>
    </row>
    <row r="501" spans="1:16" x14ac:dyDescent="0.3">
      <c r="A501" s="171">
        <v>502</v>
      </c>
      <c r="B501" s="210" t="s">
        <v>636</v>
      </c>
      <c r="C501" s="134"/>
      <c r="D501" s="217" t="e">
        <f>MATCH(E501,[1]!Tabla1[Consignatario],0)</f>
        <v>#REF!</v>
      </c>
      <c r="E501" s="130" t="s">
        <v>1774</v>
      </c>
      <c r="F501" s="130" t="s">
        <v>539</v>
      </c>
      <c r="G501" s="130"/>
      <c r="H501" s="135" t="s">
        <v>609</v>
      </c>
      <c r="I501" s="136" t="s">
        <v>1871</v>
      </c>
      <c r="J501" s="135" t="s">
        <v>63</v>
      </c>
      <c r="K501" s="132">
        <v>480</v>
      </c>
      <c r="L501" s="130"/>
      <c r="M501" s="133">
        <v>26</v>
      </c>
      <c r="N501" s="130">
        <v>3</v>
      </c>
      <c r="O501" s="130"/>
      <c r="P501" s="128" t="s">
        <v>166</v>
      </c>
    </row>
    <row r="502" spans="1:16" x14ac:dyDescent="0.3">
      <c r="A502" s="171">
        <v>503</v>
      </c>
      <c r="B502" s="210"/>
      <c r="C502" s="138"/>
      <c r="D502" s="217" t="e">
        <f>MATCH(E502,[1]!Tabla1[Consignatario],0)</f>
        <v>#REF!</v>
      </c>
      <c r="E502" s="130" t="s">
        <v>1774</v>
      </c>
      <c r="F502" s="130" t="s">
        <v>539</v>
      </c>
      <c r="G502" s="130"/>
      <c r="H502" s="135" t="s">
        <v>609</v>
      </c>
      <c r="I502" s="139" t="s">
        <v>1870</v>
      </c>
      <c r="J502" s="135" t="s">
        <v>610</v>
      </c>
      <c r="K502" s="132">
        <v>400</v>
      </c>
      <c r="L502" s="129">
        <v>400</v>
      </c>
      <c r="M502" s="133"/>
      <c r="N502" s="174"/>
      <c r="O502" s="174"/>
      <c r="P502" s="128"/>
    </row>
    <row r="503" spans="1:16" x14ac:dyDescent="0.3">
      <c r="A503" s="171">
        <v>504</v>
      </c>
      <c r="B503" s="210"/>
      <c r="C503" s="128"/>
      <c r="D503" s="217" t="e">
        <f>MATCH(E503,[1]!Tabla1[Consignatario],0)</f>
        <v>#REF!</v>
      </c>
      <c r="E503" s="130" t="s">
        <v>1774</v>
      </c>
      <c r="F503" s="130" t="s">
        <v>539</v>
      </c>
      <c r="G503" s="130"/>
      <c r="H503" s="135" t="s">
        <v>609</v>
      </c>
      <c r="I503" s="189" t="s">
        <v>1869</v>
      </c>
      <c r="J503" s="130" t="s">
        <v>761</v>
      </c>
      <c r="K503" s="218">
        <v>308</v>
      </c>
      <c r="L503" s="218">
        <v>308</v>
      </c>
      <c r="M503" s="133">
        <v>2</v>
      </c>
      <c r="N503" s="130">
        <v>5</v>
      </c>
      <c r="O503" s="130"/>
      <c r="P503" s="128" t="s">
        <v>298</v>
      </c>
    </row>
    <row r="504" spans="1:16" x14ac:dyDescent="0.3">
      <c r="A504" s="171">
        <v>505</v>
      </c>
      <c r="B504" s="210" t="s">
        <v>636</v>
      </c>
      <c r="C504" s="128"/>
      <c r="D504" s="217" t="e">
        <f>MATCH(E504,[1]!Tabla1[Consignatario],0)</f>
        <v>#REF!</v>
      </c>
      <c r="E504" s="130" t="s">
        <v>1797</v>
      </c>
      <c r="F504" s="130" t="s">
        <v>539</v>
      </c>
      <c r="G504" s="130"/>
      <c r="H504" s="130" t="s">
        <v>629</v>
      </c>
      <c r="I504" s="189" t="s">
        <v>1871</v>
      </c>
      <c r="J504" s="130" t="s">
        <v>762</v>
      </c>
      <c r="K504" s="132">
        <v>216</v>
      </c>
      <c r="L504" s="130">
        <v>3813</v>
      </c>
      <c r="M504" s="133">
        <v>114</v>
      </c>
      <c r="N504" s="130">
        <v>3</v>
      </c>
      <c r="O504" s="130"/>
      <c r="P504" s="128" t="s">
        <v>166</v>
      </c>
    </row>
    <row r="505" spans="1:16" x14ac:dyDescent="0.3">
      <c r="A505" s="171">
        <v>506</v>
      </c>
      <c r="B505" s="210"/>
      <c r="C505" s="128"/>
      <c r="D505" s="217" t="e">
        <f>MATCH(E505,[1]!Tabla1[Consignatario],0)</f>
        <v>#REF!</v>
      </c>
      <c r="E505" s="130" t="s">
        <v>1797</v>
      </c>
      <c r="F505" s="130" t="s">
        <v>539</v>
      </c>
      <c r="G505" s="130"/>
      <c r="H505" s="130" t="s">
        <v>629</v>
      </c>
      <c r="I505" s="189" t="s">
        <v>1871</v>
      </c>
      <c r="J505" s="130" t="s">
        <v>293</v>
      </c>
      <c r="K505" s="132">
        <v>3597</v>
      </c>
      <c r="L505" s="130"/>
      <c r="M505" s="133"/>
      <c r="N505" s="130"/>
      <c r="O505" s="130"/>
      <c r="P505" s="128"/>
    </row>
    <row r="506" spans="1:16" x14ac:dyDescent="0.3">
      <c r="A506" s="171">
        <v>507</v>
      </c>
      <c r="B506" s="210" t="s">
        <v>636</v>
      </c>
      <c r="C506" s="128"/>
      <c r="D506" s="217" t="e">
        <f>MATCH(E506,[1]!Tabla1[Consignatario],0)</f>
        <v>#REF!</v>
      </c>
      <c r="E506" s="130" t="s">
        <v>1821</v>
      </c>
      <c r="F506" s="130" t="s">
        <v>539</v>
      </c>
      <c r="G506" s="130"/>
      <c r="H506" s="130" t="s">
        <v>621</v>
      </c>
      <c r="I506" s="189" t="s">
        <v>1871</v>
      </c>
      <c r="J506" s="130" t="s">
        <v>763</v>
      </c>
      <c r="K506" s="132">
        <v>904</v>
      </c>
      <c r="L506" s="130"/>
      <c r="M506" s="133">
        <v>61</v>
      </c>
      <c r="N506" s="130">
        <v>5</v>
      </c>
      <c r="O506" s="130"/>
      <c r="P506" s="128" t="s">
        <v>166</v>
      </c>
    </row>
    <row r="507" spans="1:16" x14ac:dyDescent="0.3">
      <c r="A507" s="171">
        <v>508</v>
      </c>
      <c r="B507" s="210"/>
      <c r="C507" s="134"/>
      <c r="D507" s="217" t="e">
        <f>MATCH(E507,[1]!Tabla1[Consignatario],0)</f>
        <v>#REF!</v>
      </c>
      <c r="E507" s="130" t="s">
        <v>1821</v>
      </c>
      <c r="F507" s="130" t="s">
        <v>539</v>
      </c>
      <c r="G507" s="135"/>
      <c r="H507" s="130" t="s">
        <v>621</v>
      </c>
      <c r="I507" s="136" t="s">
        <v>1870</v>
      </c>
      <c r="J507" s="135" t="s">
        <v>456</v>
      </c>
      <c r="K507" s="132">
        <v>1150</v>
      </c>
      <c r="L507" s="130">
        <v>1150</v>
      </c>
      <c r="M507" s="133"/>
      <c r="N507" s="130"/>
      <c r="O507" s="130"/>
      <c r="P507" s="128"/>
    </row>
    <row r="508" spans="1:16" x14ac:dyDescent="0.3">
      <c r="A508" s="171">
        <v>509</v>
      </c>
      <c r="B508" s="210" t="s">
        <v>764</v>
      </c>
      <c r="C508" s="138"/>
      <c r="D508" s="217" t="e">
        <f>MATCH(E508,[1]!Tabla1[Consignatario],0)</f>
        <v>#REF!</v>
      </c>
      <c r="E508" s="130" t="s">
        <v>1714</v>
      </c>
      <c r="F508" s="130" t="s">
        <v>539</v>
      </c>
      <c r="G508" s="135"/>
      <c r="H508" s="135" t="s">
        <v>628</v>
      </c>
      <c r="I508" s="140" t="s">
        <v>1870</v>
      </c>
      <c r="J508" s="135" t="s">
        <v>324</v>
      </c>
      <c r="K508" s="132">
        <v>200</v>
      </c>
      <c r="L508" s="130">
        <v>200</v>
      </c>
      <c r="M508" s="133">
        <v>21</v>
      </c>
      <c r="N508" s="174">
        <v>5</v>
      </c>
      <c r="O508" s="174"/>
      <c r="P508" s="128" t="s">
        <v>166</v>
      </c>
    </row>
    <row r="509" spans="1:16" x14ac:dyDescent="0.3">
      <c r="A509" s="171">
        <v>510</v>
      </c>
      <c r="B509" s="210"/>
      <c r="C509" s="134"/>
      <c r="D509" s="217" t="e">
        <f>MATCH(E509,[1]!Tabla1[Consignatario],0)</f>
        <v>#REF!</v>
      </c>
      <c r="E509" s="130" t="s">
        <v>1714</v>
      </c>
      <c r="F509" s="130" t="s">
        <v>539</v>
      </c>
      <c r="G509" s="135"/>
      <c r="H509" s="135" t="s">
        <v>628</v>
      </c>
      <c r="I509" s="136" t="s">
        <v>1871</v>
      </c>
      <c r="J509" s="135" t="s">
        <v>765</v>
      </c>
      <c r="K509" s="132">
        <v>520</v>
      </c>
      <c r="L509" s="130"/>
      <c r="M509" s="133"/>
      <c r="N509" s="174"/>
      <c r="O509" s="174"/>
      <c r="P509" s="134"/>
    </row>
    <row r="510" spans="1:16" x14ac:dyDescent="0.3">
      <c r="A510" s="171">
        <v>511</v>
      </c>
      <c r="B510" s="210" t="s">
        <v>764</v>
      </c>
      <c r="C510" s="138"/>
      <c r="D510" s="217" t="e">
        <f>MATCH(E510,[1]!Tabla1[Consignatario],0)</f>
        <v>#REF!</v>
      </c>
      <c r="E510" s="139" t="s">
        <v>1737</v>
      </c>
      <c r="F510" s="130" t="s">
        <v>539</v>
      </c>
      <c r="G510" s="135"/>
      <c r="H510" s="135" t="s">
        <v>621</v>
      </c>
      <c r="I510" s="140" t="s">
        <v>1871</v>
      </c>
      <c r="J510" s="135" t="s">
        <v>71</v>
      </c>
      <c r="K510" s="132">
        <v>400</v>
      </c>
      <c r="L510" s="130"/>
      <c r="M510" s="133">
        <v>72</v>
      </c>
      <c r="N510" s="174"/>
      <c r="O510" s="174"/>
      <c r="P510" s="138" t="s">
        <v>166</v>
      </c>
    </row>
    <row r="511" spans="1:16" x14ac:dyDescent="0.3">
      <c r="A511" s="171">
        <v>512</v>
      </c>
      <c r="B511" s="210"/>
      <c r="C511" s="134"/>
      <c r="D511" s="217" t="e">
        <f>MATCH(E511,[1]!Tabla1[Consignatario],0)</f>
        <v>#REF!</v>
      </c>
      <c r="E511" s="139" t="s">
        <v>1737</v>
      </c>
      <c r="F511" s="130" t="s">
        <v>539</v>
      </c>
      <c r="G511" s="135"/>
      <c r="H511" s="135" t="s">
        <v>621</v>
      </c>
      <c r="I511" s="136" t="s">
        <v>1869</v>
      </c>
      <c r="J511" s="135" t="s">
        <v>766</v>
      </c>
      <c r="K511" s="132">
        <v>6680</v>
      </c>
      <c r="L511" s="130"/>
      <c r="M511" s="133"/>
      <c r="N511" s="130"/>
      <c r="O511" s="130"/>
      <c r="P511" s="128" t="s">
        <v>298</v>
      </c>
    </row>
    <row r="512" spans="1:16" x14ac:dyDescent="0.3">
      <c r="A512" s="171">
        <v>513</v>
      </c>
      <c r="B512" s="210" t="s">
        <v>764</v>
      </c>
      <c r="C512" s="142"/>
      <c r="D512" s="217" t="e">
        <f>MATCH(E512,[1]!Tabla1[Consignatario],0)</f>
        <v>#REF!</v>
      </c>
      <c r="E512" s="139" t="s">
        <v>1737</v>
      </c>
      <c r="F512" s="130" t="s">
        <v>539</v>
      </c>
      <c r="G512" s="135"/>
      <c r="H512" s="135" t="s">
        <v>621</v>
      </c>
      <c r="I512" s="144" t="s">
        <v>1870</v>
      </c>
      <c r="J512" s="135" t="s">
        <v>310</v>
      </c>
      <c r="K512" s="132">
        <v>350</v>
      </c>
      <c r="L512" s="130">
        <v>350</v>
      </c>
      <c r="M512" s="133">
        <v>7</v>
      </c>
      <c r="N512" s="174">
        <v>4</v>
      </c>
      <c r="O512" s="174"/>
      <c r="P512" s="128"/>
    </row>
    <row r="513" spans="1:16" x14ac:dyDescent="0.3">
      <c r="A513" s="171">
        <v>514</v>
      </c>
      <c r="B513" s="210" t="s">
        <v>764</v>
      </c>
      <c r="C513" s="138"/>
      <c r="D513" s="217" t="e">
        <f>MATCH(E513,[1]!Tabla1[Consignatario],0)</f>
        <v>#REF!</v>
      </c>
      <c r="E513" s="139" t="s">
        <v>1804</v>
      </c>
      <c r="F513" s="130" t="s">
        <v>539</v>
      </c>
      <c r="G513" s="135"/>
      <c r="H513" s="135" t="s">
        <v>621</v>
      </c>
      <c r="I513" s="140" t="s">
        <v>1871</v>
      </c>
      <c r="J513" s="135" t="s">
        <v>767</v>
      </c>
      <c r="K513" s="132">
        <v>600</v>
      </c>
      <c r="L513" s="130"/>
      <c r="M513" s="133">
        <v>54</v>
      </c>
      <c r="N513" s="174"/>
      <c r="O513" s="174"/>
      <c r="P513" s="128" t="s">
        <v>425</v>
      </c>
    </row>
    <row r="514" spans="1:16" x14ac:dyDescent="0.3">
      <c r="A514" s="171">
        <v>515</v>
      </c>
      <c r="B514" s="210"/>
      <c r="C514" s="128"/>
      <c r="D514" s="217" t="e">
        <f>MATCH(E514,[1]!Tabla1[Consignatario],0)</f>
        <v>#REF!</v>
      </c>
      <c r="E514" s="139" t="s">
        <v>1804</v>
      </c>
      <c r="F514" s="130" t="s">
        <v>539</v>
      </c>
      <c r="G514" s="135"/>
      <c r="H514" s="135" t="s">
        <v>621</v>
      </c>
      <c r="I514" s="189" t="s">
        <v>1870</v>
      </c>
      <c r="J514" s="135" t="s">
        <v>457</v>
      </c>
      <c r="K514" s="132">
        <v>1200</v>
      </c>
      <c r="L514" s="130">
        <v>1200</v>
      </c>
      <c r="M514" s="133"/>
      <c r="N514" s="130"/>
      <c r="O514" s="130"/>
      <c r="P514" s="128"/>
    </row>
    <row r="515" spans="1:16" x14ac:dyDescent="0.3">
      <c r="A515" s="171">
        <v>516</v>
      </c>
      <c r="B515" s="210" t="s">
        <v>764</v>
      </c>
      <c r="C515" s="134"/>
      <c r="D515" s="217" t="e">
        <f>MATCH(E515,[1]!Tabla1[Consignatario],0)</f>
        <v>#REF!</v>
      </c>
      <c r="E515" s="139" t="s">
        <v>1754</v>
      </c>
      <c r="F515" s="130" t="s">
        <v>539</v>
      </c>
      <c r="G515" s="135"/>
      <c r="H515" s="135" t="s">
        <v>609</v>
      </c>
      <c r="I515" s="136" t="s">
        <v>1870</v>
      </c>
      <c r="J515" s="135" t="s">
        <v>49</v>
      </c>
      <c r="K515" s="132">
        <v>1000</v>
      </c>
      <c r="L515" s="130">
        <v>1000</v>
      </c>
      <c r="M515" s="133">
        <v>30</v>
      </c>
      <c r="N515" s="130"/>
      <c r="O515" s="130"/>
      <c r="P515" s="128" t="s">
        <v>768</v>
      </c>
    </row>
    <row r="516" spans="1:16" x14ac:dyDescent="0.3">
      <c r="A516" s="171">
        <v>517</v>
      </c>
      <c r="B516" s="210" t="s">
        <v>764</v>
      </c>
      <c r="C516" s="138"/>
      <c r="D516" s="217" t="e">
        <f>MATCH(E516,[1]!Tabla1[Consignatario],0)</f>
        <v>#REF!</v>
      </c>
      <c r="E516" s="139" t="s">
        <v>1718</v>
      </c>
      <c r="F516" s="130" t="s">
        <v>539</v>
      </c>
      <c r="G516" s="135"/>
      <c r="H516" s="135" t="s">
        <v>609</v>
      </c>
      <c r="I516" s="140" t="s">
        <v>1869</v>
      </c>
      <c r="J516" s="135" t="s">
        <v>25</v>
      </c>
      <c r="K516" s="132">
        <v>16000</v>
      </c>
      <c r="L516" s="130"/>
      <c r="M516" s="133">
        <v>137</v>
      </c>
      <c r="N516" s="174">
        <v>1</v>
      </c>
      <c r="O516" s="174"/>
      <c r="P516" s="128" t="s">
        <v>298</v>
      </c>
    </row>
    <row r="517" spans="1:16" x14ac:dyDescent="0.3">
      <c r="A517" s="171">
        <v>518</v>
      </c>
      <c r="B517" s="210"/>
      <c r="C517" s="134"/>
      <c r="D517" s="217" t="e">
        <f>MATCH(E517,[1]!Tabla1[Consignatario],0)</f>
        <v>#REF!</v>
      </c>
      <c r="E517" s="139" t="s">
        <v>1718</v>
      </c>
      <c r="F517" s="130" t="s">
        <v>539</v>
      </c>
      <c r="G517" s="135"/>
      <c r="H517" s="135" t="s">
        <v>609</v>
      </c>
      <c r="I517" s="136" t="s">
        <v>1871</v>
      </c>
      <c r="J517" s="135" t="s">
        <v>626</v>
      </c>
      <c r="K517" s="132">
        <v>320</v>
      </c>
      <c r="L517" s="130"/>
      <c r="M517" s="133"/>
      <c r="N517" s="191"/>
      <c r="O517" s="191"/>
      <c r="P517" s="128" t="s">
        <v>166</v>
      </c>
    </row>
    <row r="518" spans="1:16" x14ac:dyDescent="0.3">
      <c r="A518" s="171">
        <v>519</v>
      </c>
      <c r="B518" s="204"/>
      <c r="C518" s="205"/>
      <c r="D518" s="217" t="e">
        <f>MATCH(E518,[1]!Tabla1[Consignatario],0)</f>
        <v>#REF!</v>
      </c>
      <c r="E518" s="217" t="s">
        <v>1718</v>
      </c>
      <c r="F518" s="130" t="s">
        <v>539</v>
      </c>
      <c r="G518" s="205"/>
      <c r="H518" s="135" t="s">
        <v>609</v>
      </c>
      <c r="I518" s="206" t="s">
        <v>1870</v>
      </c>
      <c r="J518" s="205" t="s">
        <v>769</v>
      </c>
      <c r="K518" s="207">
        <v>250</v>
      </c>
      <c r="L518" s="205">
        <v>250</v>
      </c>
      <c r="M518" s="208"/>
      <c r="N518" s="209"/>
      <c r="O518" s="209"/>
      <c r="P518" s="212"/>
    </row>
    <row r="519" spans="1:16" x14ac:dyDescent="0.3">
      <c r="A519" s="171">
        <v>520</v>
      </c>
      <c r="B519" s="210" t="s">
        <v>764</v>
      </c>
      <c r="C519" s="128"/>
      <c r="D519" s="217" t="e">
        <f>MATCH(E519,[1]!Tabla1[Consignatario],0)</f>
        <v>#REF!</v>
      </c>
      <c r="E519" s="217" t="s">
        <v>1808</v>
      </c>
      <c r="F519" s="130" t="s">
        <v>539</v>
      </c>
      <c r="G519" s="130"/>
      <c r="H519" s="130" t="s">
        <v>609</v>
      </c>
      <c r="I519" s="189" t="s">
        <v>1870</v>
      </c>
      <c r="J519" s="130" t="s">
        <v>770</v>
      </c>
      <c r="K519" s="132">
        <v>2150</v>
      </c>
      <c r="L519" s="130">
        <v>2150</v>
      </c>
      <c r="M519" s="133">
        <v>71</v>
      </c>
      <c r="N519" s="130"/>
      <c r="O519" s="130"/>
      <c r="P519" s="128" t="s">
        <v>166</v>
      </c>
    </row>
    <row r="520" spans="1:16" x14ac:dyDescent="0.3">
      <c r="A520" s="171">
        <v>521</v>
      </c>
      <c r="B520" s="210"/>
      <c r="C520" s="128"/>
      <c r="D520" s="217" t="e">
        <f>MATCH(E520,[1]!Tabla1[Consignatario],0)</f>
        <v>#REF!</v>
      </c>
      <c r="E520" s="217" t="s">
        <v>1808</v>
      </c>
      <c r="F520" s="130" t="s">
        <v>539</v>
      </c>
      <c r="G520" s="130"/>
      <c r="H520" s="135" t="s">
        <v>609</v>
      </c>
      <c r="I520" s="189" t="s">
        <v>1871</v>
      </c>
      <c r="J520" s="130" t="s">
        <v>338</v>
      </c>
      <c r="K520" s="132">
        <v>240</v>
      </c>
      <c r="L520" s="130"/>
      <c r="M520" s="133"/>
      <c r="N520" s="174"/>
      <c r="O520" s="174"/>
      <c r="P520" s="128"/>
    </row>
    <row r="521" spans="1:16" x14ac:dyDescent="0.3">
      <c r="A521" s="171">
        <v>522</v>
      </c>
      <c r="B521" s="210" t="s">
        <v>764</v>
      </c>
      <c r="C521" s="128"/>
      <c r="D521" s="217" t="e">
        <f>MATCH(E521,[1]!Tabla1[Consignatario],0)</f>
        <v>#REF!</v>
      </c>
      <c r="E521" s="217" t="s">
        <v>1541</v>
      </c>
      <c r="F521" s="130" t="s">
        <v>539</v>
      </c>
      <c r="G521" s="130"/>
      <c r="H521" s="130" t="s">
        <v>621</v>
      </c>
      <c r="I521" s="189" t="s">
        <v>1869</v>
      </c>
      <c r="J521" s="130" t="s">
        <v>771</v>
      </c>
      <c r="K521" s="132">
        <v>15958</v>
      </c>
      <c r="L521" s="130"/>
      <c r="M521" s="133">
        <v>119</v>
      </c>
      <c r="N521" s="174">
        <v>5</v>
      </c>
      <c r="O521" s="174"/>
      <c r="P521" s="128" t="s">
        <v>298</v>
      </c>
    </row>
    <row r="522" spans="1:16" x14ac:dyDescent="0.3">
      <c r="A522" s="171">
        <v>523</v>
      </c>
      <c r="B522" s="210" t="s">
        <v>764</v>
      </c>
      <c r="C522" s="128"/>
      <c r="D522" s="217" t="e">
        <f>MATCH(E522,[1]!Tabla1[Consignatario],0)</f>
        <v>#REF!</v>
      </c>
      <c r="E522" s="217" t="s">
        <v>1796</v>
      </c>
      <c r="F522" s="130" t="s">
        <v>539</v>
      </c>
      <c r="G522" s="130"/>
      <c r="H522" s="130" t="s">
        <v>628</v>
      </c>
      <c r="I522" s="189" t="s">
        <v>1869</v>
      </c>
      <c r="J522" s="130" t="s">
        <v>772</v>
      </c>
      <c r="K522" s="132">
        <v>34226</v>
      </c>
      <c r="L522" s="130"/>
      <c r="M522" s="133">
        <v>256</v>
      </c>
      <c r="N522" s="130">
        <v>5</v>
      </c>
      <c r="O522" s="130"/>
      <c r="P522" s="128" t="s">
        <v>298</v>
      </c>
    </row>
    <row r="523" spans="1:16" x14ac:dyDescent="0.3">
      <c r="A523" s="171">
        <v>524</v>
      </c>
      <c r="B523" s="210" t="s">
        <v>764</v>
      </c>
      <c r="C523" s="134"/>
      <c r="D523" s="217" t="e">
        <f>MATCH(E523,[1]!Tabla1[Consignatario],0)</f>
        <v>#REF!</v>
      </c>
      <c r="E523" s="217" t="s">
        <v>1703</v>
      </c>
      <c r="F523" s="130" t="s">
        <v>539</v>
      </c>
      <c r="G523" s="130"/>
      <c r="H523" s="130" t="s">
        <v>628</v>
      </c>
      <c r="I523" s="136" t="s">
        <v>1871</v>
      </c>
      <c r="J523" s="135" t="s">
        <v>773</v>
      </c>
      <c r="K523" s="218">
        <v>2338</v>
      </c>
      <c r="L523" s="218">
        <v>2852</v>
      </c>
      <c r="M523" s="133">
        <v>85</v>
      </c>
      <c r="N523" s="130">
        <v>4</v>
      </c>
      <c r="O523" s="130"/>
      <c r="P523" s="128" t="s">
        <v>166</v>
      </c>
    </row>
    <row r="524" spans="1:16" x14ac:dyDescent="0.3">
      <c r="A524" s="171">
        <v>525</v>
      </c>
      <c r="B524" s="210"/>
      <c r="C524" s="138"/>
      <c r="D524" s="217" t="e">
        <f>MATCH(E524,[1]!Tabla1[Consignatario],0)</f>
        <v>#REF!</v>
      </c>
      <c r="E524" s="217" t="s">
        <v>1703</v>
      </c>
      <c r="F524" s="130" t="s">
        <v>539</v>
      </c>
      <c r="G524" s="130"/>
      <c r="H524" s="130" t="s">
        <v>628</v>
      </c>
      <c r="I524" s="139" t="s">
        <v>1871</v>
      </c>
      <c r="J524" s="135" t="s">
        <v>774</v>
      </c>
      <c r="K524" s="132">
        <v>64</v>
      </c>
      <c r="L524" s="129"/>
      <c r="M524" s="133"/>
      <c r="N524" s="174"/>
      <c r="O524" s="174"/>
      <c r="P524" s="128"/>
    </row>
    <row r="525" spans="1:16" x14ac:dyDescent="0.3">
      <c r="A525" s="171">
        <v>526</v>
      </c>
      <c r="B525" s="210"/>
      <c r="C525" s="128"/>
      <c r="D525" s="217" t="e">
        <f>MATCH(E525,[1]!Tabla1[Consignatario],0)</f>
        <v>#REF!</v>
      </c>
      <c r="E525" s="217" t="s">
        <v>1703</v>
      </c>
      <c r="F525" s="130" t="s">
        <v>539</v>
      </c>
      <c r="G525" s="130"/>
      <c r="H525" s="130" t="s">
        <v>628</v>
      </c>
      <c r="I525" s="189" t="s">
        <v>1868</v>
      </c>
      <c r="J525" s="130" t="s">
        <v>775</v>
      </c>
      <c r="K525" s="132">
        <v>450</v>
      </c>
      <c r="L525" s="130">
        <v>450</v>
      </c>
      <c r="M525" s="133">
        <v>13</v>
      </c>
      <c r="N525" s="130">
        <v>4</v>
      </c>
      <c r="O525" s="130"/>
      <c r="P525" s="128" t="s">
        <v>166</v>
      </c>
    </row>
    <row r="526" spans="1:16" x14ac:dyDescent="0.3">
      <c r="A526" s="171">
        <v>527</v>
      </c>
      <c r="B526" s="210" t="s">
        <v>776</v>
      </c>
      <c r="C526" s="128"/>
      <c r="D526" s="217" t="e">
        <f>MATCH(E526,[1]!Tabla1[Consignatario],0)</f>
        <v>#REF!</v>
      </c>
      <c r="E526" s="217" t="s">
        <v>1740</v>
      </c>
      <c r="F526" s="130" t="s">
        <v>560</v>
      </c>
      <c r="G526" s="130"/>
      <c r="H526" s="130" t="s">
        <v>621</v>
      </c>
      <c r="I526" s="189" t="s">
        <v>1870</v>
      </c>
      <c r="J526" s="130" t="s">
        <v>610</v>
      </c>
      <c r="K526" s="132">
        <v>400</v>
      </c>
      <c r="L526" s="130">
        <v>400</v>
      </c>
      <c r="M526" s="133">
        <v>18</v>
      </c>
      <c r="N526" s="130"/>
      <c r="O526" s="130"/>
      <c r="P526" s="128" t="s">
        <v>425</v>
      </c>
    </row>
    <row r="527" spans="1:16" x14ac:dyDescent="0.3">
      <c r="A527" s="171">
        <v>528</v>
      </c>
      <c r="B527" s="210"/>
      <c r="C527" s="128"/>
      <c r="D527" s="217" t="e">
        <f>MATCH(E527,[1]!Tabla1[Consignatario],0)</f>
        <v>#REF!</v>
      </c>
      <c r="E527" s="217" t="s">
        <v>1740</v>
      </c>
      <c r="F527" s="130" t="s">
        <v>560</v>
      </c>
      <c r="G527" s="130"/>
      <c r="H527" s="130" t="s">
        <v>621</v>
      </c>
      <c r="I527" s="189" t="s">
        <v>1871</v>
      </c>
      <c r="J527" s="130" t="s">
        <v>580</v>
      </c>
      <c r="K527" s="132">
        <v>200</v>
      </c>
      <c r="L527" s="130">
        <v>200</v>
      </c>
      <c r="M527" s="133"/>
      <c r="N527" s="130"/>
      <c r="O527" s="130"/>
      <c r="P527" s="128"/>
    </row>
    <row r="528" spans="1:16" x14ac:dyDescent="0.3">
      <c r="A528" s="171">
        <v>529</v>
      </c>
      <c r="B528" s="210" t="s">
        <v>776</v>
      </c>
      <c r="C528" s="128"/>
      <c r="D528" s="217" t="e">
        <f>MATCH(E528,[1]!Tabla1[Consignatario],0)</f>
        <v>#REF!</v>
      </c>
      <c r="E528" s="217" t="s">
        <v>1789</v>
      </c>
      <c r="F528" s="130" t="s">
        <v>560</v>
      </c>
      <c r="G528" s="130"/>
      <c r="H528" s="130" t="s">
        <v>621</v>
      </c>
      <c r="I528" s="189" t="s">
        <v>1870</v>
      </c>
      <c r="J528" s="130" t="s">
        <v>777</v>
      </c>
      <c r="K528" s="132">
        <v>840</v>
      </c>
      <c r="L528" s="130">
        <v>840</v>
      </c>
      <c r="M528" s="133">
        <v>30</v>
      </c>
      <c r="N528" s="130"/>
      <c r="O528" s="130"/>
      <c r="P528" s="128" t="s">
        <v>166</v>
      </c>
    </row>
    <row r="529" spans="1:16" x14ac:dyDescent="0.3">
      <c r="A529" s="171">
        <v>530</v>
      </c>
      <c r="B529" s="210"/>
      <c r="C529" s="134"/>
      <c r="D529" s="217" t="e">
        <f>MATCH(E529,[1]!Tabla1[Consignatario],0)</f>
        <v>#REF!</v>
      </c>
      <c r="E529" s="217" t="s">
        <v>1789</v>
      </c>
      <c r="F529" s="130" t="s">
        <v>560</v>
      </c>
      <c r="G529" s="135"/>
      <c r="H529" s="130" t="s">
        <v>621</v>
      </c>
      <c r="I529" s="136" t="s">
        <v>1871</v>
      </c>
      <c r="J529" s="135" t="s">
        <v>574</v>
      </c>
      <c r="K529" s="132">
        <v>160</v>
      </c>
      <c r="L529" s="130"/>
      <c r="M529" s="133"/>
      <c r="N529" s="130"/>
      <c r="O529" s="130"/>
      <c r="P529" s="128"/>
    </row>
    <row r="530" spans="1:16" x14ac:dyDescent="0.3">
      <c r="A530" s="171">
        <v>531</v>
      </c>
      <c r="B530" s="210"/>
      <c r="C530" s="138"/>
      <c r="D530" s="217" t="e">
        <f>MATCH(E530,[1]!Tabla1[Consignatario],0)</f>
        <v>#REF!</v>
      </c>
      <c r="E530" s="139" t="s">
        <v>1789</v>
      </c>
      <c r="F530" s="130" t="s">
        <v>560</v>
      </c>
      <c r="G530" s="135"/>
      <c r="H530" s="130" t="s">
        <v>621</v>
      </c>
      <c r="I530" s="140" t="s">
        <v>1869</v>
      </c>
      <c r="J530" s="135" t="s">
        <v>778</v>
      </c>
      <c r="K530" s="132" t="s">
        <v>1868</v>
      </c>
      <c r="L530" s="130"/>
      <c r="M530" s="133">
        <v>22</v>
      </c>
      <c r="N530" s="174"/>
      <c r="O530" s="174"/>
      <c r="P530" s="128" t="s">
        <v>298</v>
      </c>
    </row>
    <row r="531" spans="1:16" x14ac:dyDescent="0.3">
      <c r="A531" s="171">
        <v>532</v>
      </c>
      <c r="B531" s="210" t="s">
        <v>776</v>
      </c>
      <c r="C531" s="134"/>
      <c r="D531" s="217" t="e">
        <f>MATCH(E531,[1]!Tabla1[Consignatario],0)</f>
        <v>#REF!</v>
      </c>
      <c r="E531" s="139" t="s">
        <v>1813</v>
      </c>
      <c r="F531" s="130" t="s">
        <v>560</v>
      </c>
      <c r="G531" s="135"/>
      <c r="H531" s="135" t="s">
        <v>621</v>
      </c>
      <c r="I531" s="136" t="s">
        <v>1870</v>
      </c>
      <c r="J531" s="135" t="s">
        <v>610</v>
      </c>
      <c r="K531" s="132">
        <v>400</v>
      </c>
      <c r="L531" s="130">
        <v>400</v>
      </c>
      <c r="M531" s="133">
        <v>24</v>
      </c>
      <c r="N531" s="174"/>
      <c r="O531" s="174"/>
      <c r="P531" s="134" t="s">
        <v>166</v>
      </c>
    </row>
    <row r="532" spans="1:16" x14ac:dyDescent="0.3">
      <c r="A532" s="171">
        <v>533</v>
      </c>
      <c r="B532" s="210"/>
      <c r="C532" s="138"/>
      <c r="D532" s="217" t="e">
        <f>MATCH(E532,[1]!Tabla1[Consignatario],0)</f>
        <v>#REF!</v>
      </c>
      <c r="E532" s="139" t="s">
        <v>1813</v>
      </c>
      <c r="F532" s="130" t="s">
        <v>560</v>
      </c>
      <c r="G532" s="135"/>
      <c r="H532" s="130" t="s">
        <v>621</v>
      </c>
      <c r="I532" s="140" t="s">
        <v>1871</v>
      </c>
      <c r="J532" s="135" t="s">
        <v>71</v>
      </c>
      <c r="K532" s="132">
        <v>400</v>
      </c>
      <c r="L532" s="130"/>
      <c r="M532" s="133"/>
      <c r="N532" s="174"/>
      <c r="O532" s="174"/>
      <c r="P532" s="138"/>
    </row>
    <row r="533" spans="1:16" x14ac:dyDescent="0.3">
      <c r="A533" s="171">
        <v>534</v>
      </c>
      <c r="B533" s="210" t="s">
        <v>776</v>
      </c>
      <c r="C533" s="134"/>
      <c r="D533" s="217" t="e">
        <f>MATCH(E533,[1]!Tabla1[Consignatario],0)</f>
        <v>#REF!</v>
      </c>
      <c r="E533" s="139" t="s">
        <v>1578</v>
      </c>
      <c r="F533" s="130" t="s">
        <v>560</v>
      </c>
      <c r="G533" s="135"/>
      <c r="H533" s="135" t="s">
        <v>628</v>
      </c>
      <c r="I533" s="136" t="s">
        <v>1871</v>
      </c>
      <c r="J533" s="135" t="s">
        <v>574</v>
      </c>
      <c r="K533" s="132">
        <v>160</v>
      </c>
      <c r="L533" s="130"/>
      <c r="M533" s="133">
        <v>133</v>
      </c>
      <c r="N533" s="130">
        <v>6.5</v>
      </c>
      <c r="O533" s="130"/>
      <c r="P533" s="128" t="s">
        <v>166</v>
      </c>
    </row>
    <row r="534" spans="1:16" x14ac:dyDescent="0.3">
      <c r="A534" s="171">
        <v>535</v>
      </c>
      <c r="B534" s="210"/>
      <c r="C534" s="142"/>
      <c r="D534" s="217" t="e">
        <f>MATCH(E534,[1]!Tabla1[Consignatario],0)</f>
        <v>#REF!</v>
      </c>
      <c r="E534" s="139" t="s">
        <v>1578</v>
      </c>
      <c r="F534" s="130" t="s">
        <v>560</v>
      </c>
      <c r="G534" s="135"/>
      <c r="H534" s="135" t="s">
        <v>628</v>
      </c>
      <c r="I534" s="144" t="s">
        <v>1870</v>
      </c>
      <c r="J534" s="135" t="s">
        <v>65</v>
      </c>
      <c r="K534" s="132">
        <v>300</v>
      </c>
      <c r="L534" s="130">
        <v>300</v>
      </c>
      <c r="M534" s="133"/>
      <c r="N534" s="174"/>
      <c r="O534" s="174"/>
      <c r="P534" s="128"/>
    </row>
    <row r="535" spans="1:16" x14ac:dyDescent="0.3">
      <c r="A535" s="171">
        <v>536</v>
      </c>
      <c r="B535" s="210"/>
      <c r="C535" s="138"/>
      <c r="D535" s="217" t="e">
        <f>MATCH(E535,[1]!Tabla1[Consignatario],0)</f>
        <v>#REF!</v>
      </c>
      <c r="E535" s="139" t="s">
        <v>1578</v>
      </c>
      <c r="F535" s="130" t="s">
        <v>560</v>
      </c>
      <c r="G535" s="135"/>
      <c r="H535" s="135" t="s">
        <v>628</v>
      </c>
      <c r="I535" s="140" t="s">
        <v>1869</v>
      </c>
      <c r="J535" s="135" t="s">
        <v>25</v>
      </c>
      <c r="K535" s="132">
        <v>16000</v>
      </c>
      <c r="L535" s="130"/>
      <c r="M535" s="133"/>
      <c r="N535" s="174"/>
      <c r="O535" s="174"/>
      <c r="P535" s="128" t="s">
        <v>298</v>
      </c>
    </row>
    <row r="536" spans="1:16" x14ac:dyDescent="0.3">
      <c r="A536" s="171">
        <v>537</v>
      </c>
      <c r="B536" s="210" t="s">
        <v>776</v>
      </c>
      <c r="C536" s="128"/>
      <c r="D536" s="217" t="e">
        <f>MATCH(E536,[1]!Tabla1[Consignatario],0)</f>
        <v>#REF!</v>
      </c>
      <c r="E536" s="130" t="s">
        <v>1673</v>
      </c>
      <c r="F536" s="130" t="s">
        <v>560</v>
      </c>
      <c r="G536" s="135"/>
      <c r="H536" s="130" t="s">
        <v>609</v>
      </c>
      <c r="I536" s="189" t="s">
        <v>1871</v>
      </c>
      <c r="J536" s="135" t="s">
        <v>71</v>
      </c>
      <c r="K536" s="132">
        <v>400</v>
      </c>
      <c r="L536" s="130"/>
      <c r="M536" s="133">
        <v>12</v>
      </c>
      <c r="N536" s="130"/>
      <c r="O536" s="130"/>
      <c r="P536" s="128" t="s">
        <v>166</v>
      </c>
    </row>
    <row r="537" spans="1:16" x14ac:dyDescent="0.3">
      <c r="A537" s="171">
        <v>538</v>
      </c>
      <c r="B537" s="210" t="s">
        <v>776</v>
      </c>
      <c r="C537" s="134"/>
      <c r="D537" s="217" t="e">
        <f>MATCH(E537,[1]!Tabla1[Consignatario],0)</f>
        <v>#REF!</v>
      </c>
      <c r="E537" s="130" t="s">
        <v>1744</v>
      </c>
      <c r="F537" s="130" t="s">
        <v>560</v>
      </c>
      <c r="G537" s="135"/>
      <c r="H537" s="135" t="s">
        <v>609</v>
      </c>
      <c r="I537" s="136" t="s">
        <v>1871</v>
      </c>
      <c r="J537" s="135" t="s">
        <v>626</v>
      </c>
      <c r="K537" s="132">
        <v>320</v>
      </c>
      <c r="L537" s="130">
        <v>1320</v>
      </c>
      <c r="M537" s="133">
        <v>39</v>
      </c>
      <c r="N537" s="130">
        <v>5</v>
      </c>
      <c r="O537" s="130"/>
      <c r="P537" s="128" t="s">
        <v>166</v>
      </c>
    </row>
    <row r="538" spans="1:16" x14ac:dyDescent="0.3">
      <c r="A538" s="171">
        <v>539</v>
      </c>
      <c r="B538" s="210"/>
      <c r="C538" s="138"/>
      <c r="D538" s="217" t="e">
        <f>MATCH(E538,[1]!Tabla1[Consignatario],0)</f>
        <v>#REF!</v>
      </c>
      <c r="E538" s="130" t="s">
        <v>1744</v>
      </c>
      <c r="F538" s="130" t="s">
        <v>560</v>
      </c>
      <c r="G538" s="135"/>
      <c r="H538" s="135" t="s">
        <v>609</v>
      </c>
      <c r="I538" s="140" t="s">
        <v>1870</v>
      </c>
      <c r="J538" s="135" t="s">
        <v>49</v>
      </c>
      <c r="K538" s="132">
        <v>1000</v>
      </c>
      <c r="L538" s="130">
        <v>1000</v>
      </c>
      <c r="M538" s="133"/>
      <c r="N538" s="174"/>
      <c r="O538" s="174"/>
      <c r="P538" s="128"/>
    </row>
    <row r="539" spans="1:16" x14ac:dyDescent="0.3">
      <c r="A539" s="171">
        <v>540</v>
      </c>
      <c r="B539" s="210" t="s">
        <v>776</v>
      </c>
      <c r="C539" s="134"/>
      <c r="D539" s="217" t="e">
        <f>MATCH(E539,[1]!Tabla1[Consignatario],0)</f>
        <v>#REF!</v>
      </c>
      <c r="E539" s="216" t="s">
        <v>1758</v>
      </c>
      <c r="F539" s="130" t="s">
        <v>560</v>
      </c>
      <c r="G539" s="135"/>
      <c r="H539" s="135" t="s">
        <v>629</v>
      </c>
      <c r="I539" s="136" t="s">
        <v>1871</v>
      </c>
      <c r="J539" s="135" t="s">
        <v>779</v>
      </c>
      <c r="K539" s="132">
        <v>1200</v>
      </c>
      <c r="L539" s="130">
        <v>1700</v>
      </c>
      <c r="M539" s="133">
        <v>51</v>
      </c>
      <c r="N539" s="191"/>
      <c r="O539" s="191"/>
      <c r="P539" s="128" t="s">
        <v>166</v>
      </c>
    </row>
    <row r="540" spans="1:16" x14ac:dyDescent="0.3">
      <c r="A540" s="171">
        <v>541</v>
      </c>
      <c r="B540" s="204"/>
      <c r="C540" s="205"/>
      <c r="D540" s="217" t="e">
        <f>MATCH(E540,[1]!Tabla1[Consignatario],0)</f>
        <v>#REF!</v>
      </c>
      <c r="E540" s="216" t="s">
        <v>1758</v>
      </c>
      <c r="F540" s="130" t="s">
        <v>560</v>
      </c>
      <c r="G540" s="205"/>
      <c r="H540" s="135" t="s">
        <v>629</v>
      </c>
      <c r="I540" s="206" t="s">
        <v>1870</v>
      </c>
      <c r="J540" s="205" t="s">
        <v>259</v>
      </c>
      <c r="K540" s="207">
        <v>500</v>
      </c>
      <c r="L540" s="205"/>
      <c r="M540" s="208"/>
      <c r="N540" s="209"/>
      <c r="O540" s="209"/>
      <c r="P540" s="212"/>
    </row>
    <row r="541" spans="1:16" x14ac:dyDescent="0.3">
      <c r="A541" s="171">
        <v>542</v>
      </c>
      <c r="B541" s="210"/>
      <c r="C541" s="128"/>
      <c r="D541" s="217" t="e">
        <f>MATCH(E541,[1]!Tabla1[Consignatario],0)</f>
        <v>#REF!</v>
      </c>
      <c r="E541" s="216" t="s">
        <v>1758</v>
      </c>
      <c r="F541" s="130" t="s">
        <v>560</v>
      </c>
      <c r="G541" s="130"/>
      <c r="H541" s="135" t="s">
        <v>629</v>
      </c>
      <c r="I541" s="189" t="s">
        <v>1869</v>
      </c>
      <c r="J541" s="130" t="s">
        <v>780</v>
      </c>
      <c r="K541" s="132">
        <v>15600</v>
      </c>
      <c r="L541" s="130"/>
      <c r="M541" s="133">
        <v>117</v>
      </c>
      <c r="N541" s="130"/>
      <c r="O541" s="130"/>
      <c r="P541" s="128" t="s">
        <v>298</v>
      </c>
    </row>
    <row r="542" spans="1:16" x14ac:dyDescent="0.3">
      <c r="A542" s="171">
        <v>543</v>
      </c>
      <c r="B542" s="210" t="s">
        <v>776</v>
      </c>
      <c r="C542" s="128"/>
      <c r="D542" s="217" t="e">
        <f>MATCH(E542,[1]!Tabla1[Consignatario],0)</f>
        <v>#REF!</v>
      </c>
      <c r="E542" s="130" t="s">
        <v>1732</v>
      </c>
      <c r="F542" s="130" t="s">
        <v>560</v>
      </c>
      <c r="G542" s="130"/>
      <c r="H542" s="130" t="s">
        <v>621</v>
      </c>
      <c r="I542" s="189" t="s">
        <v>1870</v>
      </c>
      <c r="J542" s="130" t="s">
        <v>781</v>
      </c>
      <c r="K542" s="132">
        <v>560</v>
      </c>
      <c r="L542" s="130">
        <v>560</v>
      </c>
      <c r="M542" s="133">
        <v>19</v>
      </c>
      <c r="N542" s="174">
        <v>2</v>
      </c>
      <c r="O542" s="174"/>
      <c r="P542" s="128" t="s">
        <v>166</v>
      </c>
    </row>
    <row r="543" spans="1:16" x14ac:dyDescent="0.3">
      <c r="A543" s="171">
        <v>544</v>
      </c>
      <c r="B543" s="210"/>
      <c r="C543" s="128"/>
      <c r="D543" s="217" t="e">
        <f>MATCH(E543,[1]!Tabla1[Consignatario],0)</f>
        <v>#REF!</v>
      </c>
      <c r="E543" s="130" t="s">
        <v>1732</v>
      </c>
      <c r="F543" s="130" t="s">
        <v>560</v>
      </c>
      <c r="G543" s="130"/>
      <c r="H543" s="130" t="s">
        <v>621</v>
      </c>
      <c r="I543" s="189" t="s">
        <v>1871</v>
      </c>
      <c r="J543" s="130" t="s">
        <v>782</v>
      </c>
      <c r="K543" s="132">
        <v>80</v>
      </c>
      <c r="L543" s="130"/>
      <c r="M543" s="133"/>
      <c r="N543" s="174"/>
      <c r="O543" s="174"/>
      <c r="P543" s="128"/>
    </row>
    <row r="544" spans="1:16" x14ac:dyDescent="0.3">
      <c r="A544" s="171">
        <v>545</v>
      </c>
      <c r="B544" s="210" t="s">
        <v>776</v>
      </c>
      <c r="C544" s="128"/>
      <c r="D544" s="217" t="e">
        <f>MATCH(E544,[1]!Tabla1[Consignatario],0)</f>
        <v>#REF!</v>
      </c>
      <c r="E544" s="130" t="s">
        <v>1803</v>
      </c>
      <c r="F544" s="130" t="s">
        <v>560</v>
      </c>
      <c r="G544" s="130"/>
      <c r="H544" s="130" t="s">
        <v>621</v>
      </c>
      <c r="I544" s="189" t="s">
        <v>1870</v>
      </c>
      <c r="J544" s="130" t="s">
        <v>52</v>
      </c>
      <c r="K544" s="132">
        <v>2000</v>
      </c>
      <c r="L544" s="130">
        <v>2000</v>
      </c>
      <c r="M544" s="133">
        <v>60</v>
      </c>
      <c r="N544" s="130"/>
      <c r="O544" s="130"/>
      <c r="P544" s="128" t="s">
        <v>166</v>
      </c>
    </row>
    <row r="545" spans="1:16" x14ac:dyDescent="0.3">
      <c r="A545" s="171">
        <v>546</v>
      </c>
      <c r="B545" s="210" t="s">
        <v>783</v>
      </c>
      <c r="C545" s="134"/>
      <c r="D545" s="217" t="e">
        <f>MATCH(E545,[1]!Tabla1[Consignatario],0)</f>
        <v>#REF!</v>
      </c>
      <c r="E545" s="130" t="s">
        <v>1655</v>
      </c>
      <c r="F545" s="130" t="s">
        <v>560</v>
      </c>
      <c r="G545" s="130"/>
      <c r="H545" s="135" t="s">
        <v>621</v>
      </c>
      <c r="I545" s="136" t="s">
        <v>1869</v>
      </c>
      <c r="J545" s="135" t="s">
        <v>784</v>
      </c>
      <c r="K545" s="132">
        <v>24000</v>
      </c>
      <c r="L545" s="130"/>
      <c r="M545" s="133">
        <v>180</v>
      </c>
      <c r="N545" s="130"/>
      <c r="O545" s="130"/>
      <c r="P545" s="128" t="s">
        <v>298</v>
      </c>
    </row>
    <row r="546" spans="1:16" x14ac:dyDescent="0.3">
      <c r="A546" s="171">
        <v>547</v>
      </c>
      <c r="B546" s="210"/>
      <c r="C546" s="138"/>
      <c r="D546" s="217" t="e">
        <f>MATCH(E546,[1]!Tabla1[Consignatario],0)</f>
        <v>#REF!</v>
      </c>
      <c r="E546" s="130" t="s">
        <v>1655</v>
      </c>
      <c r="F546" s="130" t="s">
        <v>560</v>
      </c>
      <c r="G546" s="130"/>
      <c r="H546" s="130" t="s">
        <v>621</v>
      </c>
      <c r="I546" s="139" t="s">
        <v>1870</v>
      </c>
      <c r="J546" s="135" t="s">
        <v>49</v>
      </c>
      <c r="K546" s="132">
        <v>1000</v>
      </c>
      <c r="L546" s="129">
        <v>1000</v>
      </c>
      <c r="M546" s="133">
        <v>30</v>
      </c>
      <c r="N546" s="174"/>
      <c r="O546" s="174"/>
      <c r="P546" s="128" t="s">
        <v>166</v>
      </c>
    </row>
    <row r="547" spans="1:16" x14ac:dyDescent="0.3">
      <c r="A547" s="171">
        <v>548</v>
      </c>
      <c r="B547" s="210" t="s">
        <v>783</v>
      </c>
      <c r="C547" s="128"/>
      <c r="D547" s="217" t="e">
        <f>MATCH(E547,[1]!Tabla1[Consignatario],0)</f>
        <v>#REF!</v>
      </c>
      <c r="E547" s="130" t="s">
        <v>1717</v>
      </c>
      <c r="F547" s="130" t="s">
        <v>560</v>
      </c>
      <c r="G547" s="130"/>
      <c r="H547" s="130" t="s">
        <v>628</v>
      </c>
      <c r="I547" s="189" t="s">
        <v>1870</v>
      </c>
      <c r="J547" s="130" t="s">
        <v>52</v>
      </c>
      <c r="K547" s="132">
        <v>2000</v>
      </c>
      <c r="L547" s="130">
        <v>2000</v>
      </c>
      <c r="M547" s="133">
        <v>103</v>
      </c>
      <c r="N547" s="130">
        <v>2</v>
      </c>
      <c r="O547" s="130"/>
      <c r="P547" s="128" t="s">
        <v>166</v>
      </c>
    </row>
    <row r="548" spans="1:16" x14ac:dyDescent="0.3">
      <c r="A548" s="171">
        <v>549</v>
      </c>
      <c r="B548" s="210"/>
      <c r="C548" s="128"/>
      <c r="D548" s="217" t="e">
        <f>MATCH(E548,[1]!Tabla1[Consignatario],0)</f>
        <v>#REF!</v>
      </c>
      <c r="E548" s="130" t="s">
        <v>1717</v>
      </c>
      <c r="F548" s="130" t="s">
        <v>560</v>
      </c>
      <c r="G548" s="130"/>
      <c r="H548" s="130" t="s">
        <v>628</v>
      </c>
      <c r="I548" s="189" t="s">
        <v>1871</v>
      </c>
      <c r="J548" s="130" t="s">
        <v>785</v>
      </c>
      <c r="K548" s="132">
        <v>1440</v>
      </c>
      <c r="L548" s="130"/>
      <c r="M548" s="133"/>
      <c r="N548" s="130"/>
      <c r="O548" s="130"/>
      <c r="P548" s="128"/>
    </row>
    <row r="549" spans="1:16" x14ac:dyDescent="0.3">
      <c r="A549" s="171">
        <v>550</v>
      </c>
      <c r="B549" s="210" t="s">
        <v>783</v>
      </c>
      <c r="C549" s="128"/>
      <c r="D549" s="217" t="e">
        <f>MATCH(E549,[1]!Tabla1[Consignatario],0)</f>
        <v>#REF!</v>
      </c>
      <c r="E549" s="130" t="s">
        <v>1661</v>
      </c>
      <c r="F549" s="130" t="s">
        <v>560</v>
      </c>
      <c r="G549" s="130"/>
      <c r="H549" s="130" t="s">
        <v>621</v>
      </c>
      <c r="I549" s="189" t="s">
        <v>1871</v>
      </c>
      <c r="J549" s="130" t="s">
        <v>27</v>
      </c>
      <c r="K549" s="132">
        <v>800</v>
      </c>
      <c r="L549" s="130"/>
      <c r="M549" s="133">
        <v>42</v>
      </c>
      <c r="N549" s="130"/>
      <c r="O549" s="130"/>
      <c r="P549" s="128" t="s">
        <v>166</v>
      </c>
    </row>
    <row r="550" spans="1:16" x14ac:dyDescent="0.3">
      <c r="A550" s="171">
        <v>551</v>
      </c>
      <c r="B550" s="210"/>
      <c r="C550" s="128"/>
      <c r="D550" s="217" t="e">
        <f>MATCH(E550,[1]!Tabla1[Consignatario],0)</f>
        <v>#REF!</v>
      </c>
      <c r="E550" s="130" t="s">
        <v>1661</v>
      </c>
      <c r="F550" s="130" t="s">
        <v>560</v>
      </c>
      <c r="G550" s="130"/>
      <c r="H550" s="130" t="s">
        <v>621</v>
      </c>
      <c r="I550" s="189" t="s">
        <v>1870</v>
      </c>
      <c r="J550" s="130" t="s">
        <v>113</v>
      </c>
      <c r="K550" s="132">
        <v>600</v>
      </c>
      <c r="L550" s="130">
        <v>600</v>
      </c>
      <c r="M550" s="133"/>
      <c r="N550" s="130"/>
      <c r="O550" s="130"/>
      <c r="P550" s="128"/>
    </row>
    <row r="551" spans="1:16" x14ac:dyDescent="0.3">
      <c r="A551" s="171">
        <v>552</v>
      </c>
      <c r="B551" s="210"/>
      <c r="C551" s="134"/>
      <c r="D551" s="217" t="e">
        <f>MATCH(E551,[1]!Tabla1[Consignatario],0)</f>
        <v>#REF!</v>
      </c>
      <c r="E551" s="130" t="s">
        <v>1661</v>
      </c>
      <c r="F551" s="130" t="s">
        <v>560</v>
      </c>
      <c r="G551" s="135"/>
      <c r="H551" s="130" t="s">
        <v>621</v>
      </c>
      <c r="I551" s="136" t="s">
        <v>1869</v>
      </c>
      <c r="J551" s="135" t="s">
        <v>394</v>
      </c>
      <c r="K551" s="132">
        <v>7400</v>
      </c>
      <c r="L551" s="130"/>
      <c r="M551" s="133">
        <v>55</v>
      </c>
      <c r="N551" s="130">
        <v>4</v>
      </c>
      <c r="O551" s="130"/>
      <c r="P551" s="128" t="s">
        <v>298</v>
      </c>
    </row>
    <row r="552" spans="1:16" x14ac:dyDescent="0.3">
      <c r="A552" s="171">
        <v>553</v>
      </c>
      <c r="B552" s="210" t="s">
        <v>783</v>
      </c>
      <c r="C552" s="138"/>
      <c r="D552" s="217" t="e">
        <f>MATCH(E552,[1]!Tabla1[Consignatario],0)</f>
        <v>#REF!</v>
      </c>
      <c r="E552" s="130" t="s">
        <v>1761</v>
      </c>
      <c r="F552" s="130" t="s">
        <v>560</v>
      </c>
      <c r="G552" s="135"/>
      <c r="H552" s="135" t="s">
        <v>628</v>
      </c>
      <c r="I552" s="140" t="s">
        <v>1870</v>
      </c>
      <c r="J552" s="135" t="s">
        <v>113</v>
      </c>
      <c r="K552" s="132">
        <v>600</v>
      </c>
      <c r="L552" s="130">
        <v>600</v>
      </c>
      <c r="M552" s="133">
        <v>18</v>
      </c>
      <c r="N552" s="174"/>
      <c r="O552" s="174"/>
      <c r="P552" s="128" t="s">
        <v>166</v>
      </c>
    </row>
    <row r="553" spans="1:16" x14ac:dyDescent="0.3">
      <c r="A553" s="171">
        <v>554</v>
      </c>
      <c r="B553" s="210" t="s">
        <v>783</v>
      </c>
      <c r="C553" s="134"/>
      <c r="D553" s="217" t="e">
        <f>MATCH(E553,[1]!Tabla1[Consignatario],0)</f>
        <v>#REF!</v>
      </c>
      <c r="E553" s="130" t="s">
        <v>1733</v>
      </c>
      <c r="F553" s="130" t="s">
        <v>560</v>
      </c>
      <c r="G553" s="135"/>
      <c r="H553" s="135" t="s">
        <v>629</v>
      </c>
      <c r="I553" s="136" t="s">
        <v>1869</v>
      </c>
      <c r="J553" s="135" t="s">
        <v>348</v>
      </c>
      <c r="K553" s="132">
        <v>8000</v>
      </c>
      <c r="L553" s="130"/>
      <c r="M553" s="133">
        <v>77</v>
      </c>
      <c r="N553" s="174">
        <v>5</v>
      </c>
      <c r="O553" s="174"/>
      <c r="P553" s="134" t="s">
        <v>298</v>
      </c>
    </row>
    <row r="554" spans="1:16" x14ac:dyDescent="0.3">
      <c r="A554" s="171">
        <v>555</v>
      </c>
      <c r="B554" s="210"/>
      <c r="C554" s="138"/>
      <c r="D554" s="217" t="e">
        <f>MATCH(E554,[1]!Tabla1[Consignatario],0)</f>
        <v>#REF!</v>
      </c>
      <c r="E554" s="130" t="s">
        <v>1733</v>
      </c>
      <c r="F554" s="130" t="s">
        <v>560</v>
      </c>
      <c r="G554" s="135"/>
      <c r="H554" s="135" t="s">
        <v>629</v>
      </c>
      <c r="I554" s="140" t="s">
        <v>1870</v>
      </c>
      <c r="J554" s="135" t="s">
        <v>582</v>
      </c>
      <c r="K554" s="132">
        <v>900</v>
      </c>
      <c r="L554" s="130">
        <v>900</v>
      </c>
      <c r="M554" s="133"/>
      <c r="N554" s="174"/>
      <c r="O554" s="174"/>
      <c r="P554" s="138" t="s">
        <v>166</v>
      </c>
    </row>
    <row r="555" spans="1:16" x14ac:dyDescent="0.3">
      <c r="A555" s="171">
        <v>556</v>
      </c>
      <c r="B555" s="210"/>
      <c r="C555" s="134"/>
      <c r="D555" s="217" t="e">
        <f>MATCH(E555,[1]!Tabla1[Consignatario],0)</f>
        <v>#REF!</v>
      </c>
      <c r="E555" s="130" t="s">
        <v>1733</v>
      </c>
      <c r="F555" s="130" t="s">
        <v>560</v>
      </c>
      <c r="G555" s="135"/>
      <c r="H555" s="135" t="s">
        <v>629</v>
      </c>
      <c r="I555" s="136" t="s">
        <v>1871</v>
      </c>
      <c r="J555" s="135" t="s">
        <v>786</v>
      </c>
      <c r="K555" s="132">
        <v>88</v>
      </c>
      <c r="L555" s="130"/>
      <c r="M555" s="133"/>
      <c r="N555" s="130"/>
      <c r="O555" s="130"/>
      <c r="P555" s="128"/>
    </row>
    <row r="556" spans="1:16" x14ac:dyDescent="0.3">
      <c r="A556" s="171">
        <v>557</v>
      </c>
      <c r="B556" s="210" t="s">
        <v>783</v>
      </c>
      <c r="C556" s="142"/>
      <c r="D556" s="217" t="e">
        <f>MATCH(E556,[1]!Tabla1[Consignatario],0)</f>
        <v>#REF!</v>
      </c>
      <c r="E556" s="143" t="s">
        <v>1707</v>
      </c>
      <c r="F556" s="130" t="s">
        <v>560</v>
      </c>
      <c r="G556" s="135"/>
      <c r="H556" s="135" t="s">
        <v>621</v>
      </c>
      <c r="I556" s="144" t="s">
        <v>1871</v>
      </c>
      <c r="J556" s="135" t="s">
        <v>218</v>
      </c>
      <c r="K556" s="132">
        <v>2000</v>
      </c>
      <c r="L556" s="130"/>
      <c r="M556" s="133">
        <v>60</v>
      </c>
      <c r="N556" s="174"/>
      <c r="O556" s="174"/>
      <c r="P556" s="128" t="s">
        <v>166</v>
      </c>
    </row>
    <row r="557" spans="1:16" x14ac:dyDescent="0.3">
      <c r="A557" s="171">
        <v>558</v>
      </c>
      <c r="B557" s="210" t="s">
        <v>783</v>
      </c>
      <c r="C557" s="138"/>
      <c r="D557" s="217" t="e">
        <f>MATCH(E557,[1]!Tabla1[Consignatario],0)</f>
        <v>#REF!</v>
      </c>
      <c r="E557" s="143" t="s">
        <v>1802</v>
      </c>
      <c r="F557" s="130" t="s">
        <v>560</v>
      </c>
      <c r="G557" s="135"/>
      <c r="H557" s="135" t="s">
        <v>609</v>
      </c>
      <c r="I557" s="140" t="s">
        <v>1869</v>
      </c>
      <c r="J557" s="135" t="s">
        <v>787</v>
      </c>
      <c r="K557" s="132">
        <v>11658</v>
      </c>
      <c r="L557" s="130"/>
      <c r="M557" s="133">
        <v>87</v>
      </c>
      <c r="N557" s="174">
        <v>7</v>
      </c>
      <c r="O557" s="174"/>
      <c r="P557" s="128" t="s">
        <v>298</v>
      </c>
    </row>
    <row r="558" spans="1:16" x14ac:dyDescent="0.3">
      <c r="A558" s="171">
        <v>559</v>
      </c>
      <c r="B558" s="210" t="s">
        <v>783</v>
      </c>
      <c r="C558" s="128"/>
      <c r="D558" s="217" t="e">
        <f>MATCH(E558,[1]!Tabla1[Consignatario],0)</f>
        <v>#REF!</v>
      </c>
      <c r="E558" s="143" t="s">
        <v>1583</v>
      </c>
      <c r="F558" s="130" t="s">
        <v>560</v>
      </c>
      <c r="G558" s="135"/>
      <c r="H558" s="130" t="s">
        <v>609</v>
      </c>
      <c r="I558" s="189" t="s">
        <v>1870</v>
      </c>
      <c r="J558" s="135" t="s">
        <v>322</v>
      </c>
      <c r="K558" s="132">
        <v>2200</v>
      </c>
      <c r="L558" s="130">
        <v>2360</v>
      </c>
      <c r="M558" s="133">
        <v>70</v>
      </c>
      <c r="N558" s="130">
        <v>6</v>
      </c>
      <c r="O558" s="130"/>
      <c r="P558" s="128" t="s">
        <v>166</v>
      </c>
    </row>
    <row r="559" spans="1:16" x14ac:dyDescent="0.3">
      <c r="A559" s="171">
        <v>560</v>
      </c>
      <c r="B559" s="210"/>
      <c r="C559" s="134"/>
      <c r="D559" s="217" t="e">
        <f>MATCH(E559,[1]!Tabla1[Consignatario],0)</f>
        <v>#REF!</v>
      </c>
      <c r="E559" s="135" t="s">
        <v>1583</v>
      </c>
      <c r="F559" s="130" t="s">
        <v>560</v>
      </c>
      <c r="G559" s="135"/>
      <c r="H559" s="130" t="s">
        <v>609</v>
      </c>
      <c r="I559" s="136" t="s">
        <v>1871</v>
      </c>
      <c r="J559" s="135" t="s">
        <v>574</v>
      </c>
      <c r="K559" s="132">
        <v>160</v>
      </c>
      <c r="L559" s="130"/>
      <c r="M559" s="133"/>
      <c r="N559" s="130"/>
      <c r="O559" s="130"/>
      <c r="P559" s="128"/>
    </row>
    <row r="560" spans="1:16" x14ac:dyDescent="0.3">
      <c r="A560" s="171">
        <v>561</v>
      </c>
      <c r="B560" s="210" t="s">
        <v>783</v>
      </c>
      <c r="C560" s="138"/>
      <c r="D560" s="217" t="e">
        <f>MATCH(E560,[1]!Tabla1[Consignatario],0)</f>
        <v>#REF!</v>
      </c>
      <c r="E560" s="135" t="s">
        <v>1608</v>
      </c>
      <c r="F560" s="130" t="s">
        <v>560</v>
      </c>
      <c r="G560" s="135"/>
      <c r="H560" s="135" t="s">
        <v>609</v>
      </c>
      <c r="I560" s="140" t="s">
        <v>1871</v>
      </c>
      <c r="J560" s="135" t="s">
        <v>71</v>
      </c>
      <c r="K560" s="132">
        <v>400</v>
      </c>
      <c r="L560" s="130"/>
      <c r="M560" s="133">
        <v>12</v>
      </c>
      <c r="N560" s="174"/>
      <c r="O560" s="174"/>
      <c r="P560" s="128" t="s">
        <v>166</v>
      </c>
    </row>
    <row r="561" spans="1:16" x14ac:dyDescent="0.3">
      <c r="A561" s="171">
        <v>562</v>
      </c>
      <c r="B561" s="210" t="s">
        <v>788</v>
      </c>
      <c r="C561" s="134"/>
      <c r="D561" s="217" t="e">
        <f>MATCH(E561,[1]!Tabla1[Consignatario],0)</f>
        <v>#REF!</v>
      </c>
      <c r="E561" s="135" t="s">
        <v>1751</v>
      </c>
      <c r="F561" s="130" t="s">
        <v>560</v>
      </c>
      <c r="G561" s="135"/>
      <c r="H561" s="135" t="s">
        <v>609</v>
      </c>
      <c r="I561" s="136" t="s">
        <v>1870</v>
      </c>
      <c r="J561" s="135" t="s">
        <v>582</v>
      </c>
      <c r="K561" s="132">
        <v>900</v>
      </c>
      <c r="L561" s="130">
        <v>900</v>
      </c>
      <c r="M561" s="133">
        <v>27</v>
      </c>
      <c r="N561" s="191"/>
      <c r="O561" s="191"/>
      <c r="P561" s="128" t="s">
        <v>166</v>
      </c>
    </row>
    <row r="562" spans="1:16" x14ac:dyDescent="0.3">
      <c r="A562" s="171">
        <v>563</v>
      </c>
      <c r="B562" s="204" t="s">
        <v>788</v>
      </c>
      <c r="C562" s="205"/>
      <c r="D562" s="217" t="e">
        <f>MATCH(E562,[1]!Tabla1[Consignatario],0)</f>
        <v>#REF!</v>
      </c>
      <c r="E562" s="217" t="s">
        <v>1807</v>
      </c>
      <c r="F562" s="130" t="s">
        <v>560</v>
      </c>
      <c r="G562" s="205"/>
      <c r="H562" s="205" t="s">
        <v>621</v>
      </c>
      <c r="I562" s="206" t="s">
        <v>1870</v>
      </c>
      <c r="J562" s="205" t="s">
        <v>419</v>
      </c>
      <c r="K562" s="207">
        <v>1800</v>
      </c>
      <c r="L562" s="205">
        <v>2360</v>
      </c>
      <c r="M562" s="208">
        <v>70</v>
      </c>
      <c r="N562" s="209">
        <v>6</v>
      </c>
      <c r="O562" s="209"/>
      <c r="P562" s="212" t="s">
        <v>166</v>
      </c>
    </row>
    <row r="563" spans="1:16" x14ac:dyDescent="0.3">
      <c r="A563" s="171">
        <v>564</v>
      </c>
      <c r="B563" s="210"/>
      <c r="C563" s="128"/>
      <c r="D563" s="217" t="e">
        <f>MATCH(E563,[1]!Tabla1[Consignatario],0)</f>
        <v>#REF!</v>
      </c>
      <c r="E563" s="217" t="s">
        <v>1807</v>
      </c>
      <c r="F563" s="130" t="s">
        <v>560</v>
      </c>
      <c r="G563" s="130"/>
      <c r="H563" s="205" t="s">
        <v>621</v>
      </c>
      <c r="I563" s="189" t="s">
        <v>1871</v>
      </c>
      <c r="J563" s="130" t="s">
        <v>789</v>
      </c>
      <c r="K563" s="132">
        <v>560</v>
      </c>
      <c r="L563" s="130"/>
      <c r="M563" s="133"/>
      <c r="N563" s="130"/>
      <c r="O563" s="130"/>
      <c r="P563" s="128"/>
    </row>
    <row r="564" spans="1:16" x14ac:dyDescent="0.3">
      <c r="A564" s="171">
        <v>565</v>
      </c>
      <c r="B564" s="210" t="s">
        <v>788</v>
      </c>
      <c r="C564" s="128"/>
      <c r="D564" s="217" t="e">
        <f>MATCH(E564,[1]!Tabla1[Consignatario],0)</f>
        <v>#REF!</v>
      </c>
      <c r="E564" s="217" t="s">
        <v>1595</v>
      </c>
      <c r="F564" s="130" t="s">
        <v>560</v>
      </c>
      <c r="G564" s="130"/>
      <c r="H564" s="130" t="s">
        <v>629</v>
      </c>
      <c r="I564" s="189" t="s">
        <v>1870</v>
      </c>
      <c r="J564" s="130" t="s">
        <v>790</v>
      </c>
      <c r="K564" s="132">
        <v>4080</v>
      </c>
      <c r="L564" s="130">
        <v>4080</v>
      </c>
      <c r="M564" s="133">
        <v>122</v>
      </c>
      <c r="N564" s="174">
        <v>3</v>
      </c>
      <c r="O564" s="174"/>
      <c r="P564" s="128" t="s">
        <v>166</v>
      </c>
    </row>
    <row r="565" spans="1:16" x14ac:dyDescent="0.3">
      <c r="A565" s="171">
        <v>566</v>
      </c>
      <c r="B565" s="210"/>
      <c r="C565" s="128"/>
      <c r="D565" s="217" t="e">
        <f>MATCH(E565,[1]!Tabla1[Consignatario],0)</f>
        <v>#REF!</v>
      </c>
      <c r="E565" s="217" t="s">
        <v>1595</v>
      </c>
      <c r="F565" s="130" t="s">
        <v>560</v>
      </c>
      <c r="G565" s="130"/>
      <c r="H565" s="130" t="s">
        <v>629</v>
      </c>
      <c r="I565" s="189" t="s">
        <v>1871</v>
      </c>
      <c r="J565" s="130" t="s">
        <v>791</v>
      </c>
      <c r="K565" s="132">
        <v>880</v>
      </c>
      <c r="L565" s="130"/>
      <c r="M565" s="133"/>
      <c r="N565" s="174"/>
      <c r="O565" s="174"/>
      <c r="P565" s="128"/>
    </row>
    <row r="566" spans="1:16" x14ac:dyDescent="0.3">
      <c r="A566" s="171">
        <v>567</v>
      </c>
      <c r="B566" s="210"/>
      <c r="C566" s="128"/>
      <c r="D566" s="217" t="e">
        <f>MATCH(E566,[1]!Tabla1[Consignatario],0)</f>
        <v>#REF!</v>
      </c>
      <c r="E566" s="130" t="s">
        <v>1595</v>
      </c>
      <c r="F566" s="130" t="s">
        <v>560</v>
      </c>
      <c r="G566" s="130"/>
      <c r="H566" s="130" t="s">
        <v>629</v>
      </c>
      <c r="I566" s="189" t="s">
        <v>1869</v>
      </c>
      <c r="J566" s="130" t="s">
        <v>103</v>
      </c>
      <c r="K566" s="132">
        <v>9000</v>
      </c>
      <c r="L566" s="130"/>
      <c r="M566" s="133">
        <v>65</v>
      </c>
      <c r="N566" s="130">
        <v>4</v>
      </c>
      <c r="O566" s="130"/>
      <c r="P566" s="128" t="s">
        <v>298</v>
      </c>
    </row>
    <row r="567" spans="1:16" x14ac:dyDescent="0.3">
      <c r="A567" s="171">
        <v>568</v>
      </c>
      <c r="B567" s="210" t="s">
        <v>788</v>
      </c>
      <c r="C567" s="134"/>
      <c r="D567" s="217" t="e">
        <f>MATCH(E567,[1]!Tabla1[Consignatario],0)</f>
        <v>#REF!</v>
      </c>
      <c r="E567" s="130" t="s">
        <v>1776</v>
      </c>
      <c r="F567" s="130" t="s">
        <v>560</v>
      </c>
      <c r="G567" s="130"/>
      <c r="H567" s="135" t="s">
        <v>628</v>
      </c>
      <c r="I567" s="136" t="s">
        <v>1871</v>
      </c>
      <c r="J567" s="135" t="s">
        <v>792</v>
      </c>
      <c r="K567" s="132">
        <f>942.5*8</f>
        <v>7540</v>
      </c>
      <c r="L567" s="130">
        <v>9740</v>
      </c>
      <c r="M567" s="133">
        <v>292</v>
      </c>
      <c r="N567" s="130">
        <v>2</v>
      </c>
      <c r="O567" s="130"/>
      <c r="P567" s="128" t="s">
        <v>166</v>
      </c>
    </row>
    <row r="568" spans="1:16" x14ac:dyDescent="0.3">
      <c r="A568" s="171">
        <v>569</v>
      </c>
      <c r="B568" s="210"/>
      <c r="C568" s="138"/>
      <c r="D568" s="217" t="e">
        <f>MATCH(E568,[1]!Tabla1[Consignatario],0)</f>
        <v>#REF!</v>
      </c>
      <c r="E568" s="139" t="s">
        <v>1776</v>
      </c>
      <c r="F568" s="130" t="s">
        <v>560</v>
      </c>
      <c r="G568" s="130"/>
      <c r="H568" s="135" t="s">
        <v>628</v>
      </c>
      <c r="I568" s="139" t="s">
        <v>1870</v>
      </c>
      <c r="J568" s="135" t="s">
        <v>322</v>
      </c>
      <c r="K568" s="132">
        <v>2200</v>
      </c>
      <c r="L568" s="129"/>
      <c r="M568" s="133"/>
      <c r="N568" s="174"/>
      <c r="O568" s="174"/>
      <c r="P568" s="128"/>
    </row>
    <row r="569" spans="1:16" x14ac:dyDescent="0.3">
      <c r="A569" s="171">
        <v>570</v>
      </c>
      <c r="B569" s="210"/>
      <c r="C569" s="128"/>
      <c r="D569" s="217" t="e">
        <f>MATCH(E569,[1]!Tabla1[Consignatario],0)</f>
        <v>#REF!</v>
      </c>
      <c r="E569" s="139" t="s">
        <v>1667</v>
      </c>
      <c r="F569" s="130" t="s">
        <v>560</v>
      </c>
      <c r="G569" s="130"/>
      <c r="H569" s="135" t="s">
        <v>628</v>
      </c>
      <c r="I569" s="189" t="s">
        <v>1869</v>
      </c>
      <c r="J569" s="130" t="s">
        <v>793</v>
      </c>
      <c r="K569" s="132">
        <f>3698*2.5</f>
        <v>9245</v>
      </c>
      <c r="L569" s="130"/>
      <c r="M569" s="133">
        <v>219</v>
      </c>
      <c r="N569" s="130">
        <v>6.5</v>
      </c>
      <c r="O569" s="130"/>
      <c r="P569" s="128" t="s">
        <v>298</v>
      </c>
    </row>
    <row r="570" spans="1:16" x14ac:dyDescent="0.3">
      <c r="A570" s="171">
        <v>571</v>
      </c>
      <c r="B570" s="210"/>
      <c r="C570" s="128"/>
      <c r="D570" s="217" t="e">
        <f>MATCH(E570,[1]!Tabla1[Consignatario],0)</f>
        <v>#REF!</v>
      </c>
      <c r="E570" s="130" t="s">
        <v>1667</v>
      </c>
      <c r="F570" s="130" t="s">
        <v>560</v>
      </c>
      <c r="G570" s="130"/>
      <c r="H570" s="135" t="s">
        <v>628</v>
      </c>
      <c r="I570" s="189" t="s">
        <v>1869</v>
      </c>
      <c r="J570" s="130" t="s">
        <v>794</v>
      </c>
      <c r="K570" s="132">
        <v>20064</v>
      </c>
      <c r="L570" s="130"/>
      <c r="M570" s="133"/>
      <c r="N570" s="130"/>
      <c r="O570" s="130"/>
      <c r="P570" s="128"/>
    </row>
    <row r="571" spans="1:16" x14ac:dyDescent="0.3">
      <c r="A571" s="171">
        <v>572</v>
      </c>
      <c r="B571" s="210" t="s">
        <v>788</v>
      </c>
      <c r="C571" s="128"/>
      <c r="D571" s="217" t="e">
        <f>MATCH(E571,[1]!Tabla1[Consignatario],0)</f>
        <v>#REF!</v>
      </c>
      <c r="E571" s="130" t="s">
        <v>1518</v>
      </c>
      <c r="F571" s="130" t="s">
        <v>560</v>
      </c>
      <c r="G571" s="130"/>
      <c r="H571" s="130" t="s">
        <v>629</v>
      </c>
      <c r="I571" s="189" t="s">
        <v>1870</v>
      </c>
      <c r="J571" s="130" t="s">
        <v>795</v>
      </c>
      <c r="K571" s="132">
        <v>700</v>
      </c>
      <c r="L571" s="130">
        <v>700</v>
      </c>
      <c r="M571" s="133">
        <v>37</v>
      </c>
      <c r="N571" s="130">
        <v>2.5</v>
      </c>
      <c r="O571" s="130"/>
      <c r="P571" s="128" t="s">
        <v>166</v>
      </c>
    </row>
    <row r="572" spans="1:16" x14ac:dyDescent="0.3">
      <c r="A572" s="171">
        <v>573</v>
      </c>
      <c r="B572" s="210"/>
      <c r="C572" s="128"/>
      <c r="D572" s="217" t="e">
        <f>MATCH(E572,[1]!Tabla1[Consignatario],0)</f>
        <v>#REF!</v>
      </c>
      <c r="E572" s="130" t="s">
        <v>1518</v>
      </c>
      <c r="F572" s="130" t="s">
        <v>560</v>
      </c>
      <c r="G572" s="130"/>
      <c r="H572" s="130" t="s">
        <v>629</v>
      </c>
      <c r="I572" s="189" t="s">
        <v>1871</v>
      </c>
      <c r="J572" s="130" t="s">
        <v>789</v>
      </c>
      <c r="K572" s="132">
        <v>560</v>
      </c>
      <c r="L572" s="130"/>
      <c r="M572" s="133"/>
      <c r="N572" s="130"/>
      <c r="O572" s="130"/>
      <c r="P572" s="128"/>
    </row>
    <row r="573" spans="1:16" x14ac:dyDescent="0.3">
      <c r="A573" s="171">
        <v>574</v>
      </c>
      <c r="B573" s="210" t="s">
        <v>788</v>
      </c>
      <c r="C573" s="134"/>
      <c r="D573" s="217" t="e">
        <f>MATCH(E573,[1]!Tabla1[Consignatario],0)</f>
        <v>#REF!</v>
      </c>
      <c r="E573" s="135" t="s">
        <v>1709</v>
      </c>
      <c r="F573" s="130" t="s">
        <v>594</v>
      </c>
      <c r="G573" s="135"/>
      <c r="H573" s="135" t="s">
        <v>609</v>
      </c>
      <c r="I573" s="136" t="s">
        <v>1870</v>
      </c>
      <c r="J573" s="135" t="s">
        <v>795</v>
      </c>
      <c r="K573" s="132">
        <v>700</v>
      </c>
      <c r="L573" s="130">
        <v>700</v>
      </c>
      <c r="M573" s="133">
        <v>35</v>
      </c>
      <c r="N573" s="130"/>
      <c r="O573" s="130"/>
      <c r="P573" s="128" t="s">
        <v>166</v>
      </c>
    </row>
    <row r="574" spans="1:16" x14ac:dyDescent="0.3">
      <c r="A574" s="171">
        <v>575</v>
      </c>
      <c r="B574" s="210"/>
      <c r="C574" s="138"/>
      <c r="D574" s="217" t="e">
        <f>MATCH(E574,[1]!Tabla1[Consignatario],0)</f>
        <v>#REF!</v>
      </c>
      <c r="E574" s="135" t="s">
        <v>1709</v>
      </c>
      <c r="F574" s="130" t="s">
        <v>594</v>
      </c>
      <c r="G574" s="135"/>
      <c r="H574" s="135" t="s">
        <v>609</v>
      </c>
      <c r="I574" s="140" t="s">
        <v>1871</v>
      </c>
      <c r="J574" s="135" t="s">
        <v>626</v>
      </c>
      <c r="K574" s="132">
        <v>320</v>
      </c>
      <c r="L574" s="130"/>
      <c r="M574" s="133"/>
      <c r="N574" s="174"/>
      <c r="O574" s="174"/>
      <c r="P574" s="128"/>
    </row>
    <row r="575" spans="1:16" x14ac:dyDescent="0.3">
      <c r="A575" s="171">
        <v>576</v>
      </c>
      <c r="B575" s="210" t="s">
        <v>788</v>
      </c>
      <c r="C575" s="134"/>
      <c r="D575" s="217" t="e">
        <f>MATCH(E575,[1]!Tabla1[Consignatario],0)</f>
        <v>#REF!</v>
      </c>
      <c r="E575" s="135" t="s">
        <v>1814</v>
      </c>
      <c r="F575" s="130" t="s">
        <v>594</v>
      </c>
      <c r="G575" s="135"/>
      <c r="H575" s="135" t="s">
        <v>609</v>
      </c>
      <c r="I575" s="136" t="s">
        <v>1871</v>
      </c>
      <c r="J575" s="135" t="s">
        <v>779</v>
      </c>
      <c r="K575" s="132">
        <v>1200</v>
      </c>
      <c r="L575" s="130"/>
      <c r="M575" s="133">
        <v>36</v>
      </c>
      <c r="N575" s="174"/>
      <c r="O575" s="174"/>
      <c r="P575" s="134" t="s">
        <v>166</v>
      </c>
    </row>
    <row r="576" spans="1:16" x14ac:dyDescent="0.3">
      <c r="A576" s="171">
        <v>577</v>
      </c>
      <c r="B576" s="210"/>
      <c r="C576" s="138"/>
      <c r="D576" s="217" t="e">
        <f>MATCH(E576,[1]!Tabla1[Consignatario],0)</f>
        <v>#REF!</v>
      </c>
      <c r="E576" s="139" t="s">
        <v>1814</v>
      </c>
      <c r="F576" s="130" t="s">
        <v>594</v>
      </c>
      <c r="G576" s="135"/>
      <c r="H576" s="135" t="s">
        <v>609</v>
      </c>
      <c r="I576" s="140" t="s">
        <v>1869</v>
      </c>
      <c r="J576" s="135" t="s">
        <v>259</v>
      </c>
      <c r="K576" s="132">
        <v>500</v>
      </c>
      <c r="L576" s="130"/>
      <c r="M576" s="133">
        <v>3</v>
      </c>
      <c r="N576" s="174">
        <v>6</v>
      </c>
      <c r="O576" s="174"/>
      <c r="P576" s="138" t="s">
        <v>298</v>
      </c>
    </row>
    <row r="577" spans="1:16" x14ac:dyDescent="0.3">
      <c r="A577" s="171">
        <v>578</v>
      </c>
      <c r="B577" s="210" t="s">
        <v>788</v>
      </c>
      <c r="C577" s="134"/>
      <c r="D577" s="217" t="e">
        <f>MATCH(E577,[1]!Tabla1[Consignatario],0)</f>
        <v>#REF!</v>
      </c>
      <c r="E577" s="139" t="s">
        <v>1702</v>
      </c>
      <c r="F577" s="130" t="s">
        <v>594</v>
      </c>
      <c r="G577" s="135"/>
      <c r="H577" s="135" t="s">
        <v>609</v>
      </c>
      <c r="I577" s="136" t="s">
        <v>1871</v>
      </c>
      <c r="J577" s="135" t="s">
        <v>291</v>
      </c>
      <c r="K577" s="132">
        <v>384</v>
      </c>
      <c r="L577" s="130"/>
      <c r="M577" s="133">
        <v>29</v>
      </c>
      <c r="N577" s="130">
        <v>4</v>
      </c>
      <c r="O577" s="130"/>
      <c r="P577" s="128" t="s">
        <v>166</v>
      </c>
    </row>
    <row r="578" spans="1:16" x14ac:dyDescent="0.3">
      <c r="A578" s="171">
        <v>579</v>
      </c>
      <c r="B578" s="210"/>
      <c r="C578" s="142"/>
      <c r="D578" s="217" t="e">
        <f>MATCH(E578,[1]!Tabla1[Consignatario],0)</f>
        <v>#REF!</v>
      </c>
      <c r="E578" s="139" t="s">
        <v>1702</v>
      </c>
      <c r="F578" s="130" t="s">
        <v>594</v>
      </c>
      <c r="G578" s="135"/>
      <c r="H578" s="135" t="s">
        <v>609</v>
      </c>
      <c r="I578" s="144" t="s">
        <v>1870</v>
      </c>
      <c r="J578" s="135" t="s">
        <v>610</v>
      </c>
      <c r="K578" s="132">
        <v>400</v>
      </c>
      <c r="L578" s="130">
        <v>400</v>
      </c>
      <c r="M578" s="133"/>
      <c r="N578" s="174"/>
      <c r="O578" s="174"/>
      <c r="P578" s="128"/>
    </row>
    <row r="579" spans="1:16" x14ac:dyDescent="0.3">
      <c r="A579" s="171">
        <v>580</v>
      </c>
      <c r="B579" s="210"/>
      <c r="C579" s="138"/>
      <c r="D579" s="217" t="e">
        <f>MATCH(E579,[1]!Tabla1[Consignatario],0)</f>
        <v>#REF!</v>
      </c>
      <c r="E579" s="139" t="s">
        <v>1702</v>
      </c>
      <c r="F579" s="130" t="s">
        <v>594</v>
      </c>
      <c r="G579" s="135"/>
      <c r="H579" s="135" t="s">
        <v>609</v>
      </c>
      <c r="I579" s="140" t="s">
        <v>1869</v>
      </c>
      <c r="J579" s="135" t="s">
        <v>149</v>
      </c>
      <c r="K579" s="132">
        <v>2500</v>
      </c>
      <c r="L579" s="130"/>
      <c r="M579" s="133">
        <v>18</v>
      </c>
      <c r="N579" s="174">
        <v>6</v>
      </c>
      <c r="O579" s="174"/>
      <c r="P579" s="128" t="s">
        <v>298</v>
      </c>
    </row>
    <row r="580" spans="1:16" x14ac:dyDescent="0.3">
      <c r="A580" s="171">
        <v>581</v>
      </c>
      <c r="B580" s="210" t="s">
        <v>796</v>
      </c>
      <c r="C580" s="128"/>
      <c r="D580" s="217" t="e">
        <f>MATCH(E580,[1]!Tabla1[Consignatario],0)</f>
        <v>#REF!</v>
      </c>
      <c r="E580" s="139" t="s">
        <v>1785</v>
      </c>
      <c r="F580" s="130" t="s">
        <v>594</v>
      </c>
      <c r="G580" s="135"/>
      <c r="H580" s="130" t="s">
        <v>628</v>
      </c>
      <c r="I580" s="189" t="s">
        <v>1871</v>
      </c>
      <c r="J580" s="135" t="s">
        <v>797</v>
      </c>
      <c r="K580" s="132">
        <f>78*8</f>
        <v>624</v>
      </c>
      <c r="L580" s="130"/>
      <c r="M580" s="133">
        <v>31</v>
      </c>
      <c r="N580" s="130">
        <v>6</v>
      </c>
      <c r="O580" s="130"/>
      <c r="P580" s="128" t="s">
        <v>166</v>
      </c>
    </row>
    <row r="581" spans="1:16" x14ac:dyDescent="0.3">
      <c r="A581" s="171">
        <v>582</v>
      </c>
      <c r="B581" s="210"/>
      <c r="C581" s="134"/>
      <c r="D581" s="217" t="e">
        <f>MATCH(E581,[1]!Tabla1[Consignatario],0)</f>
        <v>#REF!</v>
      </c>
      <c r="E581" s="139" t="s">
        <v>1785</v>
      </c>
      <c r="F581" s="130" t="s">
        <v>594</v>
      </c>
      <c r="G581" s="135"/>
      <c r="H581" s="130" t="s">
        <v>628</v>
      </c>
      <c r="I581" s="136" t="s">
        <v>1870</v>
      </c>
      <c r="J581" s="135" t="s">
        <v>798</v>
      </c>
      <c r="K581" s="132">
        <v>441</v>
      </c>
      <c r="L581" s="130">
        <v>441</v>
      </c>
      <c r="M581" s="133"/>
      <c r="N581" s="130"/>
      <c r="O581" s="130"/>
      <c r="P581" s="128"/>
    </row>
    <row r="582" spans="1:16" x14ac:dyDescent="0.3">
      <c r="A582" s="171">
        <v>583</v>
      </c>
      <c r="B582" s="210" t="s">
        <v>796</v>
      </c>
      <c r="C582" s="138"/>
      <c r="D582" s="217" t="e">
        <f>MATCH(E582,[1]!Tabla1[Consignatario],0)</f>
        <v>#REF!</v>
      </c>
      <c r="E582" s="139" t="s">
        <v>1736</v>
      </c>
      <c r="F582" s="130" t="s">
        <v>594</v>
      </c>
      <c r="G582" s="135"/>
      <c r="H582" s="135" t="s">
        <v>609</v>
      </c>
      <c r="I582" s="140" t="s">
        <v>1870</v>
      </c>
      <c r="J582" s="135" t="s">
        <v>457</v>
      </c>
      <c r="K582" s="132">
        <v>1200</v>
      </c>
      <c r="L582" s="130">
        <v>1200</v>
      </c>
      <c r="M582" s="133">
        <v>90</v>
      </c>
      <c r="N582" s="174"/>
      <c r="O582" s="174"/>
      <c r="P582" s="128" t="s">
        <v>166</v>
      </c>
    </row>
    <row r="583" spans="1:16" x14ac:dyDescent="0.3">
      <c r="A583" s="171">
        <v>584</v>
      </c>
      <c r="B583" s="210"/>
      <c r="C583" s="134"/>
      <c r="D583" s="217" t="e">
        <f>MATCH(E583,[1]!Tabla1[Consignatario],0)</f>
        <v>#REF!</v>
      </c>
      <c r="E583" s="135" t="s">
        <v>1736</v>
      </c>
      <c r="F583" s="130" t="s">
        <v>594</v>
      </c>
      <c r="G583" s="135"/>
      <c r="H583" s="135" t="s">
        <v>609</v>
      </c>
      <c r="I583" s="136" t="s">
        <v>1871</v>
      </c>
      <c r="J583" s="135" t="s">
        <v>264</v>
      </c>
      <c r="K583" s="132">
        <v>1800</v>
      </c>
      <c r="L583" s="130"/>
      <c r="M583" s="133"/>
      <c r="N583" s="191"/>
      <c r="O583" s="191"/>
      <c r="P583" s="128"/>
    </row>
    <row r="584" spans="1:16" x14ac:dyDescent="0.3">
      <c r="A584" s="171">
        <v>585</v>
      </c>
      <c r="B584" s="204" t="s">
        <v>796</v>
      </c>
      <c r="C584" s="205"/>
      <c r="D584" s="217" t="e">
        <f>MATCH(E584,[1]!Tabla1[Consignatario],0)</f>
        <v>#REF!</v>
      </c>
      <c r="E584" s="182" t="s">
        <v>1577</v>
      </c>
      <c r="F584" s="130" t="s">
        <v>594</v>
      </c>
      <c r="G584" s="205"/>
      <c r="H584" s="205" t="s">
        <v>621</v>
      </c>
      <c r="I584" s="206" t="s">
        <v>1871</v>
      </c>
      <c r="J584" s="205" t="s">
        <v>800</v>
      </c>
      <c r="K584" s="207">
        <v>760</v>
      </c>
      <c r="L584" s="205"/>
      <c r="M584" s="208">
        <v>60</v>
      </c>
      <c r="N584" s="209">
        <v>2</v>
      </c>
      <c r="O584" s="209"/>
      <c r="P584" s="212" t="s">
        <v>166</v>
      </c>
    </row>
    <row r="585" spans="1:16" x14ac:dyDescent="0.3">
      <c r="A585" s="171">
        <v>586</v>
      </c>
      <c r="B585" s="210"/>
      <c r="C585" s="128"/>
      <c r="D585" s="217" t="e">
        <f>MATCH(E585,[1]!Tabla1[Consignatario],0)</f>
        <v>#REF!</v>
      </c>
      <c r="E585" s="182" t="s">
        <v>1577</v>
      </c>
      <c r="F585" s="130" t="s">
        <v>594</v>
      </c>
      <c r="G585" s="130"/>
      <c r="H585" s="205" t="s">
        <v>621</v>
      </c>
      <c r="I585" s="189" t="s">
        <v>1869</v>
      </c>
      <c r="J585" s="130" t="s">
        <v>60</v>
      </c>
      <c r="K585" s="132">
        <v>5000</v>
      </c>
      <c r="L585" s="130"/>
      <c r="M585" s="133"/>
      <c r="N585" s="130"/>
      <c r="O585" s="130"/>
      <c r="P585" s="128" t="s">
        <v>298</v>
      </c>
    </row>
    <row r="586" spans="1:16" x14ac:dyDescent="0.3">
      <c r="A586" s="171">
        <v>587</v>
      </c>
      <c r="B586" s="210" t="s">
        <v>796</v>
      </c>
      <c r="C586" s="128"/>
      <c r="D586" s="217" t="e">
        <f>MATCH(E586,[1]!Tabla1[Consignatario],0)</f>
        <v>#REF!</v>
      </c>
      <c r="E586" s="135" t="s">
        <v>1818</v>
      </c>
      <c r="F586" s="130" t="s">
        <v>594</v>
      </c>
      <c r="G586" s="130"/>
      <c r="H586" s="130" t="s">
        <v>621</v>
      </c>
      <c r="I586" s="189" t="s">
        <v>1870</v>
      </c>
      <c r="J586" s="130" t="s">
        <v>65</v>
      </c>
      <c r="K586" s="132">
        <v>300</v>
      </c>
      <c r="L586" s="130">
        <v>300</v>
      </c>
      <c r="M586" s="133">
        <v>9</v>
      </c>
      <c r="N586" s="174"/>
      <c r="O586" s="174"/>
      <c r="P586" s="128" t="s">
        <v>166</v>
      </c>
    </row>
    <row r="587" spans="1:16" x14ac:dyDescent="0.3">
      <c r="A587" s="171">
        <v>588</v>
      </c>
      <c r="B587" s="210" t="s">
        <v>796</v>
      </c>
      <c r="C587" s="128"/>
      <c r="D587" s="217" t="e">
        <f>MATCH(E587,[1]!Tabla1[Consignatario],0)</f>
        <v>#REF!</v>
      </c>
      <c r="E587" s="130" t="s">
        <v>1775</v>
      </c>
      <c r="F587" s="130" t="s">
        <v>594</v>
      </c>
      <c r="G587" s="130"/>
      <c r="H587" s="130" t="s">
        <v>609</v>
      </c>
      <c r="I587" s="189" t="s">
        <v>1870</v>
      </c>
      <c r="J587" s="130" t="s">
        <v>801</v>
      </c>
      <c r="K587" s="132">
        <v>4531</v>
      </c>
      <c r="L587" s="130">
        <v>4531</v>
      </c>
      <c r="M587" s="133">
        <v>160</v>
      </c>
      <c r="N587" s="174"/>
      <c r="O587" s="174"/>
      <c r="P587" s="128" t="s">
        <v>166</v>
      </c>
    </row>
    <row r="588" spans="1:16" x14ac:dyDescent="0.3">
      <c r="A588" s="171">
        <v>589</v>
      </c>
      <c r="B588" s="210"/>
      <c r="C588" s="128"/>
      <c r="D588" s="217" t="e">
        <f>MATCH(E588,[1]!Tabla1[Consignatario],0)</f>
        <v>#REF!</v>
      </c>
      <c r="E588" s="130" t="s">
        <v>1775</v>
      </c>
      <c r="F588" s="130" t="s">
        <v>594</v>
      </c>
      <c r="G588" s="130"/>
      <c r="H588" s="130" t="s">
        <v>609</v>
      </c>
      <c r="I588" s="189" t="s">
        <v>1869</v>
      </c>
      <c r="J588" s="130" t="s">
        <v>802</v>
      </c>
      <c r="K588" s="132">
        <v>3200</v>
      </c>
      <c r="L588" s="130"/>
      <c r="M588" s="133"/>
      <c r="N588" s="130"/>
      <c r="O588" s="130"/>
      <c r="P588" s="128" t="s">
        <v>298</v>
      </c>
    </row>
    <row r="589" spans="1:16" x14ac:dyDescent="0.3">
      <c r="A589" s="171">
        <v>590</v>
      </c>
      <c r="B589" s="210" t="s">
        <v>796</v>
      </c>
      <c r="C589" s="134"/>
      <c r="D589" s="217" t="e">
        <f>MATCH(E589,[1]!Tabla1[Consignatario],0)</f>
        <v>#REF!</v>
      </c>
      <c r="E589" s="130" t="s">
        <v>1798</v>
      </c>
      <c r="F589" s="130" t="s">
        <v>594</v>
      </c>
      <c r="G589" s="130"/>
      <c r="H589" s="135" t="s">
        <v>629</v>
      </c>
      <c r="I589" s="136" t="s">
        <v>1870</v>
      </c>
      <c r="J589" s="135" t="s">
        <v>778</v>
      </c>
      <c r="K589" s="132">
        <v>3000</v>
      </c>
      <c r="L589" s="130">
        <v>3000</v>
      </c>
      <c r="M589" s="133">
        <v>90</v>
      </c>
      <c r="N589" s="130"/>
      <c r="O589" s="130"/>
      <c r="P589" s="128" t="s">
        <v>166</v>
      </c>
    </row>
    <row r="590" spans="1:16" x14ac:dyDescent="0.3">
      <c r="A590" s="171">
        <v>591</v>
      </c>
      <c r="B590" s="210" t="s">
        <v>796</v>
      </c>
      <c r="C590" s="138"/>
      <c r="D590" s="217" t="e">
        <f>MATCH(E590,[1]!Tabla1[Consignatario],0)</f>
        <v>#REF!</v>
      </c>
      <c r="E590" s="130" t="s">
        <v>1780</v>
      </c>
      <c r="F590" s="130" t="s">
        <v>594</v>
      </c>
      <c r="G590" s="130"/>
      <c r="H590" s="135" t="s">
        <v>609</v>
      </c>
      <c r="I590" s="139" t="s">
        <v>1871</v>
      </c>
      <c r="J590" s="135" t="s">
        <v>803</v>
      </c>
      <c r="K590" s="132">
        <v>1600</v>
      </c>
      <c r="L590" s="129">
        <v>2600</v>
      </c>
      <c r="M590" s="133">
        <v>78</v>
      </c>
      <c r="N590" s="174"/>
      <c r="O590" s="174"/>
      <c r="P590" s="128" t="s">
        <v>166</v>
      </c>
    </row>
    <row r="591" spans="1:16" x14ac:dyDescent="0.3">
      <c r="A591" s="171">
        <v>592</v>
      </c>
      <c r="B591" s="210"/>
      <c r="C591" s="128"/>
      <c r="D591" s="217" t="e">
        <f>MATCH(E591,[1]!Tabla1[Consignatario],0)</f>
        <v>#REF!</v>
      </c>
      <c r="E591" s="130" t="s">
        <v>1780</v>
      </c>
      <c r="F591" s="130" t="s">
        <v>594</v>
      </c>
      <c r="G591" s="130"/>
      <c r="H591" s="130" t="s">
        <v>609</v>
      </c>
      <c r="I591" s="189" t="s">
        <v>1870</v>
      </c>
      <c r="J591" s="130" t="s">
        <v>49</v>
      </c>
      <c r="K591" s="132">
        <v>1000</v>
      </c>
      <c r="L591" s="130"/>
      <c r="M591" s="133"/>
      <c r="N591" s="130"/>
      <c r="O591" s="130"/>
      <c r="P591" s="128"/>
    </row>
    <row r="592" spans="1:16" x14ac:dyDescent="0.3">
      <c r="A592" s="171">
        <v>593</v>
      </c>
      <c r="B592" s="210" t="s">
        <v>796</v>
      </c>
      <c r="C592" s="128"/>
      <c r="D592" s="217" t="e">
        <f>MATCH(E592,[1]!Tabla1[Consignatario],0)</f>
        <v>#REF!</v>
      </c>
      <c r="E592" s="130" t="s">
        <v>1756</v>
      </c>
      <c r="F592" s="130" t="s">
        <v>594</v>
      </c>
      <c r="G592" s="130"/>
      <c r="H592" s="130" t="s">
        <v>629</v>
      </c>
      <c r="I592" s="189" t="s">
        <v>1870</v>
      </c>
      <c r="J592" s="130" t="s">
        <v>804</v>
      </c>
      <c r="K592" s="132">
        <v>750</v>
      </c>
      <c r="L592" s="130">
        <v>750</v>
      </c>
      <c r="M592" s="133">
        <v>22</v>
      </c>
      <c r="N592" s="130">
        <v>4</v>
      </c>
      <c r="O592" s="130"/>
      <c r="P592" s="128" t="s">
        <v>166</v>
      </c>
    </row>
    <row r="593" spans="1:16" x14ac:dyDescent="0.3">
      <c r="A593" s="171">
        <v>594</v>
      </c>
      <c r="B593" s="210" t="s">
        <v>796</v>
      </c>
      <c r="C593" s="128"/>
      <c r="D593" s="217" t="e">
        <f>MATCH(E593,[1]!Tabla1[Consignatario],0)</f>
        <v>#REF!</v>
      </c>
      <c r="E593" s="130" t="s">
        <v>1593</v>
      </c>
      <c r="F593" s="130" t="s">
        <v>594</v>
      </c>
      <c r="G593" s="130"/>
      <c r="H593" s="130" t="s">
        <v>609</v>
      </c>
      <c r="I593" s="189" t="s">
        <v>1869</v>
      </c>
      <c r="J593" s="130" t="s">
        <v>378</v>
      </c>
      <c r="K593" s="132">
        <v>10000</v>
      </c>
      <c r="L593" s="130"/>
      <c r="M593" s="133">
        <v>75</v>
      </c>
      <c r="N593" s="130"/>
      <c r="O593" s="130"/>
      <c r="P593" s="128" t="s">
        <v>298</v>
      </c>
    </row>
    <row r="594" spans="1:16" x14ac:dyDescent="0.3">
      <c r="A594" s="171">
        <v>595</v>
      </c>
      <c r="B594" s="210" t="s">
        <v>805</v>
      </c>
      <c r="C594" s="128"/>
      <c r="D594" s="217" t="e">
        <f>MATCH(E594,[1]!Tabla1[Consignatario],0)</f>
        <v>#REF!</v>
      </c>
      <c r="E594" s="130" t="s">
        <v>1625</v>
      </c>
      <c r="F594" s="130" t="s">
        <v>594</v>
      </c>
      <c r="G594" s="130"/>
      <c r="H594" s="130" t="s">
        <v>629</v>
      </c>
      <c r="I594" s="189" t="s">
        <v>1871</v>
      </c>
      <c r="J594" s="130" t="s">
        <v>806</v>
      </c>
      <c r="K594" s="132">
        <v>1120</v>
      </c>
      <c r="L594" s="130"/>
      <c r="M594" s="133">
        <v>498</v>
      </c>
      <c r="N594" s="130">
        <v>5</v>
      </c>
      <c r="O594" s="130"/>
      <c r="P594" s="128" t="s">
        <v>166</v>
      </c>
    </row>
    <row r="595" spans="1:16" x14ac:dyDescent="0.3">
      <c r="A595" s="171">
        <v>596</v>
      </c>
      <c r="B595" s="210"/>
      <c r="C595" s="134"/>
      <c r="D595" s="217" t="e">
        <f>MATCH(E595,[1]!Tabla1[Consignatario],0)</f>
        <v>#REF!</v>
      </c>
      <c r="E595" s="130" t="s">
        <v>1625</v>
      </c>
      <c r="F595" s="130" t="s">
        <v>594</v>
      </c>
      <c r="G595" s="135"/>
      <c r="H595" s="130" t="s">
        <v>629</v>
      </c>
      <c r="I595" s="136" t="s">
        <v>1869</v>
      </c>
      <c r="J595" s="135" t="s">
        <v>807</v>
      </c>
      <c r="K595" s="132">
        <v>62000</v>
      </c>
      <c r="L595" s="130"/>
      <c r="M595" s="133"/>
      <c r="N595" s="130"/>
      <c r="O595" s="130"/>
      <c r="P595" s="128" t="s">
        <v>298</v>
      </c>
    </row>
    <row r="596" spans="1:16" x14ac:dyDescent="0.3">
      <c r="A596" s="171">
        <v>597</v>
      </c>
      <c r="B596" s="210" t="s">
        <v>808</v>
      </c>
      <c r="C596" s="138"/>
      <c r="D596" s="217" t="e">
        <f>MATCH(E596,[1]!Tabla1[Consignatario],0)</f>
        <v>#REF!</v>
      </c>
      <c r="E596" s="139" t="s">
        <v>1508</v>
      </c>
      <c r="F596" s="130" t="s">
        <v>809</v>
      </c>
      <c r="G596" s="135"/>
      <c r="H596" s="135" t="s">
        <v>128</v>
      </c>
      <c r="I596" s="140" t="s">
        <v>1870</v>
      </c>
      <c r="J596" s="135" t="s">
        <v>200</v>
      </c>
      <c r="K596" s="132">
        <v>8800</v>
      </c>
      <c r="L596" s="130">
        <v>8800</v>
      </c>
      <c r="M596" s="133">
        <v>264</v>
      </c>
      <c r="N596" s="174"/>
      <c r="O596" s="174"/>
      <c r="P596" s="128" t="s">
        <v>166</v>
      </c>
    </row>
    <row r="597" spans="1:16" x14ac:dyDescent="0.3">
      <c r="A597" s="171">
        <v>598</v>
      </c>
      <c r="B597" s="210" t="s">
        <v>808</v>
      </c>
      <c r="C597" s="134"/>
      <c r="D597" s="217" t="e">
        <f>MATCH(E597,[1]!Tabla1[Consignatario],0)</f>
        <v>#REF!</v>
      </c>
      <c r="E597" s="139" t="s">
        <v>1791</v>
      </c>
      <c r="F597" s="130" t="s">
        <v>810</v>
      </c>
      <c r="G597" s="135"/>
      <c r="H597" s="135" t="s">
        <v>128</v>
      </c>
      <c r="I597" s="136" t="s">
        <v>1870</v>
      </c>
      <c r="J597" s="135" t="s">
        <v>811</v>
      </c>
      <c r="K597" s="132">
        <v>4350</v>
      </c>
      <c r="L597" s="130">
        <v>4350</v>
      </c>
      <c r="M597" s="133">
        <v>130</v>
      </c>
      <c r="N597" s="174">
        <v>4</v>
      </c>
      <c r="O597" s="174"/>
      <c r="P597" s="134" t="s">
        <v>166</v>
      </c>
    </row>
    <row r="598" spans="1:16" x14ac:dyDescent="0.3">
      <c r="A598" s="171">
        <v>599</v>
      </c>
      <c r="B598" s="210" t="s">
        <v>808</v>
      </c>
      <c r="C598" s="138"/>
      <c r="D598" s="217" t="e">
        <f>MATCH(E598,[1]!Tabla1[Consignatario],0)</f>
        <v>#REF!</v>
      </c>
      <c r="E598" s="139" t="s">
        <v>1725</v>
      </c>
      <c r="F598" s="130" t="s">
        <v>812</v>
      </c>
      <c r="G598" s="135"/>
      <c r="H598" s="135" t="s">
        <v>128</v>
      </c>
      <c r="I598" s="140" t="s">
        <v>1870</v>
      </c>
      <c r="J598" s="135" t="s">
        <v>244</v>
      </c>
      <c r="K598" s="132">
        <v>12500</v>
      </c>
      <c r="L598" s="130">
        <v>12500</v>
      </c>
      <c r="M598" s="133">
        <v>375</v>
      </c>
      <c r="N598" s="174"/>
      <c r="O598" s="174"/>
      <c r="P598" s="138" t="s">
        <v>166</v>
      </c>
    </row>
    <row r="599" spans="1:16" x14ac:dyDescent="0.3">
      <c r="A599" s="171">
        <v>600</v>
      </c>
      <c r="B599" s="210" t="s">
        <v>808</v>
      </c>
      <c r="C599" s="134"/>
      <c r="D599" s="217" t="e">
        <f>MATCH(E599,[1]!Tabla1[Consignatario],0)</f>
        <v>#REF!</v>
      </c>
      <c r="E599" s="139" t="s">
        <v>1541</v>
      </c>
      <c r="F599" s="130" t="s">
        <v>810</v>
      </c>
      <c r="G599" s="135"/>
      <c r="H599" s="135" t="s">
        <v>128</v>
      </c>
      <c r="I599" s="136" t="s">
        <v>1871</v>
      </c>
      <c r="J599" s="135" t="s">
        <v>234</v>
      </c>
      <c r="K599" s="132">
        <v>6000</v>
      </c>
      <c r="L599" s="130"/>
      <c r="M599" s="133">
        <v>180</v>
      </c>
      <c r="N599" s="130"/>
      <c r="O599" s="130"/>
      <c r="P599" s="128" t="s">
        <v>1843</v>
      </c>
    </row>
    <row r="600" spans="1:16" x14ac:dyDescent="0.3">
      <c r="A600" s="171">
        <v>601</v>
      </c>
      <c r="B600" s="210" t="s">
        <v>808</v>
      </c>
      <c r="C600" s="142"/>
      <c r="D600" s="217" t="e">
        <f>MATCH(E600,[1]!Tabla1[Consignatario],0)</f>
        <v>#REF!</v>
      </c>
      <c r="E600" s="139" t="s">
        <v>1711</v>
      </c>
      <c r="F600" s="130" t="s">
        <v>810</v>
      </c>
      <c r="G600" s="135"/>
      <c r="H600" s="135" t="s">
        <v>128</v>
      </c>
      <c r="I600" s="144" t="s">
        <v>1870</v>
      </c>
      <c r="J600" s="135" t="s">
        <v>49</v>
      </c>
      <c r="K600" s="132">
        <v>1000</v>
      </c>
      <c r="L600" s="130">
        <v>1000</v>
      </c>
      <c r="M600" s="133">
        <v>30</v>
      </c>
      <c r="N600" s="174"/>
      <c r="O600" s="174"/>
      <c r="P600" s="128" t="s">
        <v>166</v>
      </c>
    </row>
    <row r="601" spans="1:16" x14ac:dyDescent="0.3">
      <c r="A601" s="171">
        <v>602</v>
      </c>
      <c r="B601" s="210" t="s">
        <v>808</v>
      </c>
      <c r="C601" s="138" t="s">
        <v>45</v>
      </c>
      <c r="D601" s="217" t="e">
        <f>MATCH(E601,[1]!Tabla1[Consignatario],0)</f>
        <v>#REF!</v>
      </c>
      <c r="E601" s="139" t="s">
        <v>1777</v>
      </c>
      <c r="F601" s="130" t="s">
        <v>814</v>
      </c>
      <c r="G601" s="135"/>
      <c r="H601" s="135" t="s">
        <v>128</v>
      </c>
      <c r="I601" s="140" t="s">
        <v>1870</v>
      </c>
      <c r="J601" s="135" t="s">
        <v>219</v>
      </c>
      <c r="K601" s="132">
        <v>4000</v>
      </c>
      <c r="L601" s="130">
        <v>4000</v>
      </c>
      <c r="M601" s="133">
        <v>120</v>
      </c>
      <c r="N601" s="174"/>
      <c r="O601" s="174"/>
      <c r="P601" s="128" t="s">
        <v>166</v>
      </c>
    </row>
    <row r="602" spans="1:16" x14ac:dyDescent="0.3">
      <c r="A602" s="171">
        <v>603</v>
      </c>
      <c r="B602" s="210" t="s">
        <v>808</v>
      </c>
      <c r="C602" s="128"/>
      <c r="D602" s="217" t="e">
        <f>MATCH(E602,[1]!Tabla1[Consignatario],0)</f>
        <v>#REF!</v>
      </c>
      <c r="E602" s="139" t="s">
        <v>1723</v>
      </c>
      <c r="F602" s="130" t="s">
        <v>814</v>
      </c>
      <c r="G602" s="135"/>
      <c r="H602" s="130" t="s">
        <v>128</v>
      </c>
      <c r="I602" s="189" t="s">
        <v>1870</v>
      </c>
      <c r="J602" s="135" t="s">
        <v>149</v>
      </c>
      <c r="K602" s="132">
        <v>2500</v>
      </c>
      <c r="L602" s="130">
        <v>2500</v>
      </c>
      <c r="M602" s="133">
        <v>75</v>
      </c>
      <c r="N602" s="130"/>
      <c r="O602" s="130"/>
      <c r="P602" s="128" t="s">
        <v>166</v>
      </c>
    </row>
    <row r="603" spans="1:16" x14ac:dyDescent="0.3">
      <c r="A603" s="171">
        <v>604</v>
      </c>
      <c r="B603" s="210" t="s">
        <v>808</v>
      </c>
      <c r="C603" s="134"/>
      <c r="D603" s="217" t="e">
        <f>MATCH(E603,[1]!Tabla1[Consignatario],0)</f>
        <v>#REF!</v>
      </c>
      <c r="E603" s="135" t="s">
        <v>1811</v>
      </c>
      <c r="F603" s="130" t="s">
        <v>814</v>
      </c>
      <c r="G603" s="135"/>
      <c r="H603" s="135" t="s">
        <v>128</v>
      </c>
      <c r="I603" s="136" t="s">
        <v>1870</v>
      </c>
      <c r="J603" s="135" t="s">
        <v>107</v>
      </c>
      <c r="K603" s="132">
        <v>1500</v>
      </c>
      <c r="L603" s="130">
        <v>1500</v>
      </c>
      <c r="M603" s="133">
        <v>68</v>
      </c>
      <c r="N603" s="130">
        <v>2</v>
      </c>
      <c r="O603" s="130"/>
      <c r="P603" s="128" t="s">
        <v>166</v>
      </c>
    </row>
    <row r="604" spans="1:16" x14ac:dyDescent="0.3">
      <c r="A604" s="171">
        <v>605</v>
      </c>
      <c r="B604" s="210"/>
      <c r="C604" s="138"/>
      <c r="D604" s="217" t="e">
        <f>MATCH(E604,[1]!Tabla1[Consignatario],0)</f>
        <v>#REF!</v>
      </c>
      <c r="E604" s="135" t="s">
        <v>1811</v>
      </c>
      <c r="F604" s="130" t="s">
        <v>814</v>
      </c>
      <c r="G604" s="135"/>
      <c r="H604" s="135" t="s">
        <v>128</v>
      </c>
      <c r="I604" s="140" t="s">
        <v>1871</v>
      </c>
      <c r="J604" s="135" t="s">
        <v>63</v>
      </c>
      <c r="K604" s="132">
        <v>480</v>
      </c>
      <c r="L604" s="130"/>
      <c r="M604" s="133"/>
      <c r="N604" s="174"/>
      <c r="O604" s="174"/>
      <c r="P604" s="128"/>
    </row>
    <row r="605" spans="1:16" x14ac:dyDescent="0.3">
      <c r="A605" s="171">
        <v>606</v>
      </c>
      <c r="B605" s="210" t="s">
        <v>815</v>
      </c>
      <c r="C605" s="134"/>
      <c r="D605" s="217" t="e">
        <f>MATCH(E605,[1]!Tabla1[Consignatario],0)</f>
        <v>#REF!</v>
      </c>
      <c r="E605" s="135" t="s">
        <v>1753</v>
      </c>
      <c r="F605" s="130" t="s">
        <v>816</v>
      </c>
      <c r="G605" s="135"/>
      <c r="H605" s="135" t="s">
        <v>128</v>
      </c>
      <c r="I605" s="136" t="s">
        <v>1870</v>
      </c>
      <c r="J605" s="135" t="s">
        <v>817</v>
      </c>
      <c r="K605" s="132">
        <v>3300</v>
      </c>
      <c r="L605" s="130">
        <v>3300</v>
      </c>
      <c r="M605" s="133">
        <v>99</v>
      </c>
      <c r="N605" s="191"/>
      <c r="O605" s="191"/>
      <c r="P605" s="128" t="s">
        <v>166</v>
      </c>
    </row>
    <row r="606" spans="1:16" x14ac:dyDescent="0.3">
      <c r="A606" s="171">
        <v>607</v>
      </c>
      <c r="B606" s="204" t="s">
        <v>815</v>
      </c>
      <c r="C606" s="205"/>
      <c r="D606" s="217" t="e">
        <f>MATCH(E606,[1]!Tabla1[Consignatario],0)</f>
        <v>#REF!</v>
      </c>
      <c r="E606" s="182" t="s">
        <v>1768</v>
      </c>
      <c r="F606" s="205" t="s">
        <v>818</v>
      </c>
      <c r="G606" s="205"/>
      <c r="H606" s="135" t="s">
        <v>128</v>
      </c>
      <c r="I606" s="206" t="s">
        <v>1870</v>
      </c>
      <c r="J606" s="205" t="s">
        <v>1455</v>
      </c>
      <c r="K606" s="207">
        <v>2160</v>
      </c>
      <c r="L606" s="205">
        <v>2160</v>
      </c>
      <c r="M606" s="208">
        <v>64</v>
      </c>
      <c r="N606" s="209">
        <v>6</v>
      </c>
      <c r="O606" s="209"/>
      <c r="P606" s="212" t="s">
        <v>166</v>
      </c>
    </row>
    <row r="607" spans="1:16" x14ac:dyDescent="0.3">
      <c r="A607" s="171">
        <v>608</v>
      </c>
      <c r="B607" s="210"/>
      <c r="C607" s="128"/>
      <c r="D607" s="217" t="e">
        <f>MATCH(E607,[1]!Tabla1[Consignatario],0)</f>
        <v>#REF!</v>
      </c>
      <c r="E607" s="182" t="s">
        <v>1768</v>
      </c>
      <c r="F607" s="205" t="s">
        <v>818</v>
      </c>
      <c r="G607" s="130"/>
      <c r="H607" s="135" t="s">
        <v>128</v>
      </c>
      <c r="I607" s="189"/>
      <c r="J607" s="130"/>
      <c r="K607" s="132">
        <v>0</v>
      </c>
      <c r="L607" s="132">
        <v>0</v>
      </c>
      <c r="M607" s="133"/>
      <c r="N607" s="130"/>
      <c r="O607" s="130"/>
      <c r="P607" s="128"/>
    </row>
    <row r="608" spans="1:16" x14ac:dyDescent="0.3">
      <c r="A608" s="171">
        <v>609</v>
      </c>
      <c r="B608" s="210" t="s">
        <v>815</v>
      </c>
      <c r="C608" s="128"/>
      <c r="D608" s="217" t="e">
        <f>MATCH(E608,[1]!Tabla1[Consignatario],0)</f>
        <v>#REF!</v>
      </c>
      <c r="E608" s="135" t="s">
        <v>1715</v>
      </c>
      <c r="F608" s="130" t="s">
        <v>818</v>
      </c>
      <c r="G608" s="130"/>
      <c r="H608" s="135" t="s">
        <v>128</v>
      </c>
      <c r="I608" s="189" t="s">
        <v>1870</v>
      </c>
      <c r="J608" s="130" t="s">
        <v>821</v>
      </c>
      <c r="K608" s="132">
        <v>1615</v>
      </c>
      <c r="L608" s="130">
        <v>1615</v>
      </c>
      <c r="M608" s="133">
        <v>48</v>
      </c>
      <c r="N608" s="174"/>
      <c r="O608" s="174"/>
      <c r="P608" s="128" t="s">
        <v>819</v>
      </c>
    </row>
    <row r="609" spans="1:16" x14ac:dyDescent="0.3">
      <c r="A609" s="171">
        <v>610</v>
      </c>
      <c r="B609" s="210"/>
      <c r="C609" s="128"/>
      <c r="D609" s="217" t="e">
        <f>MATCH(E609,[1]!Tabla1[Consignatario],0)</f>
        <v>#REF!</v>
      </c>
      <c r="E609" s="130" t="s">
        <v>1715</v>
      </c>
      <c r="F609" s="205" t="s">
        <v>818</v>
      </c>
      <c r="G609" s="130"/>
      <c r="H609" s="135" t="s">
        <v>128</v>
      </c>
      <c r="I609" s="189" t="s">
        <v>1871</v>
      </c>
      <c r="J609" s="130" t="s">
        <v>338</v>
      </c>
      <c r="K609" s="132">
        <v>240</v>
      </c>
      <c r="L609" s="130"/>
      <c r="M609" s="133"/>
      <c r="N609" s="174"/>
      <c r="O609" s="174"/>
      <c r="P609" s="128"/>
    </row>
    <row r="610" spans="1:16" x14ac:dyDescent="0.3">
      <c r="A610" s="171">
        <v>611</v>
      </c>
      <c r="B610" s="210"/>
      <c r="C610" s="128"/>
      <c r="D610" s="217" t="e">
        <f>MATCH(E610,[1]!Tabla1[Consignatario],0)</f>
        <v>#REF!</v>
      </c>
      <c r="E610" s="130" t="s">
        <v>1715</v>
      </c>
      <c r="F610" s="205" t="s">
        <v>818</v>
      </c>
      <c r="G610" s="130"/>
      <c r="H610" s="135" t="s">
        <v>128</v>
      </c>
      <c r="I610" s="189" t="s">
        <v>1869</v>
      </c>
      <c r="J610" s="130" t="s">
        <v>820</v>
      </c>
      <c r="K610" s="132">
        <v>925</v>
      </c>
      <c r="L610" s="130"/>
      <c r="M610" s="133">
        <v>7</v>
      </c>
      <c r="N610" s="130"/>
      <c r="O610" s="130"/>
      <c r="P610" s="128" t="s">
        <v>298</v>
      </c>
    </row>
    <row r="611" spans="1:16" x14ac:dyDescent="0.3">
      <c r="A611" s="171">
        <v>612</v>
      </c>
      <c r="B611" s="210" t="s">
        <v>815</v>
      </c>
      <c r="C611" s="134"/>
      <c r="D611" s="217" t="e">
        <f>MATCH(E611,[1]!Tabla1[Consignatario],0)</f>
        <v>#REF!</v>
      </c>
      <c r="E611" s="135" t="s">
        <v>1716</v>
      </c>
      <c r="F611" s="130" t="s">
        <v>822</v>
      </c>
      <c r="G611" s="130"/>
      <c r="H611" s="135" t="s">
        <v>128</v>
      </c>
      <c r="I611" s="136" t="s">
        <v>1870</v>
      </c>
      <c r="J611" s="135" t="s">
        <v>823</v>
      </c>
      <c r="K611" s="132">
        <v>4400</v>
      </c>
      <c r="L611" s="130"/>
      <c r="M611" s="133">
        <v>132</v>
      </c>
      <c r="N611" s="130"/>
      <c r="O611" s="130"/>
      <c r="P611" s="128" t="s">
        <v>166</v>
      </c>
    </row>
    <row r="612" spans="1:16" x14ac:dyDescent="0.3">
      <c r="A612" s="171">
        <v>613</v>
      </c>
      <c r="B612" s="210" t="s">
        <v>815</v>
      </c>
      <c r="C612" s="138"/>
      <c r="D612" s="217" t="e">
        <f>MATCH(E612,[1]!Tabla1[Consignatario],0)</f>
        <v>#REF!</v>
      </c>
      <c r="E612" s="139" t="s">
        <v>1687</v>
      </c>
      <c r="F612" s="130" t="s">
        <v>822</v>
      </c>
      <c r="G612" s="130"/>
      <c r="H612" s="135" t="s">
        <v>128</v>
      </c>
      <c r="I612" s="139" t="s">
        <v>1870</v>
      </c>
      <c r="J612" s="135" t="s">
        <v>204</v>
      </c>
      <c r="K612" s="132">
        <v>6600</v>
      </c>
      <c r="L612" s="129">
        <v>6600</v>
      </c>
      <c r="M612" s="133">
        <v>198</v>
      </c>
      <c r="N612" s="174"/>
      <c r="O612" s="174"/>
      <c r="P612" s="128" t="s">
        <v>166</v>
      </c>
    </row>
    <row r="613" spans="1:16" x14ac:dyDescent="0.3">
      <c r="A613" s="171">
        <v>614</v>
      </c>
      <c r="B613" s="210" t="s">
        <v>815</v>
      </c>
      <c r="C613" s="128"/>
      <c r="D613" s="217" t="e">
        <f>MATCH(E613,[1]!Tabla1[Consignatario],0)</f>
        <v>#REF!</v>
      </c>
      <c r="E613" s="130" t="s">
        <v>1820</v>
      </c>
      <c r="F613" s="130" t="s">
        <v>824</v>
      </c>
      <c r="G613" s="130"/>
      <c r="H613" s="130" t="s">
        <v>128</v>
      </c>
      <c r="I613" s="189" t="s">
        <v>1870</v>
      </c>
      <c r="J613" s="130" t="s">
        <v>668</v>
      </c>
      <c r="K613" s="132">
        <v>2250</v>
      </c>
      <c r="L613" s="130">
        <v>2250</v>
      </c>
      <c r="M613" s="133">
        <v>67</v>
      </c>
      <c r="N613" s="130">
        <v>4</v>
      </c>
      <c r="O613" s="130"/>
      <c r="P613" s="128" t="s">
        <v>166</v>
      </c>
    </row>
    <row r="614" spans="1:16" x14ac:dyDescent="0.3">
      <c r="A614" s="171">
        <v>615</v>
      </c>
      <c r="B614" s="210" t="s">
        <v>815</v>
      </c>
      <c r="C614" s="128"/>
      <c r="D614" s="217" t="e">
        <f>MATCH(E614,[1]!Tabla1[Consignatario],0)</f>
        <v>#REF!</v>
      </c>
      <c r="E614" s="130" t="s">
        <v>1508</v>
      </c>
      <c r="F614" s="130" t="s">
        <v>825</v>
      </c>
      <c r="G614" s="130"/>
      <c r="H614" s="130" t="s">
        <v>128</v>
      </c>
      <c r="I614" s="189" t="s">
        <v>1870</v>
      </c>
      <c r="J614" s="130" t="s">
        <v>322</v>
      </c>
      <c r="K614" s="132">
        <v>2200</v>
      </c>
      <c r="L614" s="130">
        <v>2200</v>
      </c>
      <c r="M614" s="133">
        <v>66</v>
      </c>
      <c r="N614" s="130"/>
      <c r="O614" s="130"/>
      <c r="P614" s="128" t="s">
        <v>166</v>
      </c>
    </row>
    <row r="615" spans="1:16" x14ac:dyDescent="0.3">
      <c r="A615" s="171">
        <v>616</v>
      </c>
      <c r="B615" s="210" t="s">
        <v>815</v>
      </c>
      <c r="C615" s="128"/>
      <c r="D615" s="217" t="e">
        <f>MATCH(E615,[1]!Tabla1[Consignatario],0)</f>
        <v>#REF!</v>
      </c>
      <c r="E615" s="130" t="s">
        <v>1731</v>
      </c>
      <c r="F615" s="130" t="s">
        <v>825</v>
      </c>
      <c r="G615" s="130"/>
      <c r="H615" s="130" t="s">
        <v>128</v>
      </c>
      <c r="I615" s="189" t="s">
        <v>1870</v>
      </c>
      <c r="J615" s="130" t="s">
        <v>826</v>
      </c>
      <c r="K615" s="132">
        <v>2300</v>
      </c>
      <c r="L615" s="130">
        <v>2300</v>
      </c>
      <c r="M615" s="133">
        <v>69</v>
      </c>
      <c r="N615" s="130"/>
      <c r="O615" s="130"/>
      <c r="P615" s="128" t="s">
        <v>166</v>
      </c>
    </row>
    <row r="616" spans="1:16" x14ac:dyDescent="0.3">
      <c r="A616" s="171">
        <v>617</v>
      </c>
      <c r="B616" s="210" t="s">
        <v>815</v>
      </c>
      <c r="C616" s="128"/>
      <c r="D616" s="217" t="e">
        <f>MATCH(E616,[1]!Tabla1[Consignatario],0)</f>
        <v>#REF!</v>
      </c>
      <c r="E616" s="130" t="s">
        <v>1771</v>
      </c>
      <c r="F616" s="130" t="s">
        <v>827</v>
      </c>
      <c r="G616" s="130"/>
      <c r="H616" s="130" t="s">
        <v>128</v>
      </c>
      <c r="I616" s="189" t="s">
        <v>1870</v>
      </c>
      <c r="J616" s="130" t="s">
        <v>222</v>
      </c>
      <c r="K616" s="132">
        <v>2370</v>
      </c>
      <c r="L616" s="130">
        <v>2370</v>
      </c>
      <c r="M616" s="133">
        <v>71</v>
      </c>
      <c r="N616" s="130">
        <v>1</v>
      </c>
      <c r="O616" s="130"/>
      <c r="P616" s="128" t="s">
        <v>166</v>
      </c>
    </row>
    <row r="617" spans="1:16" x14ac:dyDescent="0.3">
      <c r="A617" s="171">
        <v>618</v>
      </c>
      <c r="B617" s="210" t="s">
        <v>828</v>
      </c>
      <c r="C617" s="134"/>
      <c r="D617" s="217" t="e">
        <f>MATCH(E617,[1]!Tabla1[Consignatario],0)</f>
        <v>#REF!</v>
      </c>
      <c r="E617" s="135" t="s">
        <v>1748</v>
      </c>
      <c r="F617" s="130" t="s">
        <v>829</v>
      </c>
      <c r="G617" s="135"/>
      <c r="H617" s="130" t="s">
        <v>128</v>
      </c>
      <c r="I617" s="136" t="s">
        <v>1870</v>
      </c>
      <c r="J617" s="135" t="s">
        <v>199</v>
      </c>
      <c r="K617" s="132">
        <v>17600</v>
      </c>
      <c r="L617" s="130">
        <v>17600</v>
      </c>
      <c r="M617" s="133">
        <v>528</v>
      </c>
      <c r="N617" s="130"/>
      <c r="O617" s="130"/>
      <c r="P617" s="128" t="s">
        <v>166</v>
      </c>
    </row>
    <row r="618" spans="1:16" x14ac:dyDescent="0.3">
      <c r="A618" s="171">
        <v>619</v>
      </c>
      <c r="B618" s="210"/>
      <c r="C618" s="138"/>
      <c r="D618" s="217" t="e">
        <f>MATCH(E618,[1]!Tabla1[Consignatario],0)</f>
        <v>#REF!</v>
      </c>
      <c r="E618" s="135" t="s">
        <v>1748</v>
      </c>
      <c r="F618" s="130" t="s">
        <v>829</v>
      </c>
      <c r="G618" s="135"/>
      <c r="H618" s="130" t="s">
        <v>128</v>
      </c>
      <c r="I618" s="140" t="s">
        <v>1869</v>
      </c>
      <c r="J618" s="135" t="s">
        <v>830</v>
      </c>
      <c r="K618" s="132">
        <v>10032</v>
      </c>
      <c r="L618" s="130">
        <v>10032</v>
      </c>
      <c r="M618" s="133">
        <v>75</v>
      </c>
      <c r="N618" s="174">
        <v>2</v>
      </c>
      <c r="O618" s="174"/>
      <c r="P618" s="128" t="s">
        <v>298</v>
      </c>
    </row>
    <row r="619" spans="1:16" x14ac:dyDescent="0.3">
      <c r="A619" s="171">
        <v>620</v>
      </c>
      <c r="B619" s="210" t="s">
        <v>828</v>
      </c>
      <c r="C619" s="134"/>
      <c r="D619" s="217" t="e">
        <f>MATCH(E619,[1]!Tabla1[Consignatario],0)</f>
        <v>#REF!</v>
      </c>
      <c r="E619" s="135" t="s">
        <v>1704</v>
      </c>
      <c r="F619" s="130" t="s">
        <v>829</v>
      </c>
      <c r="G619" s="135"/>
      <c r="H619" s="130" t="s">
        <v>128</v>
      </c>
      <c r="I619" s="136" t="s">
        <v>1870</v>
      </c>
      <c r="J619" s="135" t="s">
        <v>447</v>
      </c>
      <c r="K619" s="132">
        <v>11000</v>
      </c>
      <c r="L619" s="130">
        <v>11000</v>
      </c>
      <c r="M619" s="133">
        <v>330</v>
      </c>
      <c r="N619" s="174"/>
      <c r="O619" s="174"/>
      <c r="P619" s="134" t="s">
        <v>166</v>
      </c>
    </row>
    <row r="620" spans="1:16" x14ac:dyDescent="0.3">
      <c r="A620" s="171">
        <v>621</v>
      </c>
      <c r="B620" s="210"/>
      <c r="C620" s="138"/>
      <c r="D620" s="217" t="e">
        <f>MATCH(E620,[1]!Tabla1[Consignatario],0)</f>
        <v>#REF!</v>
      </c>
      <c r="E620" s="135" t="s">
        <v>1704</v>
      </c>
      <c r="F620" s="130" t="s">
        <v>829</v>
      </c>
      <c r="G620" s="135"/>
      <c r="H620" s="130" t="s">
        <v>128</v>
      </c>
      <c r="I620" s="140" t="s">
        <v>1869</v>
      </c>
      <c r="J620" s="135" t="s">
        <v>831</v>
      </c>
      <c r="K620" s="132">
        <v>3136</v>
      </c>
      <c r="L620" s="130"/>
      <c r="M620" s="133">
        <v>23</v>
      </c>
      <c r="N620" s="174">
        <v>4</v>
      </c>
      <c r="O620" s="174"/>
      <c r="P620" s="138" t="s">
        <v>298</v>
      </c>
    </row>
    <row r="621" spans="1:16" x14ac:dyDescent="0.3">
      <c r="A621" s="171">
        <v>622</v>
      </c>
      <c r="B621" s="210" t="s">
        <v>828</v>
      </c>
      <c r="C621" s="134"/>
      <c r="D621" s="217" t="e">
        <f>MATCH(E621,[1]!Tabla1[Consignatario],0)</f>
        <v>#REF!</v>
      </c>
      <c r="E621" s="135" t="s">
        <v>1710</v>
      </c>
      <c r="F621" s="130" t="s">
        <v>832</v>
      </c>
      <c r="G621" s="135"/>
      <c r="H621" s="130" t="s">
        <v>128</v>
      </c>
      <c r="I621" s="136" t="s">
        <v>1870</v>
      </c>
      <c r="J621" s="135" t="s">
        <v>204</v>
      </c>
      <c r="K621" s="132">
        <v>6600</v>
      </c>
      <c r="L621" s="130">
        <v>6600</v>
      </c>
      <c r="M621" s="133">
        <v>198</v>
      </c>
      <c r="N621" s="130"/>
      <c r="O621" s="130"/>
      <c r="P621" s="128" t="s">
        <v>166</v>
      </c>
    </row>
    <row r="622" spans="1:16" x14ac:dyDescent="0.3">
      <c r="A622" s="171">
        <v>623</v>
      </c>
      <c r="B622" s="210" t="s">
        <v>828</v>
      </c>
      <c r="C622" s="142"/>
      <c r="D622" s="217" t="e">
        <f>MATCH(E622,[1]!Tabla1[Consignatario],0)</f>
        <v>#REF!</v>
      </c>
      <c r="E622" s="135" t="s">
        <v>1805</v>
      </c>
      <c r="F622" s="130" t="s">
        <v>833</v>
      </c>
      <c r="G622" s="135"/>
      <c r="H622" s="130" t="s">
        <v>128</v>
      </c>
      <c r="I622" s="144" t="s">
        <v>1870</v>
      </c>
      <c r="J622" s="135" t="s">
        <v>457</v>
      </c>
      <c r="K622" s="132">
        <v>1200</v>
      </c>
      <c r="L622" s="130">
        <v>1200</v>
      </c>
      <c r="M622" s="133">
        <v>36</v>
      </c>
      <c r="N622" s="174"/>
      <c r="O622" s="174"/>
      <c r="P622" s="128" t="s">
        <v>166</v>
      </c>
    </row>
    <row r="623" spans="1:16" x14ac:dyDescent="0.3">
      <c r="A623" s="171">
        <v>624</v>
      </c>
      <c r="B623" s="210" t="s">
        <v>828</v>
      </c>
      <c r="C623" s="138"/>
      <c r="D623" s="217" t="e">
        <f>MATCH(E623,[1]!Tabla1[Consignatario],0)</f>
        <v>#REF!</v>
      </c>
      <c r="E623" s="135" t="s">
        <v>1738</v>
      </c>
      <c r="F623" s="130" t="s">
        <v>834</v>
      </c>
      <c r="G623" s="135"/>
      <c r="H623" s="130" t="s">
        <v>128</v>
      </c>
      <c r="I623" s="140" t="s">
        <v>1870</v>
      </c>
      <c r="J623" s="135" t="s">
        <v>219</v>
      </c>
      <c r="K623" s="132">
        <v>4400</v>
      </c>
      <c r="L623" s="130">
        <v>4400</v>
      </c>
      <c r="M623" s="133">
        <v>132</v>
      </c>
      <c r="N623" s="174"/>
      <c r="O623" s="174"/>
      <c r="P623" s="128" t="s">
        <v>166</v>
      </c>
    </row>
    <row r="624" spans="1:16" x14ac:dyDescent="0.3">
      <c r="A624" s="171">
        <v>625</v>
      </c>
      <c r="B624" s="210" t="s">
        <v>828</v>
      </c>
      <c r="C624" s="128"/>
      <c r="D624" s="217" t="e">
        <f>MATCH(E624,[1]!Tabla1[Consignatario],0)</f>
        <v>#REF!</v>
      </c>
      <c r="E624" s="135" t="s">
        <v>1679</v>
      </c>
      <c r="F624" s="130" t="s">
        <v>834</v>
      </c>
      <c r="G624" s="135"/>
      <c r="H624" s="130" t="s">
        <v>128</v>
      </c>
      <c r="I624" s="189" t="s">
        <v>1870</v>
      </c>
      <c r="J624" s="135" t="s">
        <v>222</v>
      </c>
      <c r="K624" s="132">
        <v>2200</v>
      </c>
      <c r="L624" s="130">
        <v>2200</v>
      </c>
      <c r="M624" s="133">
        <v>359</v>
      </c>
      <c r="N624" s="130"/>
      <c r="O624" s="130"/>
      <c r="P624" s="128" t="s">
        <v>836</v>
      </c>
    </row>
    <row r="625" spans="1:16" x14ac:dyDescent="0.3">
      <c r="A625" s="171">
        <v>626</v>
      </c>
      <c r="B625" s="210"/>
      <c r="C625" s="134"/>
      <c r="D625" s="217" t="e">
        <f>MATCH(E625,[1]!Tabla1[Consignatario],0)</f>
        <v>#REF!</v>
      </c>
      <c r="E625" s="135" t="s">
        <v>1679</v>
      </c>
      <c r="F625" s="130" t="s">
        <v>834</v>
      </c>
      <c r="G625" s="135"/>
      <c r="H625" s="130" t="s">
        <v>128</v>
      </c>
      <c r="I625" s="136" t="s">
        <v>1870</v>
      </c>
      <c r="J625" s="135" t="s">
        <v>592</v>
      </c>
      <c r="K625" s="132">
        <v>23100</v>
      </c>
      <c r="L625" s="130">
        <v>23100</v>
      </c>
      <c r="M625" s="133"/>
      <c r="N625" s="130"/>
      <c r="O625" s="130"/>
      <c r="P625" s="128"/>
    </row>
    <row r="626" spans="1:16" x14ac:dyDescent="0.3">
      <c r="A626" s="171">
        <v>627</v>
      </c>
      <c r="B626" s="210" t="s">
        <v>828</v>
      </c>
      <c r="C626" s="138"/>
      <c r="D626" s="217" t="e">
        <f>MATCH(E626,[1]!Tabla1[Consignatario],0)</f>
        <v>#REF!</v>
      </c>
      <c r="E626" s="139" t="s">
        <v>1796</v>
      </c>
      <c r="F626" s="130" t="s">
        <v>837</v>
      </c>
      <c r="G626" s="135"/>
      <c r="H626" s="130" t="s">
        <v>128</v>
      </c>
      <c r="I626" s="140" t="s">
        <v>1870</v>
      </c>
      <c r="J626" s="135" t="s">
        <v>592</v>
      </c>
      <c r="K626" s="132">
        <v>24200</v>
      </c>
      <c r="L626" s="130">
        <v>24200</v>
      </c>
      <c r="M626" s="133">
        <v>726</v>
      </c>
      <c r="N626" s="174"/>
      <c r="O626" s="174"/>
      <c r="P626" s="128" t="s">
        <v>166</v>
      </c>
    </row>
    <row r="627" spans="1:16" x14ac:dyDescent="0.3">
      <c r="A627" s="171">
        <v>628</v>
      </c>
      <c r="B627" s="210" t="s">
        <v>828</v>
      </c>
      <c r="C627" s="134"/>
      <c r="D627" s="217" t="e">
        <f>MATCH(E627,[1]!Tabla1[Consignatario],0)</f>
        <v>#REF!</v>
      </c>
      <c r="E627" s="139" t="s">
        <v>1790</v>
      </c>
      <c r="F627" s="130" t="s">
        <v>837</v>
      </c>
      <c r="G627" s="135"/>
      <c r="H627" s="130" t="s">
        <v>128</v>
      </c>
      <c r="I627" s="136" t="s">
        <v>1870</v>
      </c>
      <c r="J627" s="135" t="s">
        <v>838</v>
      </c>
      <c r="K627" s="132">
        <v>4500</v>
      </c>
      <c r="L627" s="130">
        <v>4500</v>
      </c>
      <c r="M627" s="133">
        <v>135</v>
      </c>
      <c r="N627" s="191"/>
      <c r="O627" s="191"/>
      <c r="P627" s="128" t="s">
        <v>166</v>
      </c>
    </row>
    <row r="628" spans="1:16" x14ac:dyDescent="0.3">
      <c r="A628" s="171">
        <v>629</v>
      </c>
      <c r="B628" s="204" t="s">
        <v>839</v>
      </c>
      <c r="C628" s="205"/>
      <c r="D628" s="217" t="e">
        <f>MATCH(E628,[1]!Tabla1[Consignatario],0)</f>
        <v>#REF!</v>
      </c>
      <c r="E628" s="184" t="s">
        <v>1770</v>
      </c>
      <c r="F628" s="205" t="s">
        <v>837</v>
      </c>
      <c r="G628" s="205"/>
      <c r="H628" s="130" t="s">
        <v>128</v>
      </c>
      <c r="I628" s="206" t="s">
        <v>1870</v>
      </c>
      <c r="J628" s="205" t="s">
        <v>214</v>
      </c>
      <c r="K628" s="207">
        <v>10000</v>
      </c>
      <c r="L628" s="205">
        <v>10000</v>
      </c>
      <c r="M628" s="208">
        <v>300</v>
      </c>
      <c r="N628" s="209"/>
      <c r="O628" s="209"/>
      <c r="P628" s="212" t="s">
        <v>166</v>
      </c>
    </row>
    <row r="629" spans="1:16" x14ac:dyDescent="0.3">
      <c r="A629" s="171">
        <v>630</v>
      </c>
      <c r="B629" s="210" t="s">
        <v>839</v>
      </c>
      <c r="C629" s="128"/>
      <c r="D629" s="217" t="e">
        <f>MATCH(E629,[1]!Tabla1[Consignatario],0)</f>
        <v>#REF!</v>
      </c>
      <c r="E629" s="139" t="s">
        <v>1802</v>
      </c>
      <c r="F629" s="130" t="s">
        <v>837</v>
      </c>
      <c r="G629" s="130"/>
      <c r="H629" s="130" t="s">
        <v>128</v>
      </c>
      <c r="I629" s="189" t="s">
        <v>1870</v>
      </c>
      <c r="J629" s="130" t="s">
        <v>213</v>
      </c>
      <c r="K629" s="132">
        <v>17600</v>
      </c>
      <c r="L629" s="130">
        <v>17600</v>
      </c>
      <c r="M629" s="133">
        <v>1705</v>
      </c>
      <c r="N629" s="130">
        <v>6</v>
      </c>
      <c r="O629" s="130"/>
      <c r="P629" s="128" t="s">
        <v>526</v>
      </c>
    </row>
    <row r="630" spans="1:16" x14ac:dyDescent="0.3">
      <c r="A630" s="171">
        <v>631</v>
      </c>
      <c r="B630" s="210"/>
      <c r="C630" s="128"/>
      <c r="D630" s="217" t="e">
        <f>MATCH(E630,[1]!Tabla1[Consignatario],0)</f>
        <v>#REF!</v>
      </c>
      <c r="E630" s="139" t="s">
        <v>1802</v>
      </c>
      <c r="F630" s="130" t="s">
        <v>837</v>
      </c>
      <c r="G630" s="130"/>
      <c r="H630" s="130" t="s">
        <v>128</v>
      </c>
      <c r="I630" s="189" t="s">
        <v>1870</v>
      </c>
      <c r="J630" s="130" t="s">
        <v>225</v>
      </c>
      <c r="K630" s="132">
        <v>35200</v>
      </c>
      <c r="L630" s="130">
        <v>35200</v>
      </c>
      <c r="M630" s="133"/>
      <c r="N630" s="174"/>
      <c r="O630" s="174"/>
      <c r="P630" s="128"/>
    </row>
    <row r="631" spans="1:16" x14ac:dyDescent="0.3">
      <c r="A631" s="171">
        <v>632</v>
      </c>
      <c r="B631" s="210"/>
      <c r="C631" s="128"/>
      <c r="D631" s="217" t="e">
        <f>MATCH(E631,[1]!Tabla1[Consignatario],0)</f>
        <v>#REF!</v>
      </c>
      <c r="E631" s="139" t="s">
        <v>1802</v>
      </c>
      <c r="F631" s="130" t="s">
        <v>837</v>
      </c>
      <c r="G631" s="130"/>
      <c r="H631" s="130" t="s">
        <v>128</v>
      </c>
      <c r="I631" s="189" t="s">
        <v>1869</v>
      </c>
      <c r="J631" s="130" t="s">
        <v>840</v>
      </c>
      <c r="K631" s="132">
        <v>16234</v>
      </c>
      <c r="L631" s="130"/>
      <c r="M631" s="133"/>
      <c r="N631" s="174"/>
      <c r="O631" s="174"/>
      <c r="P631" s="128" t="s">
        <v>298</v>
      </c>
    </row>
    <row r="632" spans="1:16" x14ac:dyDescent="0.3">
      <c r="A632" s="171">
        <v>633</v>
      </c>
      <c r="B632" s="210" t="s">
        <v>839</v>
      </c>
      <c r="C632" s="128"/>
      <c r="D632" s="217" t="e">
        <f>MATCH(E632,[1]!Tabla1[Consignatario],0)</f>
        <v>#REF!</v>
      </c>
      <c r="E632" s="130" t="s">
        <v>1712</v>
      </c>
      <c r="F632" s="130" t="s">
        <v>841</v>
      </c>
      <c r="G632" s="130"/>
      <c r="H632" s="130" t="s">
        <v>128</v>
      </c>
      <c r="I632" s="189" t="s">
        <v>1870</v>
      </c>
      <c r="J632" s="130" t="s">
        <v>842</v>
      </c>
      <c r="K632" s="132">
        <v>1770</v>
      </c>
      <c r="L632" s="130">
        <v>1770</v>
      </c>
      <c r="M632" s="133">
        <v>53</v>
      </c>
      <c r="N632" s="130"/>
      <c r="O632" s="130"/>
      <c r="P632" s="128"/>
    </row>
    <row r="633" spans="1:16" x14ac:dyDescent="0.3">
      <c r="A633" s="171">
        <v>634</v>
      </c>
      <c r="B633" s="210" t="s">
        <v>839</v>
      </c>
      <c r="C633" s="134"/>
      <c r="D633" s="217" t="e">
        <f>MATCH(E633,[1]!Tabla1[Consignatario],0)</f>
        <v>#REF!</v>
      </c>
      <c r="E633" s="130" t="s">
        <v>1801</v>
      </c>
      <c r="F633" s="130" t="s">
        <v>841</v>
      </c>
      <c r="G633" s="130"/>
      <c r="H633" s="130" t="s">
        <v>128</v>
      </c>
      <c r="I633" s="136" t="s">
        <v>1870</v>
      </c>
      <c r="J633" s="135" t="s">
        <v>219</v>
      </c>
      <c r="K633" s="132">
        <v>4000</v>
      </c>
      <c r="L633" s="130">
        <v>4000</v>
      </c>
      <c r="M633" s="133">
        <v>120</v>
      </c>
      <c r="N633" s="130"/>
      <c r="O633" s="130"/>
      <c r="P633" s="128" t="s">
        <v>166</v>
      </c>
    </row>
    <row r="634" spans="1:16" x14ac:dyDescent="0.3">
      <c r="A634" s="171">
        <v>635</v>
      </c>
      <c r="B634" s="210"/>
      <c r="C634" s="138"/>
      <c r="D634" s="217" t="e">
        <f>MATCH(E634,[1]!Tabla1[Consignatario],0)</f>
        <v>#REF!</v>
      </c>
      <c r="E634" s="139" t="s">
        <v>1801</v>
      </c>
      <c r="F634" s="130" t="s">
        <v>841</v>
      </c>
      <c r="G634" s="130"/>
      <c r="H634" s="130" t="s">
        <v>128</v>
      </c>
      <c r="I634" s="139" t="s">
        <v>1869</v>
      </c>
      <c r="J634" s="135" t="s">
        <v>843</v>
      </c>
      <c r="K634" s="132">
        <v>158</v>
      </c>
      <c r="L634" s="129"/>
      <c r="M634" s="133">
        <v>19</v>
      </c>
      <c r="N634" s="174"/>
      <c r="O634" s="174"/>
      <c r="P634" s="128" t="s">
        <v>844</v>
      </c>
    </row>
    <row r="635" spans="1:16" x14ac:dyDescent="0.3">
      <c r="A635" s="171">
        <v>636</v>
      </c>
      <c r="B635" s="210" t="s">
        <v>839</v>
      </c>
      <c r="C635" s="128"/>
      <c r="D635" s="217" t="e">
        <f>MATCH(E635,[1]!Tabla1[Consignatario],0)</f>
        <v>#REF!</v>
      </c>
      <c r="E635" s="139" t="s">
        <v>1796</v>
      </c>
      <c r="F635" s="130" t="s">
        <v>841</v>
      </c>
      <c r="G635" s="130"/>
      <c r="H635" s="130" t="s">
        <v>128</v>
      </c>
      <c r="I635" s="189" t="s">
        <v>1870</v>
      </c>
      <c r="J635" s="130" t="s">
        <v>222</v>
      </c>
      <c r="K635" s="132">
        <v>2500</v>
      </c>
      <c r="L635" s="130">
        <v>2500</v>
      </c>
      <c r="M635" s="133">
        <v>75</v>
      </c>
      <c r="N635" s="130"/>
      <c r="O635" s="130"/>
      <c r="P635" s="128" t="s">
        <v>166</v>
      </c>
    </row>
    <row r="636" spans="1:16" x14ac:dyDescent="0.3">
      <c r="A636" s="171">
        <v>637</v>
      </c>
      <c r="B636" s="210" t="s">
        <v>839</v>
      </c>
      <c r="C636" s="128"/>
      <c r="D636" s="217" t="e">
        <f>MATCH(E636,[1]!Tabla1[Consignatario],0)</f>
        <v>#REF!</v>
      </c>
      <c r="E636" s="139" t="s">
        <v>1727</v>
      </c>
      <c r="F636" s="130" t="s">
        <v>841</v>
      </c>
      <c r="G636" s="130"/>
      <c r="H636" s="130" t="s">
        <v>128</v>
      </c>
      <c r="I636" s="189" t="s">
        <v>1870</v>
      </c>
      <c r="J636" s="130" t="s">
        <v>244</v>
      </c>
      <c r="K636" s="132">
        <v>10200</v>
      </c>
      <c r="L636" s="130">
        <v>10200</v>
      </c>
      <c r="M636" s="133">
        <v>306</v>
      </c>
      <c r="N636" s="130"/>
      <c r="O636" s="130"/>
      <c r="P636" s="128" t="s">
        <v>166</v>
      </c>
    </row>
    <row r="637" spans="1:16" x14ac:dyDescent="0.3">
      <c r="A637" s="171">
        <v>638</v>
      </c>
      <c r="B637" s="210" t="s">
        <v>839</v>
      </c>
      <c r="C637" s="128"/>
      <c r="D637" s="217" t="e">
        <f>MATCH(E637,[1]!Tabla1[Consignatario],0)</f>
        <v>#REF!</v>
      </c>
      <c r="E637" s="139" t="s">
        <v>1729</v>
      </c>
      <c r="F637" s="130" t="s">
        <v>841</v>
      </c>
      <c r="G637" s="130"/>
      <c r="H637" s="130" t="s">
        <v>128</v>
      </c>
      <c r="I637" s="189" t="s">
        <v>1870</v>
      </c>
      <c r="J637" s="130" t="s">
        <v>52</v>
      </c>
      <c r="K637" s="132">
        <v>2000</v>
      </c>
      <c r="L637" s="130">
        <v>2000</v>
      </c>
      <c r="M637" s="133">
        <v>60</v>
      </c>
      <c r="N637" s="130"/>
      <c r="O637" s="130"/>
      <c r="P637" s="128" t="s">
        <v>166</v>
      </c>
    </row>
    <row r="638" spans="1:16" x14ac:dyDescent="0.3">
      <c r="A638" s="171">
        <v>639</v>
      </c>
      <c r="B638" s="210" t="s">
        <v>839</v>
      </c>
      <c r="C638" s="128"/>
      <c r="D638" s="217" t="e">
        <f>MATCH(E638,[1]!Tabla1[Consignatario],0)</f>
        <v>#REF!</v>
      </c>
      <c r="E638" s="139" t="s">
        <v>1720</v>
      </c>
      <c r="F638" s="130" t="s">
        <v>841</v>
      </c>
      <c r="G638" s="130"/>
      <c r="H638" s="130" t="s">
        <v>128</v>
      </c>
      <c r="I638" s="189" t="s">
        <v>1870</v>
      </c>
      <c r="J638" s="130" t="s">
        <v>1864</v>
      </c>
      <c r="K638" s="132">
        <v>22100</v>
      </c>
      <c r="L638" s="130">
        <v>22100</v>
      </c>
      <c r="M638" s="133">
        <v>663</v>
      </c>
      <c r="N638" s="130"/>
      <c r="O638" s="130"/>
      <c r="P638" s="128" t="s">
        <v>166</v>
      </c>
    </row>
    <row r="639" spans="1:16" x14ac:dyDescent="0.3">
      <c r="A639" s="171">
        <v>640</v>
      </c>
      <c r="B639" s="210" t="s">
        <v>845</v>
      </c>
      <c r="C639" s="134"/>
      <c r="D639" s="217" t="e">
        <f>MATCH(E639,[1]!Tabla1[Consignatario],0)</f>
        <v>#REF!</v>
      </c>
      <c r="E639" s="139" t="s">
        <v>1791</v>
      </c>
      <c r="F639" s="130" t="s">
        <v>841</v>
      </c>
      <c r="G639" s="135"/>
      <c r="H639" s="130" t="s">
        <v>128</v>
      </c>
      <c r="I639" s="136" t="s">
        <v>1870</v>
      </c>
      <c r="J639" s="135" t="s">
        <v>322</v>
      </c>
      <c r="K639" s="132">
        <v>2200</v>
      </c>
      <c r="L639" s="130">
        <v>2200</v>
      </c>
      <c r="M639" s="133">
        <v>66</v>
      </c>
      <c r="N639" s="130"/>
      <c r="O639" s="130"/>
      <c r="P639" s="128" t="s">
        <v>166</v>
      </c>
    </row>
    <row r="640" spans="1:16" x14ac:dyDescent="0.3">
      <c r="A640" s="171">
        <v>641</v>
      </c>
      <c r="B640" s="210" t="s">
        <v>845</v>
      </c>
      <c r="C640" s="138"/>
      <c r="D640" s="217" t="e">
        <f>MATCH(E640,[1]!Tabla1[Consignatario],0)</f>
        <v>#REF!</v>
      </c>
      <c r="E640" s="139" t="s">
        <v>1595</v>
      </c>
      <c r="F640" s="130" t="s">
        <v>841</v>
      </c>
      <c r="G640" s="135"/>
      <c r="H640" s="130" t="s">
        <v>128</v>
      </c>
      <c r="I640" s="140" t="s">
        <v>1870</v>
      </c>
      <c r="J640" s="135" t="s">
        <v>211</v>
      </c>
      <c r="K640" s="132">
        <v>13200</v>
      </c>
      <c r="L640" s="130">
        <v>13200</v>
      </c>
      <c r="M640" s="133">
        <v>396</v>
      </c>
      <c r="N640" s="174"/>
      <c r="O640" s="174"/>
      <c r="P640" s="128" t="s">
        <v>166</v>
      </c>
    </row>
    <row r="641" spans="1:16" x14ac:dyDescent="0.3">
      <c r="A641" s="171">
        <v>642</v>
      </c>
      <c r="B641" s="210" t="s">
        <v>845</v>
      </c>
      <c r="C641" s="134"/>
      <c r="D641" s="217" t="e">
        <f>MATCH(E641,[1]!Tabla1[Consignatario],0)</f>
        <v>#REF!</v>
      </c>
      <c r="E641" s="139" t="s">
        <v>1765</v>
      </c>
      <c r="F641" s="130" t="s">
        <v>841</v>
      </c>
      <c r="G641" s="135"/>
      <c r="H641" s="130" t="s">
        <v>128</v>
      </c>
      <c r="I641" s="136" t="s">
        <v>1870</v>
      </c>
      <c r="J641" s="135" t="s">
        <v>277</v>
      </c>
      <c r="K641" s="132">
        <v>227000</v>
      </c>
      <c r="L641" s="130">
        <v>227000</v>
      </c>
      <c r="M641" s="133">
        <v>6810</v>
      </c>
      <c r="N641" s="174"/>
      <c r="O641" s="174"/>
      <c r="P641" s="134" t="s">
        <v>166</v>
      </c>
    </row>
    <row r="642" spans="1:16" x14ac:dyDescent="0.3">
      <c r="A642" s="171">
        <v>643</v>
      </c>
      <c r="B642" s="210"/>
      <c r="C642" s="138"/>
      <c r="D642" s="217" t="e">
        <f>MATCH(E642,[1]!Tabla1[Consignatario],0)</f>
        <v>#REF!</v>
      </c>
      <c r="E642" s="139" t="s">
        <v>1765</v>
      </c>
      <c r="F642" s="130" t="s">
        <v>841</v>
      </c>
      <c r="G642" s="135"/>
      <c r="H642" s="130" t="s">
        <v>128</v>
      </c>
      <c r="I642" s="140" t="s">
        <v>1869</v>
      </c>
      <c r="J642" s="135" t="s">
        <v>846</v>
      </c>
      <c r="K642" s="132">
        <v>9364</v>
      </c>
      <c r="L642" s="130"/>
      <c r="M642" s="133">
        <v>70</v>
      </c>
      <c r="N642" s="174">
        <v>2</v>
      </c>
      <c r="O642" s="174"/>
      <c r="P642" s="138" t="s">
        <v>298</v>
      </c>
    </row>
    <row r="643" spans="1:16" x14ac:dyDescent="0.3">
      <c r="A643" s="171">
        <v>644</v>
      </c>
      <c r="B643" s="210" t="s">
        <v>845</v>
      </c>
      <c r="C643" s="134"/>
      <c r="D643" s="217" t="e">
        <f>MATCH(E643,[1]!Tabla1[Consignatario],0)</f>
        <v>#REF!</v>
      </c>
      <c r="E643" s="135" t="s">
        <v>1819</v>
      </c>
      <c r="F643" s="130" t="s">
        <v>841</v>
      </c>
      <c r="G643" s="135"/>
      <c r="H643" s="130" t="s">
        <v>128</v>
      </c>
      <c r="I643" s="136" t="s">
        <v>1870</v>
      </c>
      <c r="J643" s="135" t="s">
        <v>222</v>
      </c>
      <c r="K643" s="132">
        <v>2100</v>
      </c>
      <c r="L643" s="130">
        <v>2100</v>
      </c>
      <c r="M643" s="133">
        <v>93</v>
      </c>
      <c r="N643" s="130"/>
      <c r="O643" s="130"/>
      <c r="P643" s="128" t="s">
        <v>166</v>
      </c>
    </row>
    <row r="644" spans="1:16" x14ac:dyDescent="0.3">
      <c r="A644" s="171">
        <v>645</v>
      </c>
      <c r="B644" s="210"/>
      <c r="C644" s="142"/>
      <c r="D644" s="217" t="e">
        <f>MATCH(E644,[1]!Tabla1[Consignatario],0)</f>
        <v>#REF!</v>
      </c>
      <c r="E644" s="135" t="s">
        <v>1819</v>
      </c>
      <c r="F644" s="130" t="s">
        <v>841</v>
      </c>
      <c r="G644" s="135"/>
      <c r="H644" s="130" t="s">
        <v>128</v>
      </c>
      <c r="I644" s="144" t="s">
        <v>1870</v>
      </c>
      <c r="J644" s="135" t="s">
        <v>219</v>
      </c>
      <c r="K644" s="132">
        <v>1800</v>
      </c>
      <c r="L644" s="130">
        <v>1800</v>
      </c>
      <c r="M644" s="133"/>
      <c r="N644" s="174"/>
      <c r="O644" s="174"/>
      <c r="P644" s="128"/>
    </row>
    <row r="645" spans="1:16" x14ac:dyDescent="0.3">
      <c r="A645" s="171">
        <v>646</v>
      </c>
      <c r="B645" s="210"/>
      <c r="C645" s="138"/>
      <c r="D645" s="217" t="e">
        <f>MATCH(E645,[1]!Tabla1[Consignatario],0)</f>
        <v>#REF!</v>
      </c>
      <c r="E645" s="139" t="s">
        <v>1819</v>
      </c>
      <c r="F645" s="130" t="s">
        <v>841</v>
      </c>
      <c r="G645" s="135"/>
      <c r="H645" s="130" t="s">
        <v>128</v>
      </c>
      <c r="I645" s="140" t="s">
        <v>1869</v>
      </c>
      <c r="J645" s="135" t="s">
        <v>847</v>
      </c>
      <c r="K645" s="132">
        <v>3582</v>
      </c>
      <c r="L645" s="130"/>
      <c r="M645" s="133">
        <v>26</v>
      </c>
      <c r="N645" s="174">
        <v>7</v>
      </c>
      <c r="O645" s="174"/>
      <c r="P645" s="128" t="s">
        <v>298</v>
      </c>
    </row>
    <row r="646" spans="1:16" x14ac:dyDescent="0.3">
      <c r="A646" s="171">
        <v>647</v>
      </c>
      <c r="B646" s="210" t="s">
        <v>845</v>
      </c>
      <c r="C646" s="128"/>
      <c r="D646" s="217" t="e">
        <f>MATCH(E646,[1]!Tabla1[Consignatario],0)</f>
        <v>#REF!</v>
      </c>
      <c r="E646" s="130" t="s">
        <v>1593</v>
      </c>
      <c r="F646" s="130" t="s">
        <v>841</v>
      </c>
      <c r="G646" s="135"/>
      <c r="H646" s="130" t="s">
        <v>128</v>
      </c>
      <c r="I646" s="189" t="s">
        <v>1870</v>
      </c>
      <c r="J646" s="135" t="s">
        <v>665</v>
      </c>
      <c r="K646" s="132">
        <v>35200</v>
      </c>
      <c r="L646" s="130">
        <v>35200</v>
      </c>
      <c r="M646" s="133">
        <v>1143</v>
      </c>
      <c r="N646" s="130">
        <v>7</v>
      </c>
      <c r="O646" s="130"/>
      <c r="P646" s="128" t="s">
        <v>166</v>
      </c>
    </row>
    <row r="647" spans="1:16" x14ac:dyDescent="0.3">
      <c r="A647" s="171">
        <v>648</v>
      </c>
      <c r="B647" s="210"/>
      <c r="C647" s="134"/>
      <c r="D647" s="217" t="e">
        <f>MATCH(E647,[1]!Tabla1[Consignatario],0)</f>
        <v>#REF!</v>
      </c>
      <c r="E647" s="130" t="s">
        <v>1593</v>
      </c>
      <c r="F647" s="130" t="s">
        <v>841</v>
      </c>
      <c r="G647" s="135"/>
      <c r="H647" s="130" t="s">
        <v>128</v>
      </c>
      <c r="I647" s="136" t="s">
        <v>1869</v>
      </c>
      <c r="J647" s="135" t="s">
        <v>848</v>
      </c>
      <c r="K647" s="132">
        <v>11712</v>
      </c>
      <c r="L647" s="130"/>
      <c r="M647" s="133"/>
      <c r="N647" s="130"/>
      <c r="O647" s="130"/>
      <c r="P647" s="128" t="s">
        <v>298</v>
      </c>
    </row>
    <row r="648" spans="1:16" x14ac:dyDescent="0.3">
      <c r="A648" s="171">
        <v>649</v>
      </c>
      <c r="B648" s="210" t="s">
        <v>845</v>
      </c>
      <c r="C648" s="138" t="s">
        <v>849</v>
      </c>
      <c r="D648" s="217" t="e">
        <f>MATCH(E648,[1]!Tabla1[Consignatario],0)</f>
        <v>#REF!</v>
      </c>
      <c r="E648" s="216" t="s">
        <v>1770</v>
      </c>
      <c r="F648" s="130" t="s">
        <v>841</v>
      </c>
      <c r="G648" s="135"/>
      <c r="H648" s="135" t="s">
        <v>128</v>
      </c>
      <c r="I648" s="140" t="s">
        <v>1870</v>
      </c>
      <c r="J648" s="135" t="s">
        <v>211</v>
      </c>
      <c r="K648" s="132">
        <v>15000</v>
      </c>
      <c r="L648" s="130">
        <v>15000</v>
      </c>
      <c r="M648" s="133">
        <v>450</v>
      </c>
      <c r="N648" s="174"/>
      <c r="O648" s="174"/>
      <c r="P648" s="128" t="s">
        <v>166</v>
      </c>
    </row>
    <row r="649" spans="1:16" x14ac:dyDescent="0.3">
      <c r="A649" s="171">
        <v>650</v>
      </c>
      <c r="B649" s="204" t="s">
        <v>850</v>
      </c>
      <c r="C649" s="205"/>
      <c r="D649" s="217" t="e">
        <f>MATCH(E649,[1]!Tabla1[Consignatario],0)</f>
        <v>#REF!</v>
      </c>
      <c r="E649" s="205" t="s">
        <v>1783</v>
      </c>
      <c r="F649" s="205" t="s">
        <v>816</v>
      </c>
      <c r="G649" s="205"/>
      <c r="H649" s="205" t="s">
        <v>851</v>
      </c>
      <c r="I649" s="206" t="s">
        <v>1870</v>
      </c>
      <c r="J649" s="205" t="s">
        <v>214</v>
      </c>
      <c r="K649" s="207">
        <v>8800</v>
      </c>
      <c r="L649" s="205">
        <v>8800</v>
      </c>
      <c r="M649" s="208">
        <v>264</v>
      </c>
      <c r="N649" s="209"/>
      <c r="O649" s="209"/>
      <c r="P649" s="212" t="s">
        <v>166</v>
      </c>
    </row>
    <row r="650" spans="1:16" x14ac:dyDescent="0.3">
      <c r="A650" s="171">
        <v>651</v>
      </c>
      <c r="B650" s="210" t="s">
        <v>850</v>
      </c>
      <c r="C650" s="128"/>
      <c r="D650" s="217" t="e">
        <f>MATCH(E650,[1]!Tabla1[Consignatario],0)</f>
        <v>#REF!</v>
      </c>
      <c r="E650" s="217" t="s">
        <v>1712</v>
      </c>
      <c r="F650" s="130" t="s">
        <v>816</v>
      </c>
      <c r="G650" s="130"/>
      <c r="H650" s="130" t="s">
        <v>851</v>
      </c>
      <c r="I650" s="189" t="s">
        <v>1870</v>
      </c>
      <c r="J650" s="130" t="s">
        <v>219</v>
      </c>
      <c r="K650" s="132">
        <v>4400</v>
      </c>
      <c r="L650" s="130">
        <v>4400</v>
      </c>
      <c r="M650" s="133">
        <v>132</v>
      </c>
      <c r="N650" s="130"/>
      <c r="O650" s="130"/>
      <c r="P650" s="128" t="s">
        <v>166</v>
      </c>
    </row>
    <row r="651" spans="1:16" x14ac:dyDescent="0.3">
      <c r="A651" s="171">
        <v>652</v>
      </c>
      <c r="B651" s="210" t="s">
        <v>850</v>
      </c>
      <c r="C651" s="128"/>
      <c r="D651" s="217" t="e">
        <f>MATCH(E651,[1]!Tabla1[Consignatario],0)</f>
        <v>#REF!</v>
      </c>
      <c r="E651" s="217" t="s">
        <v>1722</v>
      </c>
      <c r="F651" s="130" t="s">
        <v>816</v>
      </c>
      <c r="G651" s="130"/>
      <c r="H651" s="130" t="s">
        <v>851</v>
      </c>
      <c r="I651" s="189" t="s">
        <v>1870</v>
      </c>
      <c r="J651" s="130" t="s">
        <v>204</v>
      </c>
      <c r="K651" s="132">
        <v>6600</v>
      </c>
      <c r="L651" s="130">
        <v>6600</v>
      </c>
      <c r="M651" s="133">
        <v>198</v>
      </c>
      <c r="N651" s="174"/>
      <c r="O651" s="174"/>
      <c r="P651" s="128" t="s">
        <v>166</v>
      </c>
    </row>
    <row r="652" spans="1:16" x14ac:dyDescent="0.3">
      <c r="A652" s="171">
        <v>653</v>
      </c>
      <c r="B652" s="210" t="s">
        <v>850</v>
      </c>
      <c r="C652" s="128"/>
      <c r="D652" s="217" t="e">
        <f>MATCH(E652,[1]!Tabla1[Consignatario],0)</f>
        <v>#REF!</v>
      </c>
      <c r="E652" s="130" t="s">
        <v>1588</v>
      </c>
      <c r="F652" s="130" t="s">
        <v>816</v>
      </c>
      <c r="G652" s="130"/>
      <c r="H652" s="130" t="s">
        <v>851</v>
      </c>
      <c r="I652" s="189" t="s">
        <v>1871</v>
      </c>
      <c r="J652" s="130" t="s">
        <v>580</v>
      </c>
      <c r="K652" s="132">
        <v>200</v>
      </c>
      <c r="L652" s="130">
        <v>18000</v>
      </c>
      <c r="M652" s="133">
        <v>540</v>
      </c>
      <c r="N652" s="174"/>
      <c r="O652" s="174"/>
      <c r="P652" s="128" t="s">
        <v>166</v>
      </c>
    </row>
    <row r="653" spans="1:16" x14ac:dyDescent="0.3">
      <c r="A653" s="171">
        <v>654</v>
      </c>
      <c r="B653" s="210"/>
      <c r="C653" s="128"/>
      <c r="D653" s="217" t="e">
        <f>MATCH(E653,[1]!Tabla1[Consignatario],0)</f>
        <v>#REF!</v>
      </c>
      <c r="E653" s="130" t="s">
        <v>1588</v>
      </c>
      <c r="F653" s="130" t="s">
        <v>816</v>
      </c>
      <c r="G653" s="130"/>
      <c r="H653" s="130" t="s">
        <v>851</v>
      </c>
      <c r="I653" s="189" t="s">
        <v>1870</v>
      </c>
      <c r="J653" s="130" t="s">
        <v>213</v>
      </c>
      <c r="K653" s="132">
        <v>17600</v>
      </c>
      <c r="L653" s="130"/>
      <c r="M653" s="133"/>
      <c r="N653" s="130"/>
      <c r="O653" s="130"/>
      <c r="P653" s="128"/>
    </row>
    <row r="654" spans="1:16" x14ac:dyDescent="0.3">
      <c r="A654" s="171">
        <v>655</v>
      </c>
      <c r="B654" s="210"/>
      <c r="C654" s="134"/>
      <c r="D654" s="217" t="e">
        <f>MATCH(E654,[1]!Tabla1[Consignatario],0)</f>
        <v>#REF!</v>
      </c>
      <c r="E654" s="130" t="s">
        <v>1588</v>
      </c>
      <c r="F654" s="130" t="s">
        <v>816</v>
      </c>
      <c r="G654" s="130"/>
      <c r="H654" s="130" t="s">
        <v>851</v>
      </c>
      <c r="I654" s="136" t="s">
        <v>1869</v>
      </c>
      <c r="J654" s="135" t="s">
        <v>852</v>
      </c>
      <c r="K654" s="132">
        <v>13936</v>
      </c>
      <c r="L654" s="130"/>
      <c r="M654" s="133">
        <v>104</v>
      </c>
      <c r="N654" s="130">
        <v>4</v>
      </c>
      <c r="O654" s="130"/>
      <c r="P654" s="128" t="s">
        <v>298</v>
      </c>
    </row>
    <row r="655" spans="1:16" x14ac:dyDescent="0.3">
      <c r="A655" s="171">
        <v>656</v>
      </c>
      <c r="B655" s="210" t="s">
        <v>850</v>
      </c>
      <c r="C655" s="138"/>
      <c r="D655" s="217" t="e">
        <f>MATCH(E655,[1]!Tabla1[Consignatario],0)</f>
        <v>#REF!</v>
      </c>
      <c r="E655" s="130" t="s">
        <v>1733</v>
      </c>
      <c r="F655" s="130" t="s">
        <v>816</v>
      </c>
      <c r="G655" s="130"/>
      <c r="H655" s="135" t="s">
        <v>851</v>
      </c>
      <c r="I655" s="139" t="s">
        <v>1870</v>
      </c>
      <c r="J655" s="135" t="s">
        <v>222</v>
      </c>
      <c r="K655" s="132">
        <v>3000</v>
      </c>
      <c r="L655" s="129">
        <v>3000</v>
      </c>
      <c r="M655" s="133">
        <v>90</v>
      </c>
      <c r="N655" s="174"/>
      <c r="O655" s="174"/>
      <c r="P655" s="128" t="s">
        <v>166</v>
      </c>
    </row>
    <row r="656" spans="1:16" x14ac:dyDescent="0.3">
      <c r="A656" s="171">
        <v>657</v>
      </c>
      <c r="B656" s="210" t="s">
        <v>850</v>
      </c>
      <c r="C656" s="128" t="s">
        <v>482</v>
      </c>
      <c r="D656" s="217" t="e">
        <f>MATCH(E656,[1]!Tabla1[Consignatario],0)</f>
        <v>#REF!</v>
      </c>
      <c r="E656" s="130" t="s">
        <v>1766</v>
      </c>
      <c r="F656" s="130" t="s">
        <v>816</v>
      </c>
      <c r="G656" s="130"/>
      <c r="H656" s="130" t="s">
        <v>851</v>
      </c>
      <c r="I656" s="189" t="s">
        <v>1870</v>
      </c>
      <c r="J656" s="130" t="s">
        <v>214</v>
      </c>
      <c r="K656" s="132">
        <v>9000</v>
      </c>
      <c r="L656" s="130">
        <v>9000</v>
      </c>
      <c r="M656" s="133">
        <v>270</v>
      </c>
      <c r="N656" s="130"/>
      <c r="O656" s="130"/>
      <c r="P656" s="128" t="s">
        <v>166</v>
      </c>
    </row>
    <row r="657" spans="1:16" x14ac:dyDescent="0.3">
      <c r="A657" s="171">
        <v>658</v>
      </c>
      <c r="B657" s="210" t="s">
        <v>850</v>
      </c>
      <c r="C657" s="128"/>
      <c r="D657" s="217" t="e">
        <f>MATCH(E657,[1]!Tabla1[Consignatario],0)</f>
        <v>#REF!</v>
      </c>
      <c r="E657" s="130" t="s">
        <v>1588</v>
      </c>
      <c r="F657" s="130" t="s">
        <v>816</v>
      </c>
      <c r="G657" s="130"/>
      <c r="H657" s="130" t="s">
        <v>851</v>
      </c>
      <c r="I657" s="189" t="s">
        <v>1870</v>
      </c>
      <c r="J657" s="130" t="s">
        <v>622</v>
      </c>
      <c r="K657" s="132">
        <v>1100</v>
      </c>
      <c r="L657" s="130">
        <v>1100</v>
      </c>
      <c r="M657" s="133">
        <v>33</v>
      </c>
      <c r="N657" s="130"/>
      <c r="O657" s="130"/>
      <c r="P657" s="128" t="s">
        <v>166</v>
      </c>
    </row>
    <row r="658" spans="1:16" x14ac:dyDescent="0.3">
      <c r="A658" s="171">
        <v>659</v>
      </c>
      <c r="B658" s="210" t="s">
        <v>850</v>
      </c>
      <c r="C658" s="128" t="s">
        <v>849</v>
      </c>
      <c r="D658" s="217" t="e">
        <f>MATCH(E658,[1]!Tabla1[Consignatario],0)</f>
        <v>#REF!</v>
      </c>
      <c r="E658" s="216" t="s">
        <v>1770</v>
      </c>
      <c r="F658" s="130" t="s">
        <v>816</v>
      </c>
      <c r="G658" s="130"/>
      <c r="H658" s="130" t="s">
        <v>851</v>
      </c>
      <c r="I658" s="189" t="s">
        <v>1870</v>
      </c>
      <c r="J658" s="130" t="s">
        <v>239</v>
      </c>
      <c r="K658" s="132">
        <v>37500</v>
      </c>
      <c r="L658" s="130">
        <v>37500</v>
      </c>
      <c r="M658" s="133">
        <v>1125</v>
      </c>
      <c r="N658" s="130"/>
      <c r="O658" s="130"/>
      <c r="P658" s="128" t="s">
        <v>166</v>
      </c>
    </row>
    <row r="659" spans="1:16" x14ac:dyDescent="0.3">
      <c r="A659" s="171">
        <v>660</v>
      </c>
      <c r="B659" s="210" t="s">
        <v>850</v>
      </c>
      <c r="C659" s="128"/>
      <c r="D659" s="217" t="e">
        <f>MATCH(E659,[1]!Tabla1[Consignatario],0)</f>
        <v>#REF!</v>
      </c>
      <c r="E659" s="130" t="s">
        <v>1754</v>
      </c>
      <c r="F659" s="130" t="s">
        <v>853</v>
      </c>
      <c r="G659" s="130"/>
      <c r="H659" s="130" t="s">
        <v>851</v>
      </c>
      <c r="I659" s="189" t="s">
        <v>1870</v>
      </c>
      <c r="J659" s="130" t="s">
        <v>222</v>
      </c>
      <c r="K659" s="132">
        <v>2000</v>
      </c>
      <c r="L659" s="130">
        <v>2000</v>
      </c>
      <c r="M659" s="133">
        <v>60</v>
      </c>
      <c r="N659" s="130"/>
      <c r="O659" s="130"/>
      <c r="P659" s="128" t="s">
        <v>166</v>
      </c>
    </row>
    <row r="660" spans="1:16" x14ac:dyDescent="0.3">
      <c r="A660" s="171">
        <v>661</v>
      </c>
      <c r="B660" s="210" t="s">
        <v>854</v>
      </c>
      <c r="C660" s="134"/>
      <c r="D660" s="217" t="e">
        <f>MATCH(E660,[1]!Tabla1[Consignatario],0)</f>
        <v>#REF!</v>
      </c>
      <c r="E660" s="130" t="s">
        <v>1521</v>
      </c>
      <c r="F660" s="130" t="s">
        <v>853</v>
      </c>
      <c r="G660" s="135"/>
      <c r="H660" s="135" t="s">
        <v>851</v>
      </c>
      <c r="I660" s="136" t="s">
        <v>1870</v>
      </c>
      <c r="J660" s="135" t="s">
        <v>855</v>
      </c>
      <c r="K660" s="132">
        <v>2960</v>
      </c>
      <c r="L660" s="130">
        <v>2960</v>
      </c>
      <c r="M660" s="133">
        <v>22</v>
      </c>
      <c r="N660" s="130">
        <v>1</v>
      </c>
      <c r="O660" s="130"/>
      <c r="P660" s="128" t="s">
        <v>298</v>
      </c>
    </row>
    <row r="661" spans="1:16" x14ac:dyDescent="0.3">
      <c r="A661" s="171">
        <v>662</v>
      </c>
      <c r="B661" s="210" t="s">
        <v>854</v>
      </c>
      <c r="C661" s="138"/>
      <c r="D661" s="217" t="e">
        <f>MATCH(E661,[1]!Tabla1[Consignatario],0)</f>
        <v>#REF!</v>
      </c>
      <c r="E661" s="130" t="s">
        <v>1757</v>
      </c>
      <c r="F661" s="130" t="s">
        <v>853</v>
      </c>
      <c r="G661" s="135"/>
      <c r="H661" s="135" t="s">
        <v>851</v>
      </c>
      <c r="I661" s="140" t="s">
        <v>1870</v>
      </c>
      <c r="J661" s="135" t="s">
        <v>322</v>
      </c>
      <c r="K661" s="132">
        <v>2200</v>
      </c>
      <c r="L661" s="130">
        <v>2200</v>
      </c>
      <c r="M661" s="133">
        <v>66</v>
      </c>
      <c r="N661" s="174"/>
      <c r="O661" s="174"/>
      <c r="P661" s="128" t="s">
        <v>166</v>
      </c>
    </row>
    <row r="662" spans="1:16" x14ac:dyDescent="0.3">
      <c r="A662" s="171">
        <v>663</v>
      </c>
      <c r="B662" s="210" t="s">
        <v>854</v>
      </c>
      <c r="C662" s="134"/>
      <c r="D662" s="217" t="e">
        <f>MATCH(E662,[1]!Tabla1[Consignatario],0)</f>
        <v>#REF!</v>
      </c>
      <c r="E662" s="130" t="s">
        <v>1735</v>
      </c>
      <c r="F662" s="130" t="s">
        <v>853</v>
      </c>
      <c r="G662" s="135"/>
      <c r="H662" s="135" t="s">
        <v>851</v>
      </c>
      <c r="I662" s="136" t="s">
        <v>1870</v>
      </c>
      <c r="J662" s="135" t="s">
        <v>322</v>
      </c>
      <c r="K662" s="132">
        <v>2200</v>
      </c>
      <c r="L662" s="130">
        <v>2200</v>
      </c>
      <c r="M662" s="133">
        <v>66</v>
      </c>
      <c r="N662" s="174"/>
      <c r="O662" s="174"/>
      <c r="P662" s="134" t="s">
        <v>166</v>
      </c>
    </row>
    <row r="663" spans="1:16" x14ac:dyDescent="0.3">
      <c r="A663" s="171">
        <v>664</v>
      </c>
      <c r="B663" s="210" t="s">
        <v>854</v>
      </c>
      <c r="C663" s="142"/>
      <c r="D663" s="217" t="e">
        <f>MATCH(E663,[1]!Tabla1[Consignatario],0)</f>
        <v>#REF!</v>
      </c>
      <c r="E663" s="139" t="s">
        <v>1722</v>
      </c>
      <c r="F663" s="130" t="s">
        <v>853</v>
      </c>
      <c r="G663" s="135"/>
      <c r="H663" s="135" t="s">
        <v>851</v>
      </c>
      <c r="I663" s="140" t="s">
        <v>1869</v>
      </c>
      <c r="J663" s="135" t="s">
        <v>125</v>
      </c>
      <c r="K663" s="132">
        <v>12000</v>
      </c>
      <c r="L663" s="130"/>
      <c r="M663" s="133">
        <v>90</v>
      </c>
      <c r="N663" s="174"/>
      <c r="O663" s="174"/>
      <c r="P663" s="138" t="s">
        <v>298</v>
      </c>
    </row>
    <row r="664" spans="1:16" x14ac:dyDescent="0.3">
      <c r="A664" s="171">
        <v>665</v>
      </c>
      <c r="B664" s="210" t="s">
        <v>854</v>
      </c>
      <c r="C664" s="142"/>
      <c r="D664" s="217" t="e">
        <f>MATCH(E664,[1]!Tabla1[Consignatario],0)</f>
        <v>#REF!</v>
      </c>
      <c r="E664" s="135" t="s">
        <v>1741</v>
      </c>
      <c r="F664" s="130" t="s">
        <v>853</v>
      </c>
      <c r="G664" s="135"/>
      <c r="H664" s="135" t="s">
        <v>851</v>
      </c>
      <c r="I664" s="136" t="s">
        <v>1870</v>
      </c>
      <c r="J664" s="135" t="s">
        <v>543</v>
      </c>
      <c r="K664" s="132">
        <v>48400</v>
      </c>
      <c r="L664" s="130">
        <v>48400</v>
      </c>
      <c r="M664" s="133">
        <v>452</v>
      </c>
      <c r="N664" s="130"/>
      <c r="O664" s="130"/>
      <c r="P664" s="128" t="s">
        <v>166</v>
      </c>
    </row>
    <row r="665" spans="1:16" x14ac:dyDescent="0.3">
      <c r="A665" s="171">
        <v>666</v>
      </c>
      <c r="B665" s="210" t="s">
        <v>854</v>
      </c>
      <c r="C665" s="142"/>
      <c r="D665" s="217" t="e">
        <f>MATCH(E665,[1]!Tabla1[Consignatario],0)</f>
        <v>#REF!</v>
      </c>
      <c r="E665" s="143" t="s">
        <v>1727</v>
      </c>
      <c r="F665" s="130" t="s">
        <v>853</v>
      </c>
      <c r="G665" s="135"/>
      <c r="H665" s="135" t="s">
        <v>851</v>
      </c>
      <c r="I665" s="144" t="s">
        <v>1869</v>
      </c>
      <c r="J665" s="135" t="s">
        <v>856</v>
      </c>
      <c r="K665" s="132">
        <v>6200</v>
      </c>
      <c r="L665" s="130"/>
      <c r="M665" s="133">
        <v>46</v>
      </c>
      <c r="N665" s="174">
        <v>4</v>
      </c>
      <c r="O665" s="174"/>
      <c r="P665" s="128" t="s">
        <v>298</v>
      </c>
    </row>
    <row r="666" spans="1:16" x14ac:dyDescent="0.3">
      <c r="A666" s="171">
        <v>667</v>
      </c>
      <c r="B666" s="210" t="s">
        <v>854</v>
      </c>
      <c r="C666" s="138"/>
      <c r="D666" s="217" t="e">
        <f>MATCH(E666,[1]!Tabla1[Consignatario],0)</f>
        <v>#REF!</v>
      </c>
      <c r="E666" s="139" t="s">
        <v>1750</v>
      </c>
      <c r="F666" s="130" t="s">
        <v>853</v>
      </c>
      <c r="G666" s="135"/>
      <c r="H666" s="130" t="s">
        <v>851</v>
      </c>
      <c r="I666" s="140" t="s">
        <v>1870</v>
      </c>
      <c r="J666" s="135" t="s">
        <v>795</v>
      </c>
      <c r="K666" s="132">
        <v>700</v>
      </c>
      <c r="L666" s="130">
        <v>700</v>
      </c>
      <c r="M666" s="133">
        <v>24</v>
      </c>
      <c r="N666" s="174">
        <v>3</v>
      </c>
      <c r="O666" s="174"/>
      <c r="P666" s="128" t="s">
        <v>166</v>
      </c>
    </row>
    <row r="667" spans="1:16" x14ac:dyDescent="0.3">
      <c r="A667" s="171">
        <v>668</v>
      </c>
      <c r="B667" s="210"/>
      <c r="C667" s="128"/>
      <c r="D667" s="217" t="e">
        <f>MATCH(E667,[1]!Tabla1[Consignatario],0)</f>
        <v>#REF!</v>
      </c>
      <c r="E667" s="130" t="s">
        <v>1750</v>
      </c>
      <c r="F667" s="130" t="s">
        <v>853</v>
      </c>
      <c r="G667" s="135"/>
      <c r="H667" s="130" t="s">
        <v>851</v>
      </c>
      <c r="I667" s="189" t="s">
        <v>1871</v>
      </c>
      <c r="J667" s="135" t="s">
        <v>644</v>
      </c>
      <c r="K667" s="132">
        <v>112</v>
      </c>
      <c r="L667" s="130"/>
      <c r="M667" s="133"/>
      <c r="N667" s="130"/>
      <c r="O667" s="130"/>
      <c r="P667" s="128"/>
    </row>
    <row r="668" spans="1:16" x14ac:dyDescent="0.3">
      <c r="A668" s="171">
        <v>669</v>
      </c>
      <c r="B668" s="210" t="s">
        <v>854</v>
      </c>
      <c r="C668" s="134"/>
      <c r="D668" s="217" t="e">
        <f>MATCH(E668,[1]!Tabla1[Consignatario],0)</f>
        <v>#REF!</v>
      </c>
      <c r="E668" s="130" t="s">
        <v>1802</v>
      </c>
      <c r="F668" s="130" t="s">
        <v>853</v>
      </c>
      <c r="G668" s="135"/>
      <c r="H668" s="135" t="s">
        <v>851</v>
      </c>
      <c r="I668" s="136" t="s">
        <v>1870</v>
      </c>
      <c r="J668" s="135" t="s">
        <v>208</v>
      </c>
      <c r="K668" s="132">
        <v>72600</v>
      </c>
      <c r="L668" s="130">
        <v>72600</v>
      </c>
      <c r="M668" s="133">
        <v>2168</v>
      </c>
      <c r="N668" s="130"/>
      <c r="O668" s="130"/>
      <c r="P668" s="128" t="s">
        <v>166</v>
      </c>
    </row>
    <row r="669" spans="1:16" x14ac:dyDescent="0.3">
      <c r="A669" s="171">
        <v>670</v>
      </c>
      <c r="B669" s="210" t="s">
        <v>854</v>
      </c>
      <c r="C669" s="138"/>
      <c r="D669" s="217" t="e">
        <f>MATCH(E669,[1]!Tabla1[Consignatario],0)</f>
        <v>#REF!</v>
      </c>
      <c r="E669" s="130" t="s">
        <v>1667</v>
      </c>
      <c r="F669" s="130" t="s">
        <v>853</v>
      </c>
      <c r="G669" s="135"/>
      <c r="H669" s="135" t="s">
        <v>851</v>
      </c>
      <c r="I669" s="140" t="s">
        <v>1870</v>
      </c>
      <c r="J669" s="135" t="s">
        <v>211</v>
      </c>
      <c r="K669" s="132">
        <v>16000</v>
      </c>
      <c r="L669" s="130">
        <v>16000</v>
      </c>
      <c r="M669" s="133">
        <v>480</v>
      </c>
      <c r="N669" s="174"/>
      <c r="O669" s="174"/>
      <c r="P669" s="128" t="s">
        <v>166</v>
      </c>
    </row>
    <row r="670" spans="1:16" x14ac:dyDescent="0.3">
      <c r="A670" s="171">
        <v>671</v>
      </c>
      <c r="B670" s="210"/>
      <c r="C670" s="134"/>
      <c r="D670" s="217" t="e">
        <f>MATCH(E670,[1]!Tabla1[Consignatario],0)</f>
        <v>#REF!</v>
      </c>
      <c r="E670" s="130" t="s">
        <v>1667</v>
      </c>
      <c r="F670" s="130" t="s">
        <v>853</v>
      </c>
      <c r="G670" s="135"/>
      <c r="H670" s="130" t="s">
        <v>851</v>
      </c>
      <c r="I670" s="136" t="s">
        <v>1871</v>
      </c>
      <c r="J670" s="135" t="s">
        <v>264</v>
      </c>
      <c r="K670" s="132">
        <v>1800</v>
      </c>
      <c r="L670" s="130"/>
      <c r="M670" s="133"/>
      <c r="N670" s="191"/>
      <c r="O670" s="191"/>
      <c r="P670" s="128"/>
    </row>
    <row r="671" spans="1:16" x14ac:dyDescent="0.3">
      <c r="A671" s="171">
        <v>672</v>
      </c>
      <c r="B671" s="204"/>
      <c r="C671" s="205"/>
      <c r="D671" s="217" t="e">
        <f>MATCH(E671,[1]!Tabla1[Consignatario],0)</f>
        <v>#REF!</v>
      </c>
      <c r="E671" s="130" t="s">
        <v>1667</v>
      </c>
      <c r="F671" s="130" t="s">
        <v>853</v>
      </c>
      <c r="G671" s="205"/>
      <c r="H671" s="130" t="s">
        <v>851</v>
      </c>
      <c r="I671" s="206" t="s">
        <v>1870</v>
      </c>
      <c r="J671" s="205" t="s">
        <v>49</v>
      </c>
      <c r="K671" s="207">
        <v>1000</v>
      </c>
      <c r="L671" s="205">
        <v>1000</v>
      </c>
      <c r="M671" s="208"/>
      <c r="N671" s="209"/>
      <c r="O671" s="209"/>
      <c r="P671" s="212"/>
    </row>
    <row r="672" spans="1:16" x14ac:dyDescent="0.3">
      <c r="A672" s="171">
        <v>673</v>
      </c>
      <c r="B672" s="210" t="s">
        <v>854</v>
      </c>
      <c r="C672" s="128" t="s">
        <v>349</v>
      </c>
      <c r="D672" s="217"/>
      <c r="E672" s="130"/>
      <c r="F672" s="130" t="s">
        <v>853</v>
      </c>
      <c r="G672" s="130"/>
      <c r="H672" s="130" t="s">
        <v>851</v>
      </c>
      <c r="I672" s="189" t="s">
        <v>1870</v>
      </c>
      <c r="J672" s="130" t="s">
        <v>214</v>
      </c>
      <c r="K672" s="132"/>
      <c r="L672" s="130">
        <v>8800</v>
      </c>
      <c r="M672" s="133"/>
      <c r="N672" s="130"/>
      <c r="O672" s="130" t="s">
        <v>1825</v>
      </c>
      <c r="P672" s="128" t="s">
        <v>858</v>
      </c>
    </row>
    <row r="673" spans="1:16" x14ac:dyDescent="0.3">
      <c r="A673" s="171">
        <v>674</v>
      </c>
      <c r="B673" s="210" t="s">
        <v>859</v>
      </c>
      <c r="C673" s="128"/>
      <c r="D673" s="217" t="e">
        <f>MATCH(E673,[1]!Tabla1[Consignatario],0)</f>
        <v>#REF!</v>
      </c>
      <c r="E673" s="130" t="s">
        <v>1772</v>
      </c>
      <c r="F673" s="130" t="s">
        <v>818</v>
      </c>
      <c r="G673" s="130"/>
      <c r="H673" s="130" t="s">
        <v>851</v>
      </c>
      <c r="I673" s="189" t="s">
        <v>1869</v>
      </c>
      <c r="J673" s="130" t="s">
        <v>860</v>
      </c>
      <c r="K673" s="132">
        <v>450</v>
      </c>
      <c r="L673" s="130"/>
      <c r="M673" s="133">
        <v>3</v>
      </c>
      <c r="N673" s="174">
        <v>3</v>
      </c>
      <c r="O673" s="174"/>
      <c r="P673" s="128" t="s">
        <v>298</v>
      </c>
    </row>
    <row r="674" spans="1:16" x14ac:dyDescent="0.3">
      <c r="A674" s="171">
        <v>675</v>
      </c>
      <c r="B674" s="210" t="s">
        <v>859</v>
      </c>
      <c r="C674" s="128"/>
      <c r="D674" s="217" t="e">
        <f>MATCH(E674,[1]!Tabla1[Consignatario],0)</f>
        <v>#REF!</v>
      </c>
      <c r="E674" s="130" t="s">
        <v>1817</v>
      </c>
      <c r="F674" s="130" t="s">
        <v>818</v>
      </c>
      <c r="G674" s="130"/>
      <c r="H674" s="130" t="s">
        <v>851</v>
      </c>
      <c r="I674" s="189" t="s">
        <v>1870</v>
      </c>
      <c r="J674" s="130" t="s">
        <v>861</v>
      </c>
      <c r="K674" s="132">
        <v>5905</v>
      </c>
      <c r="L674" s="130">
        <v>5905</v>
      </c>
      <c r="M674" s="133">
        <v>465</v>
      </c>
      <c r="N674" s="174"/>
      <c r="O674" s="174"/>
      <c r="P674" s="128" t="s">
        <v>166</v>
      </c>
    </row>
    <row r="675" spans="1:16" x14ac:dyDescent="0.3">
      <c r="A675" s="171">
        <v>676</v>
      </c>
      <c r="B675" s="210"/>
      <c r="C675" s="128"/>
      <c r="D675" s="217" t="e">
        <f>MATCH(E675,[1]!Tabla1[Consignatario],0)</f>
        <v>#REF!</v>
      </c>
      <c r="E675" s="130" t="s">
        <v>1817</v>
      </c>
      <c r="F675" s="130" t="s">
        <v>818</v>
      </c>
      <c r="G675" s="130"/>
      <c r="H675" s="130" t="s">
        <v>851</v>
      </c>
      <c r="I675" s="189" t="s">
        <v>1871</v>
      </c>
      <c r="J675" s="130" t="s">
        <v>862</v>
      </c>
      <c r="K675" s="132">
        <v>9595</v>
      </c>
      <c r="L675" s="130">
        <v>9595</v>
      </c>
      <c r="M675" s="133"/>
      <c r="N675" s="130"/>
      <c r="O675" s="130"/>
      <c r="P675" s="128"/>
    </row>
    <row r="676" spans="1:16" x14ac:dyDescent="0.3">
      <c r="A676" s="171">
        <v>677</v>
      </c>
      <c r="B676" s="210" t="s">
        <v>859</v>
      </c>
      <c r="C676" s="134"/>
      <c r="D676" s="217" t="e">
        <f>MATCH(E676,[1]!Tabla1[Consignatario],0)</f>
        <v>#REF!</v>
      </c>
      <c r="E676" s="130" t="s">
        <v>1765</v>
      </c>
      <c r="F676" s="130" t="s">
        <v>841</v>
      </c>
      <c r="G676" s="130"/>
      <c r="H676" s="135" t="s">
        <v>851</v>
      </c>
      <c r="I676" s="136" t="s">
        <v>1870</v>
      </c>
      <c r="J676" s="135" t="s">
        <v>865</v>
      </c>
      <c r="K676" s="132">
        <v>327200</v>
      </c>
      <c r="L676" s="130">
        <v>327200</v>
      </c>
      <c r="M676" s="133">
        <v>9847</v>
      </c>
      <c r="N676" s="130">
        <v>4</v>
      </c>
      <c r="O676" s="130"/>
      <c r="P676" s="128" t="s">
        <v>166</v>
      </c>
    </row>
    <row r="677" spans="1:16" x14ac:dyDescent="0.3">
      <c r="A677" s="171">
        <v>678</v>
      </c>
      <c r="B677" s="210"/>
      <c r="C677" s="138"/>
      <c r="D677" s="217" t="e">
        <f>MATCH(E677,[1]!Tabla1[Consignatario],0)</f>
        <v>#REF!</v>
      </c>
      <c r="E677" s="130" t="s">
        <v>1765</v>
      </c>
      <c r="F677" s="130" t="s">
        <v>841</v>
      </c>
      <c r="G677" s="130"/>
      <c r="H677" s="130" t="s">
        <v>851</v>
      </c>
      <c r="I677" s="139" t="s">
        <v>1871</v>
      </c>
      <c r="J677" s="135" t="s">
        <v>863</v>
      </c>
      <c r="K677" s="132">
        <v>1720</v>
      </c>
      <c r="L677" s="129">
        <v>1000</v>
      </c>
      <c r="M677" s="133"/>
      <c r="N677" s="174"/>
      <c r="O677" s="174"/>
      <c r="P677" s="128"/>
    </row>
    <row r="678" spans="1:16" x14ac:dyDescent="0.3">
      <c r="A678" s="171">
        <v>679</v>
      </c>
      <c r="B678" s="210"/>
      <c r="C678" s="128"/>
      <c r="D678" s="217" t="e">
        <f>MATCH(E678,[1]!Tabla1[Consignatario],0)</f>
        <v>#REF!</v>
      </c>
      <c r="E678" s="130" t="s">
        <v>1765</v>
      </c>
      <c r="F678" s="130" t="s">
        <v>841</v>
      </c>
      <c r="G678" s="130"/>
      <c r="H678" s="130" t="s">
        <v>851</v>
      </c>
      <c r="I678" s="189" t="s">
        <v>1871</v>
      </c>
      <c r="J678" s="130" t="s">
        <v>779</v>
      </c>
      <c r="K678" s="132">
        <v>1200</v>
      </c>
      <c r="L678" s="130"/>
      <c r="M678" s="133"/>
      <c r="N678" s="130"/>
      <c r="O678" s="130"/>
      <c r="P678" s="128"/>
    </row>
    <row r="679" spans="1:16" x14ac:dyDescent="0.3">
      <c r="A679" s="171">
        <v>680</v>
      </c>
      <c r="B679" s="210"/>
      <c r="C679" s="128"/>
      <c r="D679" s="217" t="e">
        <f>MATCH(E679,[1]!Tabla1[Consignatario],0)</f>
        <v>#REF!</v>
      </c>
      <c r="E679" s="130" t="s">
        <v>1765</v>
      </c>
      <c r="F679" s="130" t="s">
        <v>841</v>
      </c>
      <c r="G679" s="130"/>
      <c r="H679" s="130" t="s">
        <v>851</v>
      </c>
      <c r="I679" s="189" t="s">
        <v>1868</v>
      </c>
      <c r="J679" s="130" t="s">
        <v>864</v>
      </c>
      <c r="K679" s="214" t="s">
        <v>1700</v>
      </c>
      <c r="L679" s="130"/>
      <c r="M679" s="133"/>
      <c r="N679" s="130"/>
      <c r="O679" s="130"/>
      <c r="P679" s="128" t="s">
        <v>1701</v>
      </c>
    </row>
    <row r="680" spans="1:16" x14ac:dyDescent="0.3">
      <c r="A680" s="171">
        <v>681</v>
      </c>
      <c r="B680" s="210" t="s">
        <v>859</v>
      </c>
      <c r="C680" s="128"/>
      <c r="D680" s="217" t="e">
        <f>MATCH(E680,[1]!Tabla1[Consignatario],0)</f>
        <v>#REF!</v>
      </c>
      <c r="E680" s="130" t="s">
        <v>1633</v>
      </c>
      <c r="F680" s="130" t="s">
        <v>841</v>
      </c>
      <c r="G680" s="130"/>
      <c r="H680" s="130" t="s">
        <v>851</v>
      </c>
      <c r="I680" s="189" t="s">
        <v>1870</v>
      </c>
      <c r="J680" s="130" t="s">
        <v>211</v>
      </c>
      <c r="K680" s="132">
        <v>12000</v>
      </c>
      <c r="L680" s="130">
        <v>12000</v>
      </c>
      <c r="M680" s="133">
        <v>360</v>
      </c>
      <c r="N680" s="130"/>
      <c r="O680" s="130"/>
      <c r="P680" s="128" t="s">
        <v>166</v>
      </c>
    </row>
    <row r="681" spans="1:16" x14ac:dyDescent="0.3">
      <c r="A681" s="171">
        <v>682</v>
      </c>
      <c r="B681" s="210" t="s">
        <v>859</v>
      </c>
      <c r="C681" s="128"/>
      <c r="D681" s="217" t="e">
        <f>MATCH(E681,[1]!Tabla1[Consignatario],0)</f>
        <v>#REF!</v>
      </c>
      <c r="E681" s="130" t="s">
        <v>1633</v>
      </c>
      <c r="F681" s="130" t="s">
        <v>841</v>
      </c>
      <c r="G681" s="130"/>
      <c r="H681" s="130" t="s">
        <v>851</v>
      </c>
      <c r="I681" s="189" t="s">
        <v>1870</v>
      </c>
      <c r="J681" s="130" t="s">
        <v>239</v>
      </c>
      <c r="K681" s="132">
        <v>33000</v>
      </c>
      <c r="L681" s="130">
        <v>33000</v>
      </c>
      <c r="M681" s="133">
        <v>1230</v>
      </c>
      <c r="N681" s="130"/>
      <c r="O681" s="130"/>
      <c r="P681" s="128" t="s">
        <v>166</v>
      </c>
    </row>
    <row r="682" spans="1:16" x14ac:dyDescent="0.3">
      <c r="A682" s="171">
        <v>683</v>
      </c>
      <c r="B682" s="210"/>
      <c r="C682" s="134"/>
      <c r="D682" s="217" t="e">
        <f>MATCH(E682,[1]!Tabla1[Consignatario],0)</f>
        <v>#REF!</v>
      </c>
      <c r="E682" s="130" t="s">
        <v>1633</v>
      </c>
      <c r="F682" s="130" t="s">
        <v>841</v>
      </c>
      <c r="G682" s="135"/>
      <c r="H682" s="130" t="s">
        <v>851</v>
      </c>
      <c r="I682" s="189" t="s">
        <v>1870</v>
      </c>
      <c r="J682" s="135" t="s">
        <v>214</v>
      </c>
      <c r="K682" s="132">
        <v>8000</v>
      </c>
      <c r="L682" s="130">
        <v>8000</v>
      </c>
      <c r="M682" s="133"/>
      <c r="N682" s="130"/>
      <c r="O682" s="130"/>
      <c r="P682" s="128"/>
    </row>
  </sheetData>
  <autoFilter ref="A1:P682" xr:uid="{99D4C836-87D2-40EB-913C-D271C2013BDF}">
    <sortState xmlns:xlrd2="http://schemas.microsoft.com/office/spreadsheetml/2017/richdata2" ref="A2:P682">
      <sortCondition ref="A1"/>
    </sortState>
  </autoFilter>
  <phoneticPr fontId="16"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EBB29-D4B0-4E7D-BA68-FED6DC6C1A97}">
  <dimension ref="A1:P620"/>
  <sheetViews>
    <sheetView tabSelected="1" topLeftCell="C1" workbookViewId="0">
      <selection activeCell="I18" sqref="I18"/>
    </sheetView>
  </sheetViews>
  <sheetFormatPr baseColWidth="10" defaultRowHeight="14.4" x14ac:dyDescent="0.3"/>
  <cols>
    <col min="1" max="1" width="4" customWidth="1"/>
    <col min="2" max="2" width="6.33203125" customWidth="1"/>
    <col min="3" max="3" width="12.109375" customWidth="1"/>
    <col min="4" max="4" width="7.44140625" customWidth="1"/>
    <col min="5" max="5" width="25" customWidth="1"/>
    <col min="6" max="6" width="20.88671875" customWidth="1"/>
    <col min="7" max="7" width="18.44140625" customWidth="1"/>
    <col min="8" max="8" width="19.33203125" customWidth="1"/>
    <col min="9" max="9" width="10.44140625" customWidth="1"/>
    <col min="10" max="10" width="12.6640625" customWidth="1"/>
    <col min="11" max="11" width="13.33203125" customWidth="1"/>
    <col min="16" max="16" width="65.5546875" style="22" customWidth="1"/>
  </cols>
  <sheetData>
    <row r="1" spans="1:16" s="121" customFormat="1" ht="22.5" customHeight="1" x14ac:dyDescent="0.3">
      <c r="A1" s="180" t="s">
        <v>1503</v>
      </c>
      <c r="B1" s="123" t="s">
        <v>0</v>
      </c>
      <c r="C1" s="123" t="s">
        <v>1</v>
      </c>
      <c r="D1" s="123" t="s">
        <v>1505</v>
      </c>
      <c r="E1" s="123" t="s">
        <v>2</v>
      </c>
      <c r="F1" s="123" t="s">
        <v>3</v>
      </c>
      <c r="G1" s="124" t="s">
        <v>1502</v>
      </c>
      <c r="H1" s="123" t="s">
        <v>5</v>
      </c>
      <c r="I1" s="125" t="s">
        <v>6</v>
      </c>
      <c r="J1" s="123" t="s">
        <v>7</v>
      </c>
      <c r="K1" s="126" t="s">
        <v>8</v>
      </c>
      <c r="L1" s="127" t="s">
        <v>9</v>
      </c>
      <c r="M1" s="127" t="s">
        <v>10</v>
      </c>
      <c r="N1" s="123" t="s">
        <v>11</v>
      </c>
      <c r="O1" s="123" t="s">
        <v>1500</v>
      </c>
      <c r="P1" s="123" t="s">
        <v>12</v>
      </c>
    </row>
    <row r="2" spans="1:16" x14ac:dyDescent="0.3">
      <c r="A2" s="60">
        <v>1</v>
      </c>
      <c r="B2" s="155"/>
      <c r="C2" s="146"/>
      <c r="D2" s="146" t="e">
        <f>MATCH(E2,[1]!Tabla1[Consignatario],0)</f>
        <v>#REF!</v>
      </c>
      <c r="E2" s="181" t="s">
        <v>1485</v>
      </c>
      <c r="F2" s="146" t="s">
        <v>940</v>
      </c>
      <c r="G2" s="187"/>
      <c r="H2" s="130" t="s">
        <v>474</v>
      </c>
      <c r="I2" s="154" t="s">
        <v>1869</v>
      </c>
      <c r="J2" s="146" t="s">
        <v>25</v>
      </c>
      <c r="K2" s="133">
        <v>16000</v>
      </c>
      <c r="L2" s="146"/>
      <c r="M2" s="146">
        <v>60</v>
      </c>
      <c r="N2" s="146"/>
      <c r="O2" s="146"/>
      <c r="P2" s="155"/>
    </row>
    <row r="3" spans="1:16" x14ac:dyDescent="0.3">
      <c r="A3" s="60">
        <v>2</v>
      </c>
      <c r="B3" s="128" t="s">
        <v>1432</v>
      </c>
      <c r="C3" s="146"/>
      <c r="D3" s="146" t="e">
        <f>MATCH(E3,[1]!Tabla1[Consignatario],0)</f>
        <v>#REF!</v>
      </c>
      <c r="E3" s="130" t="s">
        <v>1504</v>
      </c>
      <c r="F3" s="146" t="s">
        <v>1249</v>
      </c>
      <c r="G3" s="189"/>
      <c r="H3" s="130" t="s">
        <v>750</v>
      </c>
      <c r="I3" s="132" t="s">
        <v>1869</v>
      </c>
      <c r="J3" s="130" t="s">
        <v>1437</v>
      </c>
      <c r="K3" s="133">
        <v>35200</v>
      </c>
      <c r="L3" s="174"/>
      <c r="M3" s="130">
        <v>132</v>
      </c>
      <c r="N3" s="130"/>
      <c r="O3" s="130"/>
      <c r="P3" s="128"/>
    </row>
    <row r="4" spans="1:16" x14ac:dyDescent="0.3">
      <c r="A4" s="60">
        <v>3</v>
      </c>
      <c r="B4" s="128"/>
      <c r="C4" s="146"/>
      <c r="D4" s="146" t="e">
        <f>MATCH(E4,[1]!Tabla1[Consignatario],0)</f>
        <v>#REF!</v>
      </c>
      <c r="E4" s="130" t="s">
        <v>1504</v>
      </c>
      <c r="F4" s="146" t="s">
        <v>1249</v>
      </c>
      <c r="G4" s="189"/>
      <c r="H4" s="130" t="s">
        <v>750</v>
      </c>
      <c r="I4" s="132" t="s">
        <v>1870</v>
      </c>
      <c r="J4" s="130" t="s">
        <v>1435</v>
      </c>
      <c r="K4" s="133">
        <v>69400</v>
      </c>
      <c r="L4" s="174">
        <v>69400</v>
      </c>
      <c r="M4" s="130">
        <v>1041</v>
      </c>
      <c r="N4" s="130"/>
      <c r="O4" s="130"/>
      <c r="P4" s="128"/>
    </row>
    <row r="5" spans="1:16" x14ac:dyDescent="0.3">
      <c r="A5" s="60">
        <v>4</v>
      </c>
      <c r="B5" s="128" t="s">
        <v>1357</v>
      </c>
      <c r="C5" s="130"/>
      <c r="D5" s="146" t="e">
        <f>MATCH(E5,[1]!Tabla1[Consignatario],0)</f>
        <v>#REF!</v>
      </c>
      <c r="E5" s="130" t="s">
        <v>1504</v>
      </c>
      <c r="F5" s="146" t="s">
        <v>1271</v>
      </c>
      <c r="G5" s="189"/>
      <c r="H5" s="130" t="s">
        <v>474</v>
      </c>
      <c r="I5" s="132" t="s">
        <v>1869</v>
      </c>
      <c r="J5" s="130" t="s">
        <v>1359</v>
      </c>
      <c r="K5" s="133">
        <v>56700</v>
      </c>
      <c r="L5" s="130"/>
      <c r="M5" s="130">
        <v>212</v>
      </c>
      <c r="N5" s="130">
        <v>5</v>
      </c>
      <c r="O5" s="130"/>
      <c r="P5" s="128"/>
    </row>
    <row r="6" spans="1:16" x14ac:dyDescent="0.3">
      <c r="A6" s="60">
        <v>5</v>
      </c>
      <c r="B6" s="134"/>
      <c r="C6" s="135"/>
      <c r="D6" s="146" t="e">
        <f>MATCH(E6,[1]!Tabla1[Consignatario],0)</f>
        <v>#REF!</v>
      </c>
      <c r="E6" s="130" t="s">
        <v>1504</v>
      </c>
      <c r="F6" s="145" t="s">
        <v>1271</v>
      </c>
      <c r="G6" s="136"/>
      <c r="H6" s="135" t="s">
        <v>474</v>
      </c>
      <c r="I6" s="132" t="s">
        <v>1871</v>
      </c>
      <c r="J6" s="130" t="s">
        <v>269</v>
      </c>
      <c r="K6" s="133">
        <v>5760</v>
      </c>
      <c r="L6" s="130"/>
      <c r="M6" s="130">
        <v>86</v>
      </c>
      <c r="N6" s="137">
        <v>3.5</v>
      </c>
      <c r="O6" s="137"/>
      <c r="P6" s="128"/>
    </row>
    <row r="7" spans="1:16" x14ac:dyDescent="0.3">
      <c r="A7" s="60">
        <v>6</v>
      </c>
      <c r="B7" s="138"/>
      <c r="C7" s="139"/>
      <c r="D7" s="146" t="e">
        <f>MATCH(E7,[1]!Tabla1[Consignatario],0)</f>
        <v>#REF!</v>
      </c>
      <c r="E7" s="130" t="s">
        <v>1504</v>
      </c>
      <c r="F7" s="145" t="s">
        <v>1271</v>
      </c>
      <c r="G7" s="139" t="s">
        <v>1544</v>
      </c>
      <c r="H7" s="135" t="s">
        <v>474</v>
      </c>
      <c r="I7" s="132" t="s">
        <v>1870</v>
      </c>
      <c r="J7" s="129" t="s">
        <v>1358</v>
      </c>
      <c r="K7" s="133">
        <v>68000</v>
      </c>
      <c r="L7" s="174">
        <v>68000</v>
      </c>
      <c r="M7" s="130">
        <v>1020</v>
      </c>
      <c r="N7" s="137"/>
      <c r="O7" s="137"/>
      <c r="P7" s="128"/>
    </row>
    <row r="8" spans="1:16" x14ac:dyDescent="0.3">
      <c r="A8" s="60">
        <v>7</v>
      </c>
      <c r="B8" s="128" t="s">
        <v>1339</v>
      </c>
      <c r="C8" s="130"/>
      <c r="D8" s="146" t="e">
        <f>MATCH(E8,[1]!Tabla1[Consignatario],0)</f>
        <v>#REF!</v>
      </c>
      <c r="E8" s="130" t="s">
        <v>1504</v>
      </c>
      <c r="F8" s="130" t="s">
        <v>1243</v>
      </c>
      <c r="G8" s="189"/>
      <c r="H8" s="130" t="s">
        <v>474</v>
      </c>
      <c r="I8" s="132" t="s">
        <v>1869</v>
      </c>
      <c r="J8" s="130" t="s">
        <v>62</v>
      </c>
      <c r="K8" s="133">
        <v>4000</v>
      </c>
      <c r="L8" s="130"/>
      <c r="M8" s="130">
        <v>15</v>
      </c>
      <c r="N8" s="130"/>
      <c r="O8" s="130"/>
      <c r="P8" s="128"/>
    </row>
    <row r="9" spans="1:16" x14ac:dyDescent="0.3">
      <c r="A9" s="60">
        <v>8</v>
      </c>
      <c r="B9" s="128"/>
      <c r="C9" s="130"/>
      <c r="D9" s="146" t="e">
        <f>MATCH(E9,[1]!Tabla1[Consignatario],0)</f>
        <v>#REF!</v>
      </c>
      <c r="E9" s="130" t="s">
        <v>1504</v>
      </c>
      <c r="F9" s="130" t="s">
        <v>1243</v>
      </c>
      <c r="G9" s="189"/>
      <c r="H9" s="130" t="s">
        <v>474</v>
      </c>
      <c r="I9" s="132" t="s">
        <v>1870</v>
      </c>
      <c r="J9" s="130" t="s">
        <v>52</v>
      </c>
      <c r="K9" s="133">
        <v>2000</v>
      </c>
      <c r="L9" s="130">
        <v>2000</v>
      </c>
      <c r="M9" s="130">
        <v>30</v>
      </c>
      <c r="N9" s="130"/>
      <c r="O9" s="130"/>
      <c r="P9" s="128"/>
    </row>
    <row r="10" spans="1:16" x14ac:dyDescent="0.3">
      <c r="A10" s="60">
        <v>9</v>
      </c>
      <c r="B10" s="128" t="s">
        <v>938</v>
      </c>
      <c r="C10" s="129"/>
      <c r="D10" s="146" t="e">
        <f>MATCH(E10,[1]!Tabla1[Consignatario],0)</f>
        <v>#REF!</v>
      </c>
      <c r="E10" s="130" t="s">
        <v>1506</v>
      </c>
      <c r="F10" s="130" t="s">
        <v>940</v>
      </c>
      <c r="G10" s="131"/>
      <c r="H10" s="130" t="s">
        <v>750</v>
      </c>
      <c r="I10" s="132" t="s">
        <v>1870</v>
      </c>
      <c r="J10" s="130" t="s">
        <v>954</v>
      </c>
      <c r="K10" s="133">
        <v>13200</v>
      </c>
      <c r="L10" s="130">
        <v>13200</v>
      </c>
      <c r="M10" s="130">
        <v>198</v>
      </c>
      <c r="N10" s="130"/>
      <c r="O10" s="130"/>
      <c r="P10" s="128"/>
    </row>
    <row r="11" spans="1:16" x14ac:dyDescent="0.3">
      <c r="A11" s="60">
        <v>10</v>
      </c>
      <c r="B11" s="128" t="s">
        <v>1378</v>
      </c>
      <c r="C11" s="146"/>
      <c r="D11" s="146" t="e">
        <f>MATCH(E11,[1]!Tabla1[Consignatario],0)</f>
        <v>#REF!</v>
      </c>
      <c r="E11" s="130" t="s">
        <v>1506</v>
      </c>
      <c r="F11" s="130" t="s">
        <v>940</v>
      </c>
      <c r="G11" s="189"/>
      <c r="H11" s="130" t="s">
        <v>474</v>
      </c>
      <c r="I11" s="132" t="s">
        <v>1870</v>
      </c>
      <c r="J11" s="130" t="s">
        <v>954</v>
      </c>
      <c r="K11" s="133">
        <v>13200</v>
      </c>
      <c r="L11" s="130">
        <v>13200</v>
      </c>
      <c r="M11" s="130">
        <v>198</v>
      </c>
      <c r="N11" s="130"/>
      <c r="O11" s="130"/>
      <c r="P11" s="128"/>
    </row>
    <row r="12" spans="1:16" x14ac:dyDescent="0.3">
      <c r="A12" s="60">
        <v>11</v>
      </c>
      <c r="B12" s="134" t="s">
        <v>1298</v>
      </c>
      <c r="C12" s="135"/>
      <c r="D12" s="146" t="e">
        <f>MATCH(E12,[1]!Tabla1[Consignatario],0)</f>
        <v>#REF!</v>
      </c>
      <c r="E12" s="135" t="s">
        <v>1507</v>
      </c>
      <c r="F12" s="135" t="s">
        <v>945</v>
      </c>
      <c r="G12" s="136"/>
      <c r="H12" s="135" t="s">
        <v>1451</v>
      </c>
      <c r="I12" s="132" t="s">
        <v>1869</v>
      </c>
      <c r="J12" s="130" t="s">
        <v>62</v>
      </c>
      <c r="K12" s="133">
        <v>4000</v>
      </c>
      <c r="L12" s="130"/>
      <c r="M12" s="130">
        <v>15</v>
      </c>
      <c r="N12" s="130"/>
      <c r="O12" s="130"/>
      <c r="P12" s="128"/>
    </row>
    <row r="13" spans="1:16" x14ac:dyDescent="0.3">
      <c r="A13" s="60">
        <v>12</v>
      </c>
      <c r="B13" s="138"/>
      <c r="C13" s="139"/>
      <c r="D13" s="146" t="e">
        <f>MATCH(E13,[1]!Tabla1[Consignatario],0)</f>
        <v>#REF!</v>
      </c>
      <c r="E13" s="135" t="s">
        <v>1507</v>
      </c>
      <c r="F13" s="135" t="s">
        <v>945</v>
      </c>
      <c r="G13" s="140"/>
      <c r="H13" s="135" t="s">
        <v>1451</v>
      </c>
      <c r="I13" s="132" t="s">
        <v>1871</v>
      </c>
      <c r="J13" s="130" t="s">
        <v>27</v>
      </c>
      <c r="K13" s="133">
        <v>800</v>
      </c>
      <c r="L13" s="174"/>
      <c r="M13" s="130">
        <v>12</v>
      </c>
      <c r="N13" s="130"/>
      <c r="O13" s="130"/>
      <c r="P13" s="128"/>
    </row>
    <row r="14" spans="1:16" x14ac:dyDescent="0.3">
      <c r="A14" s="60">
        <v>13</v>
      </c>
      <c r="B14" s="134"/>
      <c r="C14" s="135"/>
      <c r="D14" s="146" t="e">
        <f>MATCH(E14,[1]!Tabla1[Consignatario],0)</f>
        <v>#REF!</v>
      </c>
      <c r="E14" s="135" t="s">
        <v>1507</v>
      </c>
      <c r="F14" s="135" t="s">
        <v>945</v>
      </c>
      <c r="G14" s="136"/>
      <c r="H14" s="135" t="s">
        <v>1451</v>
      </c>
      <c r="I14" s="132" t="s">
        <v>1870</v>
      </c>
      <c r="J14" s="130" t="s">
        <v>259</v>
      </c>
      <c r="K14" s="133">
        <v>500</v>
      </c>
      <c r="L14" s="174">
        <v>500</v>
      </c>
      <c r="M14" s="135">
        <v>7</v>
      </c>
      <c r="N14" s="135">
        <v>4</v>
      </c>
      <c r="O14" s="135"/>
      <c r="P14" s="134"/>
    </row>
    <row r="15" spans="1:16" x14ac:dyDescent="0.3">
      <c r="A15" s="60">
        <v>14</v>
      </c>
      <c r="B15" s="151" t="s">
        <v>1419</v>
      </c>
      <c r="C15" s="147"/>
      <c r="D15" s="146" t="e">
        <f>MATCH(E15,[1]!Tabla1[Consignatario],0)</f>
        <v>#REF!</v>
      </c>
      <c r="E15" s="135" t="s">
        <v>1547</v>
      </c>
      <c r="F15" s="145" t="s">
        <v>1244</v>
      </c>
      <c r="G15" s="140"/>
      <c r="H15" s="135" t="s">
        <v>750</v>
      </c>
      <c r="I15" s="132" t="s">
        <v>1870</v>
      </c>
      <c r="J15" s="130" t="s">
        <v>942</v>
      </c>
      <c r="K15" s="133">
        <v>21000</v>
      </c>
      <c r="L15" s="174">
        <v>21000</v>
      </c>
      <c r="M15" s="139">
        <v>315</v>
      </c>
      <c r="N15" s="139"/>
      <c r="O15" s="139"/>
      <c r="P15" s="138"/>
    </row>
    <row r="16" spans="1:16" x14ac:dyDescent="0.3">
      <c r="A16" s="60">
        <v>15</v>
      </c>
      <c r="B16" s="134" t="s">
        <v>1339</v>
      </c>
      <c r="C16" s="164"/>
      <c r="D16" s="146" t="e">
        <f>MATCH(E16,[1]!Tabla1[Consignatario],0)</f>
        <v>#REF!</v>
      </c>
      <c r="E16" s="135" t="s">
        <v>1547</v>
      </c>
      <c r="F16" s="135" t="s">
        <v>1244</v>
      </c>
      <c r="G16" s="165"/>
      <c r="H16" s="135" t="s">
        <v>474</v>
      </c>
      <c r="I16" s="132" t="s">
        <v>1870</v>
      </c>
      <c r="J16" s="130" t="s">
        <v>942</v>
      </c>
      <c r="K16" s="133">
        <v>21000</v>
      </c>
      <c r="L16" s="130">
        <v>21000</v>
      </c>
      <c r="M16" s="130">
        <v>315</v>
      </c>
      <c r="N16" s="130"/>
      <c r="O16" s="130"/>
      <c r="P16" s="128"/>
    </row>
    <row r="17" spans="1:16" x14ac:dyDescent="0.3">
      <c r="A17" s="60">
        <v>16</v>
      </c>
      <c r="B17" s="142" t="s">
        <v>1288</v>
      </c>
      <c r="C17" s="143"/>
      <c r="D17" s="146" t="e">
        <f>MATCH(E17,[1]!Tabla1[Consignatario],0)</f>
        <v>#REF!</v>
      </c>
      <c r="E17" s="135" t="s">
        <v>1547</v>
      </c>
      <c r="F17" s="135" t="s">
        <v>1244</v>
      </c>
      <c r="G17" s="144"/>
      <c r="H17" s="135" t="s">
        <v>1451</v>
      </c>
      <c r="I17" s="132" t="s">
        <v>1869</v>
      </c>
      <c r="J17" s="130" t="s">
        <v>1295</v>
      </c>
      <c r="K17" s="133">
        <v>6900</v>
      </c>
      <c r="L17" s="174"/>
      <c r="M17" s="130">
        <v>25</v>
      </c>
      <c r="N17" s="130">
        <v>7</v>
      </c>
      <c r="O17" s="130"/>
      <c r="P17" s="128"/>
    </row>
    <row r="18" spans="1:16" x14ac:dyDescent="0.3">
      <c r="A18" s="60">
        <v>17</v>
      </c>
      <c r="B18" s="138"/>
      <c r="C18" s="139"/>
      <c r="D18" s="146" t="e">
        <f>MATCH(E18,[1]!Tabla1[Consignatario],0)</f>
        <v>#REF!</v>
      </c>
      <c r="E18" s="135" t="s">
        <v>1547</v>
      </c>
      <c r="F18" s="135" t="s">
        <v>1244</v>
      </c>
      <c r="G18" s="140"/>
      <c r="H18" s="135" t="s">
        <v>1451</v>
      </c>
      <c r="I18" s="132" t="s">
        <v>1870</v>
      </c>
      <c r="J18" s="130" t="s">
        <v>337</v>
      </c>
      <c r="K18" s="133">
        <v>100</v>
      </c>
      <c r="L18" s="174">
        <v>100</v>
      </c>
      <c r="M18" s="130">
        <v>1</v>
      </c>
      <c r="N18" s="130">
        <v>4</v>
      </c>
      <c r="O18" s="130"/>
      <c r="P18" s="128"/>
    </row>
    <row r="19" spans="1:16" x14ac:dyDescent="0.3">
      <c r="A19" s="60">
        <v>18</v>
      </c>
      <c r="B19" s="128"/>
      <c r="C19" s="130"/>
      <c r="D19" s="146" t="e">
        <f>MATCH(E19,[1]!Tabla1[Consignatario],0)</f>
        <v>#REF!</v>
      </c>
      <c r="E19" s="135" t="s">
        <v>1547</v>
      </c>
      <c r="F19" s="130" t="s">
        <v>1244</v>
      </c>
      <c r="G19" s="189"/>
      <c r="H19" s="135" t="s">
        <v>1451</v>
      </c>
      <c r="I19" s="132" t="s">
        <v>1871</v>
      </c>
      <c r="J19" s="130" t="s">
        <v>27</v>
      </c>
      <c r="K19" s="133">
        <v>800</v>
      </c>
      <c r="L19" s="130"/>
      <c r="M19" s="130">
        <v>12</v>
      </c>
      <c r="N19" s="130"/>
      <c r="O19" s="130"/>
      <c r="P19" s="128"/>
    </row>
    <row r="20" spans="1:16" x14ac:dyDescent="0.3">
      <c r="A20" s="60">
        <v>19</v>
      </c>
      <c r="B20" s="134" t="s">
        <v>1288</v>
      </c>
      <c r="C20" s="164"/>
      <c r="D20" s="146" t="e">
        <f>MATCH(E20,[1]!Tabla1[Consignatario],0)</f>
        <v>#REF!</v>
      </c>
      <c r="E20" s="135" t="s">
        <v>1547</v>
      </c>
      <c r="F20" s="135" t="s">
        <v>1274</v>
      </c>
      <c r="G20" s="165"/>
      <c r="H20" s="135" t="s">
        <v>1451</v>
      </c>
      <c r="I20" s="132" t="s">
        <v>1870</v>
      </c>
      <c r="J20" s="130" t="s">
        <v>60</v>
      </c>
      <c r="K20" s="133">
        <v>5000</v>
      </c>
      <c r="L20" s="130">
        <v>5000</v>
      </c>
      <c r="M20" s="130">
        <v>75</v>
      </c>
      <c r="N20" s="130"/>
      <c r="O20" s="130"/>
      <c r="P20" s="128"/>
    </row>
    <row r="21" spans="1:16" x14ac:dyDescent="0.3">
      <c r="A21" s="60">
        <v>20</v>
      </c>
      <c r="B21" s="138" t="s">
        <v>938</v>
      </c>
      <c r="C21" s="139"/>
      <c r="D21" s="146" t="e">
        <f>MATCH(E21,[1]!Tabla1[Consignatario],0)</f>
        <v>#REF!</v>
      </c>
      <c r="E21" s="135" t="s">
        <v>1508</v>
      </c>
      <c r="F21" s="135" t="s">
        <v>945</v>
      </c>
      <c r="G21" s="140"/>
      <c r="H21" s="135" t="s">
        <v>750</v>
      </c>
      <c r="I21" s="132" t="s">
        <v>1870</v>
      </c>
      <c r="J21" s="130" t="s">
        <v>665</v>
      </c>
      <c r="K21" s="133">
        <v>35200</v>
      </c>
      <c r="L21" s="174">
        <v>35200</v>
      </c>
      <c r="M21" s="130">
        <v>528</v>
      </c>
      <c r="N21" s="130"/>
      <c r="O21" s="130"/>
      <c r="P21" s="128"/>
    </row>
    <row r="22" spans="1:16" x14ac:dyDescent="0.3">
      <c r="A22" s="60">
        <v>21</v>
      </c>
      <c r="B22" s="134"/>
      <c r="C22" s="135"/>
      <c r="D22" s="146" t="e">
        <f>MATCH(E22,[1]!Tabla1[Consignatario],0)</f>
        <v>#REF!</v>
      </c>
      <c r="E22" s="135" t="s">
        <v>1508</v>
      </c>
      <c r="F22" s="135" t="s">
        <v>945</v>
      </c>
      <c r="G22" s="136"/>
      <c r="H22" s="135" t="s">
        <v>750</v>
      </c>
      <c r="I22" s="132" t="s">
        <v>1869</v>
      </c>
      <c r="J22" s="130" t="s">
        <v>80</v>
      </c>
      <c r="K22" s="133">
        <v>8000</v>
      </c>
      <c r="L22" s="191">
        <v>8000</v>
      </c>
      <c r="M22" s="130">
        <v>30</v>
      </c>
      <c r="N22" s="130"/>
      <c r="O22" s="130"/>
      <c r="P22" s="128"/>
    </row>
    <row r="23" spans="1:16" x14ac:dyDescent="0.3">
      <c r="A23" s="60">
        <v>22</v>
      </c>
      <c r="B23" s="138" t="s">
        <v>1392</v>
      </c>
      <c r="C23" s="147"/>
      <c r="D23" s="146" t="e">
        <f>MATCH(E23,[1]!Tabla1[Consignatario],0)</f>
        <v>#REF!</v>
      </c>
      <c r="E23" s="135" t="s">
        <v>1508</v>
      </c>
      <c r="F23" s="135" t="s">
        <v>945</v>
      </c>
      <c r="G23" s="140"/>
      <c r="H23" s="135" t="s">
        <v>474</v>
      </c>
      <c r="I23" s="132" t="s">
        <v>1869</v>
      </c>
      <c r="J23" s="130" t="s">
        <v>80</v>
      </c>
      <c r="K23" s="133">
        <v>8000</v>
      </c>
      <c r="L23" s="174"/>
      <c r="M23" s="130">
        <v>30</v>
      </c>
      <c r="N23" s="130"/>
      <c r="O23" s="130"/>
      <c r="P23" s="128"/>
    </row>
    <row r="24" spans="1:16" x14ac:dyDescent="0.3">
      <c r="A24" s="60">
        <v>23</v>
      </c>
      <c r="B24" s="128"/>
      <c r="C24" s="146"/>
      <c r="D24" s="146" t="e">
        <f>MATCH(E24,[1]!Tabla1[Consignatario],0)</f>
        <v>#REF!</v>
      </c>
      <c r="E24" s="135" t="s">
        <v>1508</v>
      </c>
      <c r="F24" s="130" t="s">
        <v>945</v>
      </c>
      <c r="G24" s="189"/>
      <c r="H24" s="135" t="s">
        <v>474</v>
      </c>
      <c r="I24" s="132" t="s">
        <v>1870</v>
      </c>
      <c r="J24" s="130" t="s">
        <v>1395</v>
      </c>
      <c r="K24" s="133">
        <v>33000</v>
      </c>
      <c r="L24" s="130">
        <v>33000</v>
      </c>
      <c r="M24" s="130">
        <v>495</v>
      </c>
      <c r="N24" s="130"/>
      <c r="O24" s="130"/>
      <c r="P24" s="128"/>
    </row>
    <row r="25" spans="1:16" x14ac:dyDescent="0.3">
      <c r="A25" s="60">
        <v>24</v>
      </c>
      <c r="B25" s="134" t="s">
        <v>1298</v>
      </c>
      <c r="C25" s="164"/>
      <c r="D25" s="146" t="e">
        <f>MATCH(E25,[1]!Tabla1[Consignatario],0)</f>
        <v>#REF!</v>
      </c>
      <c r="E25" s="135" t="s">
        <v>1509</v>
      </c>
      <c r="F25" s="135" t="s">
        <v>1307</v>
      </c>
      <c r="G25" s="165"/>
      <c r="H25" s="135" t="s">
        <v>1451</v>
      </c>
      <c r="I25" s="132" t="s">
        <v>1868</v>
      </c>
      <c r="J25" s="130" t="s">
        <v>1305</v>
      </c>
      <c r="K25" s="133">
        <f>32*112.5</f>
        <v>3600</v>
      </c>
      <c r="L25" s="130"/>
      <c r="M25" s="130">
        <v>54</v>
      </c>
      <c r="N25" s="130"/>
      <c r="O25" s="130"/>
      <c r="P25" s="128"/>
    </row>
    <row r="26" spans="1:16" x14ac:dyDescent="0.3">
      <c r="A26" s="60">
        <v>25</v>
      </c>
      <c r="B26" s="138" t="s">
        <v>1317</v>
      </c>
      <c r="C26" s="168"/>
      <c r="D26" s="146" t="e">
        <f>MATCH(E26,[1]!Tabla1[Consignatario],0)</f>
        <v>#REF!</v>
      </c>
      <c r="E26" s="186" t="s">
        <v>1515</v>
      </c>
      <c r="F26" s="135" t="s">
        <v>1274</v>
      </c>
      <c r="G26" s="188"/>
      <c r="H26" s="135" t="s">
        <v>474</v>
      </c>
      <c r="I26" s="132" t="s">
        <v>1870</v>
      </c>
      <c r="J26" s="130" t="s">
        <v>954</v>
      </c>
      <c r="K26" s="133">
        <v>13200</v>
      </c>
      <c r="L26" s="174">
        <v>13200</v>
      </c>
      <c r="M26" s="130">
        <v>198</v>
      </c>
      <c r="N26" s="130"/>
      <c r="O26" s="130"/>
      <c r="P26" s="128"/>
    </row>
    <row r="27" spans="1:16" x14ac:dyDescent="0.3">
      <c r="A27" s="60">
        <v>26</v>
      </c>
      <c r="B27" s="150" t="s">
        <v>1378</v>
      </c>
      <c r="C27" s="145"/>
      <c r="D27" s="146" t="e">
        <f>MATCH(E27,[1]!Tabla1[Consignatario],0)</f>
        <v>#REF!</v>
      </c>
      <c r="E27" s="130" t="s">
        <v>1518</v>
      </c>
      <c r="F27" s="145" t="s">
        <v>964</v>
      </c>
      <c r="G27" s="157"/>
      <c r="H27" s="135" t="s">
        <v>474</v>
      </c>
      <c r="I27" s="154" t="s">
        <v>1870</v>
      </c>
      <c r="J27" s="146" t="s">
        <v>961</v>
      </c>
      <c r="K27" s="133">
        <v>6600</v>
      </c>
      <c r="L27" s="146">
        <v>6600</v>
      </c>
      <c r="M27" s="146">
        <v>99</v>
      </c>
      <c r="N27" s="146"/>
      <c r="O27" s="146"/>
      <c r="P27" s="155"/>
    </row>
    <row r="28" spans="1:16" x14ac:dyDescent="0.3">
      <c r="A28" s="60">
        <v>27</v>
      </c>
      <c r="B28" s="138" t="s">
        <v>1288</v>
      </c>
      <c r="C28" s="168"/>
      <c r="D28" s="146" t="e">
        <f>MATCH(E28,[1]!Tabla1[Consignatario],0)</f>
        <v>#REF!</v>
      </c>
      <c r="E28" s="135" t="s">
        <v>1510</v>
      </c>
      <c r="F28" s="135" t="s">
        <v>1246</v>
      </c>
      <c r="G28" s="188"/>
      <c r="H28" s="135" t="s">
        <v>1451</v>
      </c>
      <c r="I28" s="132" t="s">
        <v>1869</v>
      </c>
      <c r="J28" s="130" t="s">
        <v>62</v>
      </c>
      <c r="K28" s="133">
        <v>4000</v>
      </c>
      <c r="L28" s="174"/>
      <c r="M28" s="130">
        <v>15</v>
      </c>
      <c r="N28" s="130"/>
      <c r="O28" s="130"/>
      <c r="P28" s="128"/>
    </row>
    <row r="29" spans="1:16" x14ac:dyDescent="0.3">
      <c r="A29" s="60">
        <v>28</v>
      </c>
      <c r="B29" s="128" t="s">
        <v>1432</v>
      </c>
      <c r="C29" s="146"/>
      <c r="D29" s="146" t="e">
        <f>MATCH(E29,[1]!Tabla1[Consignatario],0)</f>
        <v>#REF!</v>
      </c>
      <c r="E29" s="146" t="s">
        <v>1511</v>
      </c>
      <c r="F29" s="146" t="s">
        <v>1249</v>
      </c>
      <c r="G29" s="189"/>
      <c r="H29" s="135" t="s">
        <v>750</v>
      </c>
      <c r="I29" s="132" t="s">
        <v>1870</v>
      </c>
      <c r="J29" s="130" t="s">
        <v>961</v>
      </c>
      <c r="K29" s="133">
        <v>6600</v>
      </c>
      <c r="L29" s="130">
        <v>6600</v>
      </c>
      <c r="M29" s="130">
        <v>99</v>
      </c>
      <c r="N29" s="130"/>
      <c r="O29" s="130"/>
      <c r="P29" s="128"/>
    </row>
    <row r="30" spans="1:16" x14ac:dyDescent="0.3">
      <c r="A30" s="60">
        <v>29</v>
      </c>
      <c r="B30" s="128" t="s">
        <v>1239</v>
      </c>
      <c r="C30" s="130"/>
      <c r="D30" s="146" t="e">
        <f>MATCH(E30,[1]!Tabla1[Consignatario],0)</f>
        <v>#REF!</v>
      </c>
      <c r="E30" s="146" t="s">
        <v>1511</v>
      </c>
      <c r="F30" s="130" t="s">
        <v>1249</v>
      </c>
      <c r="G30" s="189"/>
      <c r="H30" s="135" t="s">
        <v>1238</v>
      </c>
      <c r="I30" s="132" t="s">
        <v>1870</v>
      </c>
      <c r="J30" s="130" t="s">
        <v>582</v>
      </c>
      <c r="K30" s="133">
        <v>900</v>
      </c>
      <c r="L30" s="130">
        <v>900</v>
      </c>
      <c r="M30" s="130">
        <v>13</v>
      </c>
      <c r="N30" s="130">
        <v>4</v>
      </c>
      <c r="O30" s="130"/>
      <c r="P30" s="128"/>
    </row>
    <row r="31" spans="1:16" x14ac:dyDescent="0.3">
      <c r="A31" s="60">
        <v>30</v>
      </c>
      <c r="B31" s="128"/>
      <c r="C31" s="130"/>
      <c r="D31" s="146" t="e">
        <f>MATCH(E31,[1]!Tabla1[Consignatario],0)</f>
        <v>#REF!</v>
      </c>
      <c r="E31" s="146" t="s">
        <v>1511</v>
      </c>
      <c r="F31" s="130" t="s">
        <v>1249</v>
      </c>
      <c r="G31" s="189"/>
      <c r="H31" s="135" t="s">
        <v>1238</v>
      </c>
      <c r="I31" s="132" t="s">
        <v>1868</v>
      </c>
      <c r="J31" s="130" t="s">
        <v>1231</v>
      </c>
      <c r="K31" s="133">
        <v>225</v>
      </c>
      <c r="L31" s="130">
        <v>225</v>
      </c>
      <c r="M31" s="130">
        <v>3</v>
      </c>
      <c r="N31" s="130">
        <v>3</v>
      </c>
      <c r="O31" s="130"/>
      <c r="P31" s="128"/>
    </row>
    <row r="32" spans="1:16" x14ac:dyDescent="0.3">
      <c r="A32" s="60">
        <v>31</v>
      </c>
      <c r="B32" s="128"/>
      <c r="C32" s="130"/>
      <c r="D32" s="146" t="e">
        <f>MATCH(E32,[1]!Tabla1[Consignatario],0)</f>
        <v>#REF!</v>
      </c>
      <c r="E32" s="146" t="s">
        <v>1511</v>
      </c>
      <c r="F32" s="130" t="s">
        <v>1249</v>
      </c>
      <c r="G32" s="189"/>
      <c r="H32" s="135" t="s">
        <v>1238</v>
      </c>
      <c r="I32" s="132" t="s">
        <v>1869</v>
      </c>
      <c r="J32" s="130" t="s">
        <v>1250</v>
      </c>
      <c r="K32" s="133">
        <v>9300</v>
      </c>
      <c r="L32" s="130"/>
      <c r="M32" s="130">
        <v>34</v>
      </c>
      <c r="N32" s="130">
        <v>7</v>
      </c>
      <c r="O32" s="130"/>
      <c r="P32" s="128"/>
    </row>
    <row r="33" spans="1:16" x14ac:dyDescent="0.3">
      <c r="A33" s="60">
        <v>32</v>
      </c>
      <c r="B33" s="134" t="s">
        <v>1280</v>
      </c>
      <c r="C33" s="135"/>
      <c r="D33" s="146" t="e">
        <f>MATCH(E33,[1]!Tabla1[Consignatario],0)</f>
        <v>#REF!</v>
      </c>
      <c r="E33" s="135" t="s">
        <v>1512</v>
      </c>
      <c r="F33" s="135" t="s">
        <v>1271</v>
      </c>
      <c r="G33" s="136"/>
      <c r="H33" s="135" t="s">
        <v>1283</v>
      </c>
      <c r="I33" s="132" t="s">
        <v>1869</v>
      </c>
      <c r="J33" s="130" t="s">
        <v>407</v>
      </c>
      <c r="K33" s="133">
        <v>18000</v>
      </c>
      <c r="L33" s="130"/>
      <c r="M33" s="130">
        <v>67</v>
      </c>
      <c r="N33" s="130">
        <v>4</v>
      </c>
      <c r="O33" s="130"/>
      <c r="P33" s="128"/>
    </row>
    <row r="34" spans="1:16" x14ac:dyDescent="0.3">
      <c r="A34" s="60">
        <v>33</v>
      </c>
      <c r="B34" s="138"/>
      <c r="C34" s="139"/>
      <c r="D34" s="146" t="e">
        <f>MATCH(E34,[1]!Tabla1[Consignatario],0)</f>
        <v>#REF!</v>
      </c>
      <c r="E34" s="135" t="s">
        <v>1512</v>
      </c>
      <c r="F34" s="135" t="s">
        <v>1271</v>
      </c>
      <c r="G34" s="140"/>
      <c r="H34" s="135" t="s">
        <v>1283</v>
      </c>
      <c r="I34" s="132" t="s">
        <v>1871</v>
      </c>
      <c r="J34" s="130" t="s">
        <v>626</v>
      </c>
      <c r="K34" s="133">
        <v>320</v>
      </c>
      <c r="L34" s="174"/>
      <c r="M34" s="130">
        <v>4</v>
      </c>
      <c r="N34" s="137">
        <v>6.5</v>
      </c>
      <c r="O34" s="137"/>
      <c r="P34" s="128"/>
    </row>
    <row r="35" spans="1:16" x14ac:dyDescent="0.3">
      <c r="A35" s="60">
        <v>34</v>
      </c>
      <c r="B35" s="134" t="s">
        <v>1432</v>
      </c>
      <c r="C35" s="145"/>
      <c r="D35" s="146" t="e">
        <f>MATCH(E35,[1]!Tabla1[Consignatario],0)</f>
        <v>#REF!</v>
      </c>
      <c r="E35" s="145" t="s">
        <v>1513</v>
      </c>
      <c r="F35" s="145" t="s">
        <v>1249</v>
      </c>
      <c r="G35" s="136"/>
      <c r="H35" s="135" t="s">
        <v>750</v>
      </c>
      <c r="I35" s="132" t="s">
        <v>1870</v>
      </c>
      <c r="J35" s="130" t="s">
        <v>1356</v>
      </c>
      <c r="K35" s="133">
        <v>12300</v>
      </c>
      <c r="L35" s="130">
        <v>12300</v>
      </c>
      <c r="M35" s="130">
        <v>184</v>
      </c>
      <c r="N35" s="130">
        <v>4</v>
      </c>
      <c r="O35" s="130"/>
      <c r="P35" s="128"/>
    </row>
    <row r="36" spans="1:16" x14ac:dyDescent="0.3">
      <c r="A36" s="60">
        <v>35</v>
      </c>
      <c r="B36" s="142" t="s">
        <v>1339</v>
      </c>
      <c r="C36" s="170"/>
      <c r="D36" s="146" t="e">
        <f>MATCH(E36,[1]!Tabla1[Consignatario],0)</f>
        <v>#REF!</v>
      </c>
      <c r="E36" s="145" t="s">
        <v>1513</v>
      </c>
      <c r="F36" s="135" t="s">
        <v>1249</v>
      </c>
      <c r="G36" s="190"/>
      <c r="H36" s="135" t="s">
        <v>474</v>
      </c>
      <c r="I36" s="132" t="s">
        <v>1870</v>
      </c>
      <c r="J36" s="130" t="s">
        <v>1356</v>
      </c>
      <c r="K36" s="133">
        <v>12300</v>
      </c>
      <c r="L36" s="174">
        <v>12300</v>
      </c>
      <c r="M36" s="130">
        <v>184</v>
      </c>
      <c r="N36" s="130"/>
      <c r="O36" s="130"/>
      <c r="P36" s="128"/>
    </row>
    <row r="37" spans="1:16" x14ac:dyDescent="0.3">
      <c r="A37" s="60">
        <v>36</v>
      </c>
      <c r="B37" s="138" t="s">
        <v>1258</v>
      </c>
      <c r="C37" s="139"/>
      <c r="D37" s="146" t="e">
        <f>MATCH(E37,[1]!Tabla1[Consignatario],0)</f>
        <v>#REF!</v>
      </c>
      <c r="E37" s="145" t="s">
        <v>1513</v>
      </c>
      <c r="F37" s="135" t="s">
        <v>1249</v>
      </c>
      <c r="G37" s="140"/>
      <c r="H37" s="135" t="s">
        <v>1277</v>
      </c>
      <c r="I37" s="132" t="s">
        <v>1869</v>
      </c>
      <c r="J37" s="130" t="s">
        <v>1263</v>
      </c>
      <c r="K37" s="133">
        <v>4375</v>
      </c>
      <c r="L37" s="174"/>
      <c r="M37" s="130">
        <v>16</v>
      </c>
      <c r="N37" s="130">
        <v>3</v>
      </c>
      <c r="O37" s="130"/>
      <c r="P37" s="128"/>
    </row>
    <row r="38" spans="1:16" x14ac:dyDescent="0.3">
      <c r="A38" s="60">
        <v>37</v>
      </c>
      <c r="B38" s="134"/>
      <c r="C38" s="135"/>
      <c r="D38" s="146" t="e">
        <f>MATCH(E38,[1]!Tabla1[Consignatario],0)</f>
        <v>#REF!</v>
      </c>
      <c r="E38" s="145" t="s">
        <v>1513</v>
      </c>
      <c r="F38" s="135" t="s">
        <v>1249</v>
      </c>
      <c r="G38" s="136"/>
      <c r="H38" s="135" t="s">
        <v>1277</v>
      </c>
      <c r="I38" s="132" t="s">
        <v>1871</v>
      </c>
      <c r="J38" s="130" t="s">
        <v>75</v>
      </c>
      <c r="K38" s="133">
        <v>544</v>
      </c>
      <c r="L38" s="130"/>
      <c r="M38" s="130">
        <v>8</v>
      </c>
      <c r="N38" s="137">
        <v>1.5</v>
      </c>
      <c r="O38" s="137"/>
      <c r="P38" s="128"/>
    </row>
    <row r="39" spans="1:16" x14ac:dyDescent="0.3">
      <c r="A39" s="60">
        <v>38</v>
      </c>
      <c r="B39" s="142"/>
      <c r="C39" s="143"/>
      <c r="D39" s="146" t="e">
        <f>MATCH(E39,[1]!Tabla1[Consignatario],0)</f>
        <v>#REF!</v>
      </c>
      <c r="E39" s="145" t="s">
        <v>1513</v>
      </c>
      <c r="F39" s="135" t="s">
        <v>1249</v>
      </c>
      <c r="G39" s="144"/>
      <c r="H39" s="135" t="s">
        <v>1277</v>
      </c>
      <c r="I39" s="132" t="s">
        <v>1870</v>
      </c>
      <c r="J39" s="130" t="s">
        <v>447</v>
      </c>
      <c r="K39" s="133">
        <v>11000</v>
      </c>
      <c r="L39" s="174">
        <v>11000</v>
      </c>
      <c r="M39" s="130">
        <v>16</v>
      </c>
      <c r="N39" s="130">
        <v>4</v>
      </c>
      <c r="O39" s="130"/>
      <c r="P39" s="128"/>
    </row>
    <row r="40" spans="1:16" x14ac:dyDescent="0.3">
      <c r="A40" s="60">
        <v>39</v>
      </c>
      <c r="B40" s="138" t="s">
        <v>747</v>
      </c>
      <c r="C40" s="139"/>
      <c r="D40" s="146" t="e">
        <f>MATCH(E40,[1]!Tabla1[Consignatario],0)</f>
        <v>#REF!</v>
      </c>
      <c r="E40" s="135" t="s">
        <v>1514</v>
      </c>
      <c r="F40" s="135" t="s">
        <v>914</v>
      </c>
      <c r="G40" s="140"/>
      <c r="H40" s="135" t="s">
        <v>750</v>
      </c>
      <c r="I40" s="132" t="s">
        <v>1870</v>
      </c>
      <c r="J40" s="130" t="s">
        <v>200</v>
      </c>
      <c r="K40" s="133">
        <v>8800</v>
      </c>
      <c r="L40" s="174">
        <v>8800</v>
      </c>
      <c r="M40" s="130">
        <v>132</v>
      </c>
      <c r="N40" s="130"/>
      <c r="O40" s="130"/>
      <c r="P40" s="128"/>
    </row>
    <row r="41" spans="1:16" x14ac:dyDescent="0.3">
      <c r="A41" s="60">
        <v>40</v>
      </c>
      <c r="B41" s="128"/>
      <c r="C41" s="130"/>
      <c r="D41" s="146" t="e">
        <f>MATCH(E41,[1]!Tabla1[Consignatario],0)</f>
        <v>#REF!</v>
      </c>
      <c r="E41" s="135" t="s">
        <v>1514</v>
      </c>
      <c r="F41" s="130" t="s">
        <v>914</v>
      </c>
      <c r="G41" s="189"/>
      <c r="H41" s="135" t="s">
        <v>750</v>
      </c>
      <c r="I41" s="132" t="s">
        <v>1869</v>
      </c>
      <c r="J41" s="130" t="s">
        <v>322</v>
      </c>
      <c r="K41" s="133">
        <v>2200</v>
      </c>
      <c r="L41" s="191">
        <v>2200</v>
      </c>
      <c r="M41" s="130">
        <v>82</v>
      </c>
      <c r="N41" s="130">
        <v>2</v>
      </c>
      <c r="O41" s="130"/>
      <c r="P41" s="128"/>
    </row>
    <row r="42" spans="1:16" x14ac:dyDescent="0.3">
      <c r="A42" s="60">
        <v>41</v>
      </c>
      <c r="B42" s="155" t="s">
        <v>1392</v>
      </c>
      <c r="C42" s="146"/>
      <c r="D42" s="146" t="e">
        <f>MATCH(E42,[1]!Tabla1[Consignatario],0)</f>
        <v>#REF!</v>
      </c>
      <c r="E42" s="135" t="s">
        <v>1514</v>
      </c>
      <c r="F42" s="146" t="s">
        <v>914</v>
      </c>
      <c r="G42" s="189"/>
      <c r="H42" s="135" t="s">
        <v>474</v>
      </c>
      <c r="I42" s="132" t="s">
        <v>1870</v>
      </c>
      <c r="J42" s="130" t="s">
        <v>961</v>
      </c>
      <c r="K42" s="133">
        <v>6600</v>
      </c>
      <c r="L42" s="130">
        <v>6600</v>
      </c>
      <c r="M42" s="130">
        <v>99</v>
      </c>
      <c r="N42" s="130"/>
      <c r="O42" s="130"/>
      <c r="P42" s="128"/>
    </row>
    <row r="43" spans="1:16" x14ac:dyDescent="0.3">
      <c r="A43" s="60">
        <v>42</v>
      </c>
      <c r="B43" s="128" t="s">
        <v>1408</v>
      </c>
      <c r="C43" s="130"/>
      <c r="D43" s="146" t="e">
        <f>MATCH(E43,[1]!Tabla1[Consignatario],0)</f>
        <v>#REF!</v>
      </c>
      <c r="E43" s="186" t="s">
        <v>1515</v>
      </c>
      <c r="F43" s="130" t="s">
        <v>1274</v>
      </c>
      <c r="G43" s="189"/>
      <c r="H43" s="135" t="s">
        <v>750</v>
      </c>
      <c r="I43" s="132" t="s">
        <v>1870</v>
      </c>
      <c r="J43" s="130" t="s">
        <v>1416</v>
      </c>
      <c r="K43" s="133">
        <v>17300</v>
      </c>
      <c r="L43" s="130">
        <v>17300</v>
      </c>
      <c r="M43" s="130">
        <v>259</v>
      </c>
      <c r="N43" s="130">
        <v>4</v>
      </c>
      <c r="O43" s="130"/>
      <c r="P43" s="128"/>
    </row>
    <row r="44" spans="1:16" x14ac:dyDescent="0.3">
      <c r="A44" s="60">
        <v>43</v>
      </c>
      <c r="B44" s="128" t="s">
        <v>1317</v>
      </c>
      <c r="C44" s="130"/>
      <c r="D44" s="146" t="e">
        <f>MATCH(E44,[1]!Tabla1[Consignatario],0)</f>
        <v>#REF!</v>
      </c>
      <c r="E44" s="145" t="s">
        <v>1625</v>
      </c>
      <c r="F44" s="130" t="s">
        <v>1273</v>
      </c>
      <c r="G44" s="189"/>
      <c r="H44" s="135" t="s">
        <v>474</v>
      </c>
      <c r="I44" s="132" t="s">
        <v>1869</v>
      </c>
      <c r="J44" s="130" t="s">
        <v>1335</v>
      </c>
      <c r="K44" s="133">
        <v>176000</v>
      </c>
      <c r="L44" s="130"/>
      <c r="M44" s="130">
        <v>660</v>
      </c>
      <c r="N44" s="130"/>
      <c r="O44" s="130"/>
      <c r="P44" s="128"/>
    </row>
    <row r="45" spans="1:16" x14ac:dyDescent="0.3">
      <c r="A45" s="60">
        <v>44</v>
      </c>
      <c r="B45" s="134"/>
      <c r="C45" s="135"/>
      <c r="D45" s="146" t="e">
        <f>MATCH(E45,[1]!Tabla1[Consignatario],0)</f>
        <v>#REF!</v>
      </c>
      <c r="E45" s="145" t="s">
        <v>1625</v>
      </c>
      <c r="F45" s="135" t="s">
        <v>1273</v>
      </c>
      <c r="G45" s="136"/>
      <c r="H45" s="135" t="s">
        <v>474</v>
      </c>
      <c r="I45" s="132" t="s">
        <v>1870</v>
      </c>
      <c r="J45" s="130" t="s">
        <v>1334</v>
      </c>
      <c r="K45" s="133">
        <v>239800</v>
      </c>
      <c r="L45" s="130">
        <v>239800</v>
      </c>
      <c r="M45" s="130">
        <v>3597</v>
      </c>
      <c r="N45" s="130"/>
      <c r="O45" s="130"/>
      <c r="P45" s="128"/>
    </row>
    <row r="46" spans="1:16" x14ac:dyDescent="0.3">
      <c r="A46" s="60">
        <v>45</v>
      </c>
      <c r="B46" s="138" t="s">
        <v>1229</v>
      </c>
      <c r="C46" s="168"/>
      <c r="D46" s="146" t="e">
        <f>MATCH(E46,[1]!Tabla1[Consignatario],0)</f>
        <v>#REF!</v>
      </c>
      <c r="E46" s="135" t="s">
        <v>1516</v>
      </c>
      <c r="F46" s="135" t="s">
        <v>1241</v>
      </c>
      <c r="G46" s="188"/>
      <c r="H46" s="135" t="s">
        <v>1238</v>
      </c>
      <c r="I46" s="132" t="s">
        <v>1868</v>
      </c>
      <c r="J46" s="130" t="s">
        <v>1231</v>
      </c>
      <c r="K46" s="133">
        <v>225</v>
      </c>
      <c r="L46" s="174"/>
      <c r="M46" s="130">
        <v>3</v>
      </c>
      <c r="N46" s="130">
        <v>3</v>
      </c>
      <c r="O46" s="130"/>
      <c r="P46" s="128"/>
    </row>
    <row r="47" spans="1:16" x14ac:dyDescent="0.3">
      <c r="A47" s="60">
        <v>46</v>
      </c>
      <c r="B47" s="128" t="s">
        <v>938</v>
      </c>
      <c r="C47" s="129"/>
      <c r="D47" s="146" t="e">
        <f>MATCH(E47,[1]!Tabla1[Consignatario],0)</f>
        <v>#REF!</v>
      </c>
      <c r="E47" s="135" t="s">
        <v>1517</v>
      </c>
      <c r="F47" s="130" t="s">
        <v>959</v>
      </c>
      <c r="G47" s="131"/>
      <c r="H47" s="135" t="s">
        <v>750</v>
      </c>
      <c r="I47" s="132" t="s">
        <v>1870</v>
      </c>
      <c r="J47" s="130" t="s">
        <v>199</v>
      </c>
      <c r="K47" s="133">
        <v>17600</v>
      </c>
      <c r="L47" s="130">
        <v>176000</v>
      </c>
      <c r="M47" s="130">
        <v>264</v>
      </c>
      <c r="N47" s="130"/>
      <c r="O47" s="130"/>
      <c r="P47" s="128"/>
    </row>
    <row r="48" spans="1:16" x14ac:dyDescent="0.3">
      <c r="A48" s="60">
        <v>47</v>
      </c>
      <c r="B48" s="150" t="s">
        <v>1378</v>
      </c>
      <c r="C48" s="145"/>
      <c r="D48" s="146" t="e">
        <f>MATCH(E48,[1]!Tabla1[Consignatario],0)</f>
        <v>#REF!</v>
      </c>
      <c r="E48" s="135" t="s">
        <v>1517</v>
      </c>
      <c r="F48" s="145" t="s">
        <v>959</v>
      </c>
      <c r="G48" s="157"/>
      <c r="H48" s="135" t="s">
        <v>474</v>
      </c>
      <c r="I48" s="154" t="s">
        <v>1870</v>
      </c>
      <c r="J48" s="146" t="s">
        <v>178</v>
      </c>
      <c r="K48" s="133">
        <v>19800</v>
      </c>
      <c r="L48" s="146">
        <v>19800</v>
      </c>
      <c r="M48" s="146">
        <v>297</v>
      </c>
      <c r="N48" s="146"/>
      <c r="O48" s="146"/>
      <c r="P48" s="155"/>
    </row>
    <row r="49" spans="1:16" x14ac:dyDescent="0.3">
      <c r="A49" s="60">
        <v>48</v>
      </c>
      <c r="B49" s="138" t="s">
        <v>1265</v>
      </c>
      <c r="C49" s="139"/>
      <c r="D49" s="146" t="e">
        <f>MATCH(E49,[1]!Tabla1[Consignatario],0)</f>
        <v>#REF!</v>
      </c>
      <c r="E49" s="135" t="s">
        <v>1517</v>
      </c>
      <c r="F49" s="135" t="s">
        <v>1272</v>
      </c>
      <c r="G49" s="140"/>
      <c r="H49" s="135" t="s">
        <v>1277</v>
      </c>
      <c r="I49" s="132" t="s">
        <v>1869</v>
      </c>
      <c r="J49" s="130" t="s">
        <v>980</v>
      </c>
      <c r="K49" s="133">
        <v>3500</v>
      </c>
      <c r="L49" s="174"/>
      <c r="M49" s="130">
        <v>13</v>
      </c>
      <c r="N49" s="130">
        <v>1</v>
      </c>
      <c r="O49" s="130"/>
      <c r="P49" s="128"/>
    </row>
    <row r="50" spans="1:16" x14ac:dyDescent="0.3">
      <c r="A50" s="60">
        <v>49</v>
      </c>
      <c r="B50" s="128"/>
      <c r="C50" s="130"/>
      <c r="D50" s="146" t="e">
        <f>MATCH(E50,[1]!Tabla1[Consignatario],0)</f>
        <v>#REF!</v>
      </c>
      <c r="E50" s="135" t="s">
        <v>1517</v>
      </c>
      <c r="F50" s="130" t="s">
        <v>959</v>
      </c>
      <c r="G50" s="189"/>
      <c r="H50" s="135" t="s">
        <v>1277</v>
      </c>
      <c r="I50" s="132" t="s">
        <v>1870</v>
      </c>
      <c r="J50" s="130" t="s">
        <v>795</v>
      </c>
      <c r="K50" s="133">
        <v>700</v>
      </c>
      <c r="L50" s="130">
        <v>700</v>
      </c>
      <c r="M50" s="130">
        <v>10</v>
      </c>
      <c r="N50" s="130">
        <v>4</v>
      </c>
      <c r="O50" s="130"/>
      <c r="P50" s="128"/>
    </row>
    <row r="51" spans="1:16" x14ac:dyDescent="0.3">
      <c r="A51" s="60">
        <v>50</v>
      </c>
      <c r="B51" s="128" t="s">
        <v>1280</v>
      </c>
      <c r="C51" s="130"/>
      <c r="D51" s="146" t="e">
        <f>MATCH(E51,[1]!Tabla1[Consignatario],0)</f>
        <v>#REF!</v>
      </c>
      <c r="E51" s="186" t="s">
        <v>1515</v>
      </c>
      <c r="F51" s="130" t="s">
        <v>1274</v>
      </c>
      <c r="G51" s="189"/>
      <c r="H51" s="135" t="s">
        <v>1283</v>
      </c>
      <c r="I51" s="132" t="s">
        <v>1869</v>
      </c>
      <c r="J51" s="130" t="s">
        <v>942</v>
      </c>
      <c r="K51" s="133">
        <v>21000</v>
      </c>
      <c r="L51" s="130"/>
      <c r="M51" s="130">
        <v>83</v>
      </c>
      <c r="N51" s="130">
        <v>2</v>
      </c>
      <c r="O51" s="130"/>
      <c r="P51" s="128"/>
    </row>
    <row r="52" spans="1:16" x14ac:dyDescent="0.3">
      <c r="A52" s="60">
        <v>51</v>
      </c>
      <c r="B52" s="128"/>
      <c r="C52" s="130"/>
      <c r="D52" s="146" t="e">
        <f>MATCH(E52,[1]!Tabla1[Consignatario],0)</f>
        <v>#REF!</v>
      </c>
      <c r="E52" s="186" t="s">
        <v>1515</v>
      </c>
      <c r="F52" s="130" t="s">
        <v>1274</v>
      </c>
      <c r="G52" s="189"/>
      <c r="H52" s="135" t="s">
        <v>1283</v>
      </c>
      <c r="I52" s="132" t="s">
        <v>1871</v>
      </c>
      <c r="J52" s="130" t="s">
        <v>580</v>
      </c>
      <c r="K52" s="133">
        <v>200</v>
      </c>
      <c r="L52" s="130"/>
      <c r="M52" s="130"/>
      <c r="N52" s="130"/>
      <c r="O52" s="130"/>
      <c r="P52" s="128"/>
    </row>
    <row r="53" spans="1:16" x14ac:dyDescent="0.3">
      <c r="A53" s="60">
        <v>52</v>
      </c>
      <c r="B53" s="134"/>
      <c r="C53" s="135"/>
      <c r="D53" s="146" t="e">
        <f>MATCH(E53,[1]!Tabla1[Consignatario],0)</f>
        <v>#REF!</v>
      </c>
      <c r="E53" s="186" t="s">
        <v>1515</v>
      </c>
      <c r="F53" s="135" t="s">
        <v>1274</v>
      </c>
      <c r="G53" s="136"/>
      <c r="H53" s="135" t="s">
        <v>1283</v>
      </c>
      <c r="I53" s="132" t="s">
        <v>1870</v>
      </c>
      <c r="J53" s="130" t="s">
        <v>337</v>
      </c>
      <c r="K53" s="133">
        <v>100</v>
      </c>
      <c r="L53" s="130">
        <v>100</v>
      </c>
      <c r="M53" s="130"/>
      <c r="N53" s="130"/>
      <c r="O53" s="130"/>
      <c r="P53" s="128"/>
    </row>
    <row r="54" spans="1:16" x14ac:dyDescent="0.3">
      <c r="A54" s="60">
        <v>53</v>
      </c>
      <c r="B54" s="138" t="s">
        <v>963</v>
      </c>
      <c r="C54" s="168"/>
      <c r="D54" s="146" t="e">
        <f>MATCH(E54,[1]!Tabla1[Consignatario],0)</f>
        <v>#REF!</v>
      </c>
      <c r="E54" s="130" t="s">
        <v>1518</v>
      </c>
      <c r="F54" s="135" t="s">
        <v>964</v>
      </c>
      <c r="G54" s="188"/>
      <c r="H54" s="135" t="s">
        <v>750</v>
      </c>
      <c r="I54" s="132" t="s">
        <v>1870</v>
      </c>
      <c r="J54" s="130" t="s">
        <v>961</v>
      </c>
      <c r="K54" s="133">
        <v>6600</v>
      </c>
      <c r="L54" s="174">
        <v>6600</v>
      </c>
      <c r="M54" s="130">
        <v>99</v>
      </c>
      <c r="N54" s="130"/>
      <c r="O54" s="130"/>
      <c r="P54" s="128"/>
    </row>
    <row r="55" spans="1:16" x14ac:dyDescent="0.3">
      <c r="A55" s="60">
        <v>54</v>
      </c>
      <c r="B55" s="128" t="s">
        <v>1265</v>
      </c>
      <c r="C55" s="129"/>
      <c r="D55" s="146" t="e">
        <f>MATCH(E55,[1]!Tabla1[Consignatario],0)</f>
        <v>#REF!</v>
      </c>
      <c r="E55" s="130" t="s">
        <v>1518</v>
      </c>
      <c r="F55" s="130" t="s">
        <v>1271</v>
      </c>
      <c r="G55" s="131"/>
      <c r="H55" s="135" t="s">
        <v>1277</v>
      </c>
      <c r="I55" s="132" t="s">
        <v>1869</v>
      </c>
      <c r="J55" s="130" t="s">
        <v>25</v>
      </c>
      <c r="K55" s="133">
        <v>16000</v>
      </c>
      <c r="L55" s="130"/>
      <c r="M55" s="130">
        <v>60</v>
      </c>
      <c r="N55" s="130"/>
      <c r="O55" s="130"/>
      <c r="P55" s="128"/>
    </row>
    <row r="56" spans="1:16" x14ac:dyDescent="0.3">
      <c r="A56" s="60">
        <v>55</v>
      </c>
      <c r="B56" s="128" t="s">
        <v>1419</v>
      </c>
      <c r="C56" s="146"/>
      <c r="D56" s="146" t="e">
        <f>MATCH(E56,[1]!Tabla1[Consignatario],0)</f>
        <v>#REF!</v>
      </c>
      <c r="E56" s="130" t="s">
        <v>1519</v>
      </c>
      <c r="F56" s="146" t="s">
        <v>1246</v>
      </c>
      <c r="G56" s="189"/>
      <c r="H56" s="135" t="s">
        <v>750</v>
      </c>
      <c r="I56" s="132" t="s">
        <v>1870</v>
      </c>
      <c r="J56" s="130" t="s">
        <v>441</v>
      </c>
      <c r="K56" s="133">
        <v>22000</v>
      </c>
      <c r="L56" s="130">
        <v>22000</v>
      </c>
      <c r="M56" s="130">
        <v>330</v>
      </c>
      <c r="N56" s="130"/>
      <c r="O56" s="130"/>
      <c r="P56" s="128"/>
    </row>
    <row r="57" spans="1:16" x14ac:dyDescent="0.3">
      <c r="A57" s="60">
        <v>56</v>
      </c>
      <c r="B57" s="128" t="s">
        <v>1339</v>
      </c>
      <c r="C57" s="129"/>
      <c r="D57" s="146" t="e">
        <f>MATCH(E57,[1]!Tabla1[Consignatario],0)</f>
        <v>#REF!</v>
      </c>
      <c r="E57" s="130" t="s">
        <v>1519</v>
      </c>
      <c r="F57" s="130" t="s">
        <v>1246</v>
      </c>
      <c r="G57" s="131"/>
      <c r="H57" s="135" t="s">
        <v>474</v>
      </c>
      <c r="I57" s="132" t="s">
        <v>1870</v>
      </c>
      <c r="J57" s="130" t="s">
        <v>200</v>
      </c>
      <c r="K57" s="133">
        <v>8800</v>
      </c>
      <c r="L57" s="174">
        <v>8800</v>
      </c>
      <c r="M57" s="130">
        <v>132</v>
      </c>
      <c r="N57" s="130"/>
      <c r="O57" s="130"/>
      <c r="P57" s="128"/>
    </row>
    <row r="58" spans="1:16" x14ac:dyDescent="0.3">
      <c r="A58" s="60">
        <v>57</v>
      </c>
      <c r="B58" s="128" t="s">
        <v>911</v>
      </c>
      <c r="C58" s="130"/>
      <c r="D58" s="146" t="e">
        <f>MATCH(E58,[1]!Tabla1[Consignatario],0)</f>
        <v>#REF!</v>
      </c>
      <c r="E58" s="146" t="s">
        <v>1520</v>
      </c>
      <c r="F58" s="130" t="s">
        <v>919</v>
      </c>
      <c r="G58" s="189"/>
      <c r="H58" s="135" t="s">
        <v>750</v>
      </c>
      <c r="I58" s="132" t="s">
        <v>1870</v>
      </c>
      <c r="J58" s="130" t="s">
        <v>939</v>
      </c>
      <c r="K58" s="133">
        <v>41000</v>
      </c>
      <c r="L58" s="130">
        <v>41000</v>
      </c>
      <c r="M58" s="130">
        <v>61</v>
      </c>
      <c r="N58" s="130">
        <v>4</v>
      </c>
      <c r="O58" s="130"/>
      <c r="P58" s="128"/>
    </row>
    <row r="59" spans="1:16" x14ac:dyDescent="0.3">
      <c r="A59" s="60">
        <v>58</v>
      </c>
      <c r="B59" s="128"/>
      <c r="C59" s="130"/>
      <c r="D59" s="146" t="e">
        <f>MATCH(E59,[1]!Tabla1[Consignatario],0)</f>
        <v>#REF!</v>
      </c>
      <c r="E59" s="146" t="s">
        <v>1520</v>
      </c>
      <c r="F59" s="130" t="s">
        <v>919</v>
      </c>
      <c r="G59" s="189"/>
      <c r="H59" s="135" t="s">
        <v>750</v>
      </c>
      <c r="I59" s="132" t="s">
        <v>1869</v>
      </c>
      <c r="J59" s="130" t="s">
        <v>60</v>
      </c>
      <c r="K59" s="133">
        <v>5000</v>
      </c>
      <c r="L59" s="191">
        <v>5000</v>
      </c>
      <c r="M59" s="130">
        <v>18</v>
      </c>
      <c r="N59" s="130">
        <v>6</v>
      </c>
      <c r="O59" s="130"/>
      <c r="P59" s="128"/>
    </row>
    <row r="60" spans="1:16" x14ac:dyDescent="0.3">
      <c r="A60" s="60">
        <v>59</v>
      </c>
      <c r="B60" s="150" t="s">
        <v>1392</v>
      </c>
      <c r="C60" s="145"/>
      <c r="D60" s="146" t="e">
        <f>MATCH(E60,[1]!Tabla1[Consignatario],0)</f>
        <v>#REF!</v>
      </c>
      <c r="E60" s="146" t="s">
        <v>1520</v>
      </c>
      <c r="F60" s="145" t="s">
        <v>919</v>
      </c>
      <c r="G60" s="136"/>
      <c r="H60" s="135" t="s">
        <v>474</v>
      </c>
      <c r="I60" s="132" t="s">
        <v>1869</v>
      </c>
      <c r="J60" s="130" t="s">
        <v>60</v>
      </c>
      <c r="K60" s="133">
        <v>5000</v>
      </c>
      <c r="L60" s="130"/>
      <c r="M60" s="130">
        <v>18</v>
      </c>
      <c r="N60" s="130">
        <v>6</v>
      </c>
      <c r="O60" s="130"/>
      <c r="P60" s="128"/>
    </row>
    <row r="61" spans="1:16" x14ac:dyDescent="0.3">
      <c r="A61" s="60">
        <v>60</v>
      </c>
      <c r="B61" s="152"/>
      <c r="C61" s="153"/>
      <c r="D61" s="146" t="e">
        <f>MATCH(E61,[1]!Tabla1[Consignatario],0)</f>
        <v>#REF!</v>
      </c>
      <c r="E61" s="146" t="s">
        <v>1520</v>
      </c>
      <c r="F61" s="145" t="s">
        <v>919</v>
      </c>
      <c r="G61" s="144"/>
      <c r="H61" s="135" t="s">
        <v>474</v>
      </c>
      <c r="I61" s="132" t="s">
        <v>1870</v>
      </c>
      <c r="J61" s="130" t="s">
        <v>1399</v>
      </c>
      <c r="K61" s="133">
        <v>4100</v>
      </c>
      <c r="L61" s="174">
        <v>4100</v>
      </c>
      <c r="M61" s="130">
        <v>61</v>
      </c>
      <c r="N61" s="130">
        <v>4</v>
      </c>
      <c r="O61" s="130"/>
      <c r="P61" s="128"/>
    </row>
    <row r="62" spans="1:16" x14ac:dyDescent="0.3">
      <c r="A62" s="60">
        <v>61</v>
      </c>
      <c r="B62" s="151" t="s">
        <v>1432</v>
      </c>
      <c r="C62" s="147"/>
      <c r="D62" s="146" t="e">
        <f>MATCH(E62,[1]!Tabla1[Consignatario],0)</f>
        <v>#REF!</v>
      </c>
      <c r="E62" s="145" t="s">
        <v>1521</v>
      </c>
      <c r="F62" s="145" t="s">
        <v>1251</v>
      </c>
      <c r="G62" s="140"/>
      <c r="H62" s="135" t="s">
        <v>750</v>
      </c>
      <c r="I62" s="132" t="s">
        <v>1870</v>
      </c>
      <c r="J62" s="130" t="s">
        <v>200</v>
      </c>
      <c r="K62" s="133">
        <v>8800</v>
      </c>
      <c r="L62" s="174">
        <v>8800</v>
      </c>
      <c r="M62" s="130">
        <v>132</v>
      </c>
      <c r="N62" s="130"/>
      <c r="O62" s="130"/>
      <c r="P62" s="128"/>
    </row>
    <row r="63" spans="1:16" x14ac:dyDescent="0.3">
      <c r="A63" s="60">
        <v>62</v>
      </c>
      <c r="B63" s="155" t="s">
        <v>1357</v>
      </c>
      <c r="C63" s="146"/>
      <c r="D63" s="146" t="e">
        <f>MATCH(E63,[1]!Tabla1[Consignatario],0)</f>
        <v>#REF!</v>
      </c>
      <c r="E63" s="145" t="s">
        <v>1521</v>
      </c>
      <c r="F63" s="146" t="s">
        <v>1271</v>
      </c>
      <c r="G63" s="187"/>
      <c r="H63" s="135" t="s">
        <v>474</v>
      </c>
      <c r="I63" s="154" t="s">
        <v>1870</v>
      </c>
      <c r="J63" s="146" t="s">
        <v>961</v>
      </c>
      <c r="K63" s="133">
        <v>6600</v>
      </c>
      <c r="L63" s="146">
        <v>6600</v>
      </c>
      <c r="M63" s="146">
        <v>99</v>
      </c>
      <c r="N63" s="146"/>
      <c r="O63" s="146"/>
      <c r="P63" s="155"/>
    </row>
    <row r="64" spans="1:16" x14ac:dyDescent="0.3">
      <c r="A64" s="60">
        <v>63</v>
      </c>
      <c r="B64" s="128" t="s">
        <v>1432</v>
      </c>
      <c r="C64" s="146"/>
      <c r="D64" s="146" t="e">
        <f>MATCH(E64,[1]!Tabla1[Consignatario],0)</f>
        <v>#REF!</v>
      </c>
      <c r="E64" s="146" t="s">
        <v>1522</v>
      </c>
      <c r="F64" s="146" t="s">
        <v>1249</v>
      </c>
      <c r="G64" s="189"/>
      <c r="H64" s="135" t="s">
        <v>750</v>
      </c>
      <c r="I64" s="132" t="s">
        <v>1870</v>
      </c>
      <c r="J64" s="130" t="s">
        <v>322</v>
      </c>
      <c r="K64" s="133">
        <v>2200</v>
      </c>
      <c r="L64" s="130">
        <v>2200</v>
      </c>
      <c r="M64" s="130">
        <v>33</v>
      </c>
      <c r="N64" s="130"/>
      <c r="O64" s="130"/>
      <c r="P64" s="128"/>
    </row>
    <row r="65" spans="1:16" x14ac:dyDescent="0.3">
      <c r="A65" s="60">
        <v>64</v>
      </c>
      <c r="B65" s="134" t="s">
        <v>1339</v>
      </c>
      <c r="C65" s="164"/>
      <c r="D65" s="146" t="e">
        <f>MATCH(E65,[1]!Tabla1[Consignatario],0)</f>
        <v>#REF!</v>
      </c>
      <c r="E65" s="146" t="s">
        <v>1522</v>
      </c>
      <c r="F65" s="135" t="s">
        <v>1249</v>
      </c>
      <c r="G65" s="165"/>
      <c r="H65" s="135" t="s">
        <v>474</v>
      </c>
      <c r="I65" s="132" t="s">
        <v>1870</v>
      </c>
      <c r="J65" s="130" t="s">
        <v>322</v>
      </c>
      <c r="K65" s="133">
        <v>2200</v>
      </c>
      <c r="L65" s="130">
        <v>2200</v>
      </c>
      <c r="M65" s="130">
        <v>33</v>
      </c>
      <c r="N65" s="130"/>
      <c r="O65" s="130"/>
      <c r="P65" s="128"/>
    </row>
    <row r="66" spans="1:16" x14ac:dyDescent="0.3">
      <c r="A66" s="60">
        <v>65</v>
      </c>
      <c r="B66" s="138" t="s">
        <v>1408</v>
      </c>
      <c r="C66" s="139"/>
      <c r="D66" s="146" t="e">
        <f>MATCH(E66,[1]!Tabla1[Consignatario],0)</f>
        <v>#REF!</v>
      </c>
      <c r="E66" s="145" t="s">
        <v>1523</v>
      </c>
      <c r="F66" s="135" t="s">
        <v>1273</v>
      </c>
      <c r="G66" s="140"/>
      <c r="H66" s="135" t="s">
        <v>750</v>
      </c>
      <c r="I66" s="132" t="s">
        <v>1870</v>
      </c>
      <c r="J66" s="130" t="s">
        <v>438</v>
      </c>
      <c r="K66" s="133">
        <v>30800</v>
      </c>
      <c r="L66" s="174">
        <v>30800</v>
      </c>
      <c r="M66" s="130">
        <v>462</v>
      </c>
      <c r="N66" s="130"/>
      <c r="O66" s="130"/>
      <c r="P66" s="128"/>
    </row>
    <row r="67" spans="1:16" x14ac:dyDescent="0.3">
      <c r="A67" s="60">
        <v>66</v>
      </c>
      <c r="B67" s="128" t="s">
        <v>1317</v>
      </c>
      <c r="C67" s="129"/>
      <c r="D67" s="146" t="e">
        <f>MATCH(E67,[1]!Tabla1[Consignatario],0)</f>
        <v>#REF!</v>
      </c>
      <c r="E67" s="145" t="s">
        <v>1523</v>
      </c>
      <c r="F67" s="130" t="s">
        <v>1273</v>
      </c>
      <c r="G67" s="131"/>
      <c r="H67" s="135" t="s">
        <v>474</v>
      </c>
      <c r="I67" s="132" t="s">
        <v>1870</v>
      </c>
      <c r="J67" s="130" t="s">
        <v>175</v>
      </c>
      <c r="K67" s="133">
        <v>44000</v>
      </c>
      <c r="L67" s="130">
        <v>44000</v>
      </c>
      <c r="M67" s="130">
        <v>660</v>
      </c>
      <c r="N67" s="130"/>
      <c r="O67" s="130"/>
      <c r="P67" s="128"/>
    </row>
    <row r="68" spans="1:16" x14ac:dyDescent="0.3">
      <c r="A68" s="60">
        <v>67</v>
      </c>
      <c r="B68" s="134" t="s">
        <v>1281</v>
      </c>
      <c r="C68" s="164"/>
      <c r="D68" s="146" t="e">
        <f>MATCH(E68,[1]!Tabla1[Consignatario],0)</f>
        <v>#REF!</v>
      </c>
      <c r="E68" s="145" t="s">
        <v>1523</v>
      </c>
      <c r="F68" s="135" t="s">
        <v>1273</v>
      </c>
      <c r="G68" s="165"/>
      <c r="H68" s="135" t="s">
        <v>1283</v>
      </c>
      <c r="I68" s="132" t="s">
        <v>1870</v>
      </c>
      <c r="J68" s="130" t="s">
        <v>27</v>
      </c>
      <c r="K68" s="133">
        <v>800</v>
      </c>
      <c r="L68" s="130"/>
      <c r="M68" s="130">
        <v>12</v>
      </c>
      <c r="N68" s="130"/>
      <c r="O68" s="130"/>
      <c r="P68" s="128"/>
    </row>
    <row r="69" spans="1:16" x14ac:dyDescent="0.3">
      <c r="A69" s="60">
        <v>68</v>
      </c>
      <c r="B69" s="151" t="s">
        <v>1432</v>
      </c>
      <c r="C69" s="147"/>
      <c r="D69" s="146" t="e">
        <f>MATCH(E69,[1]!Tabla1[Consignatario],0)</f>
        <v>#REF!</v>
      </c>
      <c r="E69" s="135" t="s">
        <v>1524</v>
      </c>
      <c r="F69" s="145" t="s">
        <v>1251</v>
      </c>
      <c r="G69" s="140"/>
      <c r="H69" s="135" t="s">
        <v>750</v>
      </c>
      <c r="I69" s="132" t="s">
        <v>1870</v>
      </c>
      <c r="J69" s="130" t="s">
        <v>823</v>
      </c>
      <c r="K69" s="133">
        <v>4400</v>
      </c>
      <c r="L69" s="174">
        <v>4400</v>
      </c>
      <c r="M69" s="130">
        <v>66</v>
      </c>
      <c r="N69" s="130"/>
      <c r="O69" s="130"/>
      <c r="P69" s="128"/>
    </row>
    <row r="70" spans="1:16" x14ac:dyDescent="0.3">
      <c r="A70" s="60">
        <v>69</v>
      </c>
      <c r="B70" s="128" t="s">
        <v>1357</v>
      </c>
      <c r="C70" s="129"/>
      <c r="D70" s="146" t="e">
        <f>MATCH(E70,[1]!Tabla1[Consignatario],0)</f>
        <v>#REF!</v>
      </c>
      <c r="E70" s="135" t="s">
        <v>1524</v>
      </c>
      <c r="F70" s="146" t="s">
        <v>1271</v>
      </c>
      <c r="G70" s="131"/>
      <c r="H70" s="135" t="s">
        <v>474</v>
      </c>
      <c r="I70" s="132" t="s">
        <v>1870</v>
      </c>
      <c r="J70" s="130" t="s">
        <v>823</v>
      </c>
      <c r="K70" s="133">
        <v>4400</v>
      </c>
      <c r="L70" s="130">
        <v>4400</v>
      </c>
      <c r="M70" s="130">
        <v>66</v>
      </c>
      <c r="N70" s="130"/>
      <c r="O70" s="130"/>
      <c r="P70" s="128"/>
    </row>
    <row r="71" spans="1:16" x14ac:dyDescent="0.3">
      <c r="A71" s="60">
        <v>70</v>
      </c>
      <c r="B71" s="128" t="s">
        <v>1265</v>
      </c>
      <c r="C71" s="130"/>
      <c r="D71" s="146" t="e">
        <f>MATCH(E71,[1]!Tabla1[Consignatario],0)</f>
        <v>#REF!</v>
      </c>
      <c r="E71" s="135" t="s">
        <v>1524</v>
      </c>
      <c r="F71" s="130" t="s">
        <v>1271</v>
      </c>
      <c r="G71" s="189"/>
      <c r="H71" s="135" t="s">
        <v>1277</v>
      </c>
      <c r="I71" s="132" t="s">
        <v>1869</v>
      </c>
      <c r="J71" s="130" t="s">
        <v>125</v>
      </c>
      <c r="K71" s="133">
        <v>12000</v>
      </c>
      <c r="L71" s="130"/>
      <c r="M71" s="130">
        <v>45</v>
      </c>
      <c r="N71" s="130"/>
      <c r="O71" s="130"/>
      <c r="P71" s="128"/>
    </row>
    <row r="72" spans="1:16" x14ac:dyDescent="0.3">
      <c r="A72" s="60">
        <v>71</v>
      </c>
      <c r="B72" s="128"/>
      <c r="C72" s="130"/>
      <c r="D72" s="146" t="e">
        <f>MATCH(E72,[1]!Tabla1[Consignatario],0)</f>
        <v>#REF!</v>
      </c>
      <c r="E72" s="135" t="s">
        <v>1524</v>
      </c>
      <c r="F72" s="130" t="s">
        <v>1271</v>
      </c>
      <c r="G72" s="189"/>
      <c r="H72" s="135" t="s">
        <v>1277</v>
      </c>
      <c r="I72" s="132" t="s">
        <v>1870</v>
      </c>
      <c r="J72" s="130" t="s">
        <v>324</v>
      </c>
      <c r="K72" s="133">
        <v>200</v>
      </c>
      <c r="L72" s="130">
        <v>200</v>
      </c>
      <c r="M72" s="130">
        <v>3</v>
      </c>
      <c r="N72" s="130"/>
      <c r="O72" s="130"/>
      <c r="P72" s="128"/>
    </row>
    <row r="73" spans="1:16" x14ac:dyDescent="0.3">
      <c r="A73" s="60">
        <v>72</v>
      </c>
      <c r="B73" s="128" t="s">
        <v>963</v>
      </c>
      <c r="C73" s="146"/>
      <c r="D73" s="146" t="e">
        <f>MATCH(E73,[1]!Tabla1[Consignatario],0)</f>
        <v>#REF!</v>
      </c>
      <c r="E73" s="185" t="s">
        <v>1525</v>
      </c>
      <c r="F73" s="146" t="s">
        <v>1251</v>
      </c>
      <c r="G73" s="189"/>
      <c r="H73" s="135" t="s">
        <v>750</v>
      </c>
      <c r="I73" s="132" t="s">
        <v>1870</v>
      </c>
      <c r="J73" s="130" t="s">
        <v>1374</v>
      </c>
      <c r="K73" s="133">
        <v>316200</v>
      </c>
      <c r="L73" s="130">
        <v>316200</v>
      </c>
      <c r="M73" s="130">
        <v>4743</v>
      </c>
      <c r="N73" s="130"/>
      <c r="O73" s="130"/>
      <c r="P73" s="128"/>
    </row>
    <row r="74" spans="1:16" x14ac:dyDescent="0.3">
      <c r="A74" s="60">
        <v>73</v>
      </c>
      <c r="B74" s="134"/>
      <c r="C74" s="145"/>
      <c r="D74" s="146" t="e">
        <f>MATCH(E74,[1]!Tabla1[Consignatario],0)</f>
        <v>#REF!</v>
      </c>
      <c r="E74" s="185" t="s">
        <v>1525</v>
      </c>
      <c r="F74" s="145" t="s">
        <v>1251</v>
      </c>
      <c r="G74" s="136"/>
      <c r="H74" s="135" t="s">
        <v>750</v>
      </c>
      <c r="I74" s="132" t="s">
        <v>1869</v>
      </c>
      <c r="J74" s="130" t="s">
        <v>1375</v>
      </c>
      <c r="K74" s="133">
        <v>168000</v>
      </c>
      <c r="L74" s="191">
        <v>168000</v>
      </c>
      <c r="M74" s="130">
        <v>630</v>
      </c>
      <c r="N74" s="130"/>
      <c r="O74" s="130"/>
      <c r="P74" s="128"/>
    </row>
    <row r="75" spans="1:16" x14ac:dyDescent="0.3">
      <c r="A75" s="60">
        <v>74</v>
      </c>
      <c r="B75" s="138" t="s">
        <v>1419</v>
      </c>
      <c r="C75" s="147"/>
      <c r="D75" s="146" t="e">
        <f>MATCH(E75,[1]!Tabla1[Consignatario],0)</f>
        <v>#REF!</v>
      </c>
      <c r="E75" s="185" t="s">
        <v>1525</v>
      </c>
      <c r="F75" s="145" t="s">
        <v>1247</v>
      </c>
      <c r="G75" s="140"/>
      <c r="H75" s="135" t="s">
        <v>750</v>
      </c>
      <c r="I75" s="132" t="s">
        <v>1869</v>
      </c>
      <c r="J75" s="130">
        <v>89782</v>
      </c>
      <c r="K75" s="133">
        <v>89782</v>
      </c>
      <c r="L75" s="174"/>
      <c r="M75" s="130">
        <v>336</v>
      </c>
      <c r="N75" s="137">
        <v>5.5</v>
      </c>
      <c r="O75" s="137"/>
      <c r="P75" s="128"/>
    </row>
    <row r="76" spans="1:16" x14ac:dyDescent="0.3">
      <c r="A76" s="60">
        <v>75</v>
      </c>
      <c r="B76" s="134"/>
      <c r="C76" s="145"/>
      <c r="D76" s="146" t="e">
        <f>MATCH(E76,[1]!Tabla1[Consignatario],0)</f>
        <v>#REF!</v>
      </c>
      <c r="E76" s="185" t="s">
        <v>1525</v>
      </c>
      <c r="F76" s="145" t="s">
        <v>1247</v>
      </c>
      <c r="G76" s="136"/>
      <c r="H76" s="135" t="s">
        <v>750</v>
      </c>
      <c r="I76" s="132" t="s">
        <v>1871</v>
      </c>
      <c r="J76" s="130" t="s">
        <v>1431</v>
      </c>
      <c r="K76" s="133">
        <v>9616</v>
      </c>
      <c r="L76" s="130"/>
      <c r="M76" s="130">
        <v>144</v>
      </c>
      <c r="N76" s="130">
        <v>2</v>
      </c>
      <c r="O76" s="130"/>
      <c r="P76" s="128"/>
    </row>
    <row r="77" spans="1:16" x14ac:dyDescent="0.3">
      <c r="A77" s="60">
        <v>76</v>
      </c>
      <c r="B77" s="142"/>
      <c r="C77" s="153"/>
      <c r="D77" s="146" t="e">
        <f>MATCH(E77,[1]!Tabla1[Consignatario],0)</f>
        <v>#REF!</v>
      </c>
      <c r="E77" s="185" t="s">
        <v>1525</v>
      </c>
      <c r="F77" s="145" t="s">
        <v>1247</v>
      </c>
      <c r="G77" s="144"/>
      <c r="H77" s="135" t="s">
        <v>750</v>
      </c>
      <c r="I77" s="132" t="s">
        <v>1870</v>
      </c>
      <c r="J77" s="130" t="s">
        <v>1430</v>
      </c>
      <c r="K77" s="133">
        <v>72900</v>
      </c>
      <c r="L77" s="174">
        <v>72900</v>
      </c>
      <c r="M77" s="130">
        <v>1093</v>
      </c>
      <c r="N77" s="137">
        <v>4</v>
      </c>
      <c r="O77" s="137"/>
      <c r="P77" s="128"/>
    </row>
    <row r="78" spans="1:16" x14ac:dyDescent="0.3">
      <c r="A78" s="60">
        <v>77</v>
      </c>
      <c r="B78" s="138" t="s">
        <v>1378</v>
      </c>
      <c r="C78" s="147"/>
      <c r="D78" s="146" t="e">
        <f>MATCH(E78,[1]!Tabla1[Consignatario],0)</f>
        <v>#REF!</v>
      </c>
      <c r="E78" s="185" t="s">
        <v>1525</v>
      </c>
      <c r="F78" s="135" t="s">
        <v>949</v>
      </c>
      <c r="G78" s="140"/>
      <c r="H78" s="135" t="s">
        <v>474</v>
      </c>
      <c r="I78" s="132" t="s">
        <v>1870</v>
      </c>
      <c r="J78" s="130" t="s">
        <v>1389</v>
      </c>
      <c r="K78" s="133">
        <v>24200</v>
      </c>
      <c r="L78" s="174">
        <v>24200</v>
      </c>
      <c r="M78" s="130">
        <v>363</v>
      </c>
      <c r="N78" s="130"/>
      <c r="O78" s="130"/>
      <c r="P78" s="128"/>
    </row>
    <row r="79" spans="1:16" x14ac:dyDescent="0.3">
      <c r="A79" s="60">
        <v>78</v>
      </c>
      <c r="B79" s="155" t="s">
        <v>1357</v>
      </c>
      <c r="C79" s="146"/>
      <c r="D79" s="146" t="e">
        <f>MATCH(E79,[1]!Tabla1[Consignatario],0)</f>
        <v>#REF!</v>
      </c>
      <c r="E79" s="185" t="s">
        <v>1525</v>
      </c>
      <c r="F79" s="146" t="s">
        <v>1251</v>
      </c>
      <c r="G79" s="187"/>
      <c r="H79" s="135" t="s">
        <v>474</v>
      </c>
      <c r="I79" s="154" t="s">
        <v>1869</v>
      </c>
      <c r="J79" s="146" t="s">
        <v>1375</v>
      </c>
      <c r="K79" s="133">
        <v>168000</v>
      </c>
      <c r="L79" s="146"/>
      <c r="M79" s="146">
        <v>630</v>
      </c>
      <c r="N79" s="146"/>
      <c r="O79" s="146"/>
      <c r="P79" s="155"/>
    </row>
    <row r="80" spans="1:16" x14ac:dyDescent="0.3">
      <c r="A80" s="60">
        <v>79</v>
      </c>
      <c r="B80" s="155"/>
      <c r="C80" s="146"/>
      <c r="D80" s="146" t="e">
        <f>MATCH(E80,[1]!Tabla1[Consignatario],0)</f>
        <v>#REF!</v>
      </c>
      <c r="E80" s="185" t="s">
        <v>1525</v>
      </c>
      <c r="F80" s="146" t="s">
        <v>1251</v>
      </c>
      <c r="G80" s="187"/>
      <c r="H80" s="135" t="s">
        <v>474</v>
      </c>
      <c r="I80" s="154" t="s">
        <v>1870</v>
      </c>
      <c r="J80" s="146" t="s">
        <v>1374</v>
      </c>
      <c r="K80" s="133">
        <v>316200</v>
      </c>
      <c r="L80" s="146">
        <v>316200</v>
      </c>
      <c r="M80" s="146">
        <v>4743</v>
      </c>
      <c r="N80" s="146"/>
      <c r="O80" s="146"/>
      <c r="P80" s="155"/>
    </row>
    <row r="81" spans="1:16" x14ac:dyDescent="0.3">
      <c r="A81" s="60">
        <v>80</v>
      </c>
      <c r="B81" s="128" t="s">
        <v>1339</v>
      </c>
      <c r="C81" s="130"/>
      <c r="D81" s="146" t="e">
        <f>MATCH(E81,[1]!Tabla1[Consignatario],0)</f>
        <v>#REF!</v>
      </c>
      <c r="E81" s="185" t="s">
        <v>1525</v>
      </c>
      <c r="F81" s="130" t="s">
        <v>1246</v>
      </c>
      <c r="G81" s="189"/>
      <c r="H81" s="135" t="s">
        <v>474</v>
      </c>
      <c r="I81" s="132" t="s">
        <v>1869</v>
      </c>
      <c r="J81" s="130">
        <v>100800</v>
      </c>
      <c r="K81" s="133">
        <v>100800</v>
      </c>
      <c r="L81" s="130"/>
      <c r="M81" s="130">
        <v>378</v>
      </c>
      <c r="N81" s="130"/>
      <c r="O81" s="130"/>
      <c r="P81" s="128"/>
    </row>
    <row r="82" spans="1:16" x14ac:dyDescent="0.3">
      <c r="A82" s="60">
        <v>81</v>
      </c>
      <c r="B82" s="128"/>
      <c r="C82" s="130"/>
      <c r="D82" s="146" t="e">
        <f>MATCH(E82,[1]!Tabla1[Consignatario],0)</f>
        <v>#REF!</v>
      </c>
      <c r="E82" s="185" t="s">
        <v>1525</v>
      </c>
      <c r="F82" s="130" t="s">
        <v>1246</v>
      </c>
      <c r="G82" s="189"/>
      <c r="H82" s="135" t="s">
        <v>474</v>
      </c>
      <c r="I82" s="132" t="s">
        <v>1871</v>
      </c>
      <c r="J82" s="130" t="s">
        <v>1353</v>
      </c>
      <c r="K82" s="133">
        <v>744</v>
      </c>
      <c r="L82" s="130"/>
      <c r="M82" s="130">
        <v>111</v>
      </c>
      <c r="N82" s="130">
        <v>5</v>
      </c>
      <c r="O82" s="130"/>
      <c r="P82" s="128"/>
    </row>
    <row r="83" spans="1:16" x14ac:dyDescent="0.3">
      <c r="A83" s="60">
        <v>82</v>
      </c>
      <c r="B83" s="134"/>
      <c r="C83" s="135"/>
      <c r="D83" s="146" t="e">
        <f>MATCH(E83,[1]!Tabla1[Consignatario],0)</f>
        <v>#REF!</v>
      </c>
      <c r="E83" s="185" t="s">
        <v>1525</v>
      </c>
      <c r="F83" s="135" t="s">
        <v>1246</v>
      </c>
      <c r="G83" s="136"/>
      <c r="H83" s="135" t="s">
        <v>474</v>
      </c>
      <c r="I83" s="132" t="s">
        <v>1870</v>
      </c>
      <c r="J83" s="130" t="s">
        <v>1352</v>
      </c>
      <c r="K83" s="133">
        <v>67400</v>
      </c>
      <c r="L83" s="130">
        <v>67400</v>
      </c>
      <c r="M83" s="130">
        <v>1011</v>
      </c>
      <c r="N83" s="130"/>
      <c r="O83" s="130"/>
      <c r="P83" s="128"/>
    </row>
    <row r="84" spans="1:16" x14ac:dyDescent="0.3">
      <c r="A84" s="60">
        <v>83</v>
      </c>
      <c r="B84" s="138" t="s">
        <v>911</v>
      </c>
      <c r="C84" s="139"/>
      <c r="D84" s="146" t="e">
        <f>MATCH(E84,[1]!Tabla1[Consignatario],0)</f>
        <v>#REF!</v>
      </c>
      <c r="E84" s="185" t="s">
        <v>1525</v>
      </c>
      <c r="F84" s="135" t="s">
        <v>924</v>
      </c>
      <c r="G84" s="140"/>
      <c r="H84" s="135" t="s">
        <v>750</v>
      </c>
      <c r="I84" s="132" t="s">
        <v>1870</v>
      </c>
      <c r="J84" s="130" t="s">
        <v>925</v>
      </c>
      <c r="K84" s="133">
        <v>8300</v>
      </c>
      <c r="L84" s="174">
        <v>8300</v>
      </c>
      <c r="M84" s="130">
        <v>124</v>
      </c>
      <c r="N84" s="130">
        <v>4</v>
      </c>
      <c r="O84" s="130"/>
      <c r="P84" s="128"/>
    </row>
    <row r="85" spans="1:16" x14ac:dyDescent="0.3">
      <c r="A85" s="60">
        <v>84</v>
      </c>
      <c r="B85" s="134"/>
      <c r="C85" s="135"/>
      <c r="D85" s="146" t="e">
        <f>MATCH(E85,[1]!Tabla1[Consignatario],0)</f>
        <v>#REF!</v>
      </c>
      <c r="E85" s="185" t="s">
        <v>1525</v>
      </c>
      <c r="F85" s="135" t="s">
        <v>924</v>
      </c>
      <c r="G85" s="136"/>
      <c r="H85" s="135" t="s">
        <v>750</v>
      </c>
      <c r="I85" s="132" t="s">
        <v>1869</v>
      </c>
      <c r="J85" s="130" t="s">
        <v>926</v>
      </c>
      <c r="K85" s="133">
        <v>10496</v>
      </c>
      <c r="L85" s="191">
        <v>10496</v>
      </c>
      <c r="M85" s="130">
        <v>39</v>
      </c>
      <c r="N85" s="130">
        <v>3</v>
      </c>
      <c r="O85" s="130"/>
      <c r="P85" s="128"/>
    </row>
    <row r="86" spans="1:16" x14ac:dyDescent="0.3">
      <c r="A86" s="60">
        <v>85</v>
      </c>
      <c r="B86" s="151" t="s">
        <v>1408</v>
      </c>
      <c r="C86" s="147"/>
      <c r="D86" s="146" t="e">
        <f>MATCH(E86,[1]!Tabla1[Consignatario],0)</f>
        <v>#REF!</v>
      </c>
      <c r="E86" s="185" t="s">
        <v>1525</v>
      </c>
      <c r="F86" s="145" t="s">
        <v>1276</v>
      </c>
      <c r="G86" s="140"/>
      <c r="H86" s="135" t="s">
        <v>750</v>
      </c>
      <c r="I86" s="132" t="s">
        <v>1869</v>
      </c>
      <c r="J86" s="130" t="s">
        <v>1413</v>
      </c>
      <c r="K86" s="133">
        <v>24953</v>
      </c>
      <c r="L86" s="174"/>
      <c r="M86" s="130">
        <v>93</v>
      </c>
      <c r="N86" s="137">
        <v>4.5</v>
      </c>
      <c r="O86" s="137"/>
      <c r="P86" s="128"/>
    </row>
    <row r="87" spans="1:16" x14ac:dyDescent="0.3">
      <c r="A87" s="60">
        <v>86</v>
      </c>
      <c r="B87" s="150"/>
      <c r="C87" s="145"/>
      <c r="D87" s="146" t="e">
        <f>MATCH(E87,[1]!Tabla1[Consignatario],0)</f>
        <v>#REF!</v>
      </c>
      <c r="E87" s="185" t="s">
        <v>1525</v>
      </c>
      <c r="F87" s="145" t="s">
        <v>1276</v>
      </c>
      <c r="G87" s="136"/>
      <c r="H87" s="135" t="s">
        <v>750</v>
      </c>
      <c r="I87" s="132" t="s">
        <v>1871</v>
      </c>
      <c r="J87" s="130" t="s">
        <v>1412</v>
      </c>
      <c r="K87" s="133">
        <f>355*8</f>
        <v>2840</v>
      </c>
      <c r="L87" s="130"/>
      <c r="M87" s="130">
        <v>42</v>
      </c>
      <c r="N87" s="130">
        <v>5</v>
      </c>
      <c r="O87" s="130"/>
      <c r="P87" s="128"/>
    </row>
    <row r="88" spans="1:16" x14ac:dyDescent="0.3">
      <c r="A88" s="60">
        <v>87</v>
      </c>
      <c r="B88" s="151"/>
      <c r="C88" s="146"/>
      <c r="D88" s="146" t="e">
        <f>MATCH(E88,[1]!Tabla1[Consignatario],0)</f>
        <v>#REF!</v>
      </c>
      <c r="E88" s="185" t="s">
        <v>1525</v>
      </c>
      <c r="F88" s="145" t="s">
        <v>1276</v>
      </c>
      <c r="G88" s="140"/>
      <c r="H88" s="135" t="s">
        <v>750</v>
      </c>
      <c r="I88" s="132" t="s">
        <v>1870</v>
      </c>
      <c r="J88" s="130" t="s">
        <v>1411</v>
      </c>
      <c r="K88" s="133">
        <v>18100</v>
      </c>
      <c r="L88" s="174">
        <v>18100</v>
      </c>
      <c r="M88" s="130">
        <v>271</v>
      </c>
      <c r="N88" s="130">
        <v>4</v>
      </c>
      <c r="O88" s="130"/>
      <c r="P88" s="128"/>
    </row>
    <row r="89" spans="1:16" x14ac:dyDescent="0.3">
      <c r="A89" s="60">
        <v>88</v>
      </c>
      <c r="B89" s="138" t="s">
        <v>1317</v>
      </c>
      <c r="C89" s="139"/>
      <c r="D89" s="146" t="e">
        <f>MATCH(E89,[1]!Tabla1[Consignatario],0)</f>
        <v>#REF!</v>
      </c>
      <c r="E89" s="185" t="s">
        <v>1525</v>
      </c>
      <c r="F89" s="130" t="s">
        <v>1241</v>
      </c>
      <c r="G89" s="140"/>
      <c r="H89" s="135" t="s">
        <v>474</v>
      </c>
      <c r="I89" s="132" t="s">
        <v>1869</v>
      </c>
      <c r="J89" s="130" t="s">
        <v>1325</v>
      </c>
      <c r="K89" s="133">
        <v>22880</v>
      </c>
      <c r="L89" s="174"/>
      <c r="M89" s="130">
        <v>85</v>
      </c>
      <c r="N89" s="137">
        <v>6.5</v>
      </c>
      <c r="O89" s="137"/>
      <c r="P89" s="128"/>
    </row>
    <row r="90" spans="1:16" x14ac:dyDescent="0.3">
      <c r="A90" s="60">
        <v>89</v>
      </c>
      <c r="B90" s="134"/>
      <c r="C90" s="135"/>
      <c r="D90" s="146" t="e">
        <f>MATCH(E90,[1]!Tabla1[Consignatario],0)</f>
        <v>#REF!</v>
      </c>
      <c r="E90" s="185" t="s">
        <v>1525</v>
      </c>
      <c r="F90" s="135" t="s">
        <v>1241</v>
      </c>
      <c r="G90" s="136"/>
      <c r="H90" s="135" t="s">
        <v>474</v>
      </c>
      <c r="I90" s="132" t="s">
        <v>1870</v>
      </c>
      <c r="J90" s="130" t="s">
        <v>1324</v>
      </c>
      <c r="K90" s="133">
        <v>20800</v>
      </c>
      <c r="L90" s="130">
        <v>20800</v>
      </c>
      <c r="M90" s="130">
        <v>312</v>
      </c>
      <c r="N90" s="130"/>
      <c r="O90" s="130"/>
      <c r="P90" s="128"/>
    </row>
    <row r="91" spans="1:16" x14ac:dyDescent="0.3">
      <c r="A91" s="60">
        <v>90</v>
      </c>
      <c r="B91" s="138" t="s">
        <v>1284</v>
      </c>
      <c r="C91" s="168"/>
      <c r="D91" s="146" t="e">
        <f>MATCH(E91,[1]!Tabla1[Consignatario],0)</f>
        <v>#REF!</v>
      </c>
      <c r="E91" s="185" t="s">
        <v>1525</v>
      </c>
      <c r="F91" s="135" t="s">
        <v>1276</v>
      </c>
      <c r="G91" s="188"/>
      <c r="H91" s="135" t="s">
        <v>1451</v>
      </c>
      <c r="I91" s="132" t="s">
        <v>1871</v>
      </c>
      <c r="J91" s="130" t="s">
        <v>63</v>
      </c>
      <c r="K91" s="133">
        <v>480</v>
      </c>
      <c r="L91" s="174"/>
      <c r="M91" s="130">
        <v>7</v>
      </c>
      <c r="N91" s="137">
        <v>1.5</v>
      </c>
      <c r="O91" s="137"/>
      <c r="P91" s="128"/>
    </row>
    <row r="92" spans="1:16" x14ac:dyDescent="0.3">
      <c r="A92" s="60">
        <v>91</v>
      </c>
      <c r="B92" s="134" t="s">
        <v>1284</v>
      </c>
      <c r="C92" s="164"/>
      <c r="D92" s="146" t="e">
        <f>MATCH(E92,[1]!Tabla1[Consignatario],0)</f>
        <v>#REF!</v>
      </c>
      <c r="E92" s="185" t="s">
        <v>1525</v>
      </c>
      <c r="F92" s="135" t="s">
        <v>1276</v>
      </c>
      <c r="G92" s="165"/>
      <c r="H92" s="135" t="s">
        <v>1451</v>
      </c>
      <c r="I92" s="132" t="s">
        <v>1871</v>
      </c>
      <c r="J92" s="130" t="s">
        <v>574</v>
      </c>
      <c r="K92" s="133">
        <v>160</v>
      </c>
      <c r="L92" s="130"/>
      <c r="M92" s="130">
        <v>2</v>
      </c>
      <c r="N92" s="137">
        <v>3.5</v>
      </c>
      <c r="O92" s="137"/>
      <c r="P92" s="128"/>
    </row>
    <row r="93" spans="1:16" x14ac:dyDescent="0.3">
      <c r="A93" s="60">
        <v>92</v>
      </c>
      <c r="B93" s="138" t="s">
        <v>1284</v>
      </c>
      <c r="C93" s="168"/>
      <c r="D93" s="146" t="e">
        <f>MATCH(E93,[1]!Tabla1[Consignatario],0)</f>
        <v>#REF!</v>
      </c>
      <c r="E93" s="185" t="s">
        <v>1525</v>
      </c>
      <c r="F93" s="135" t="s">
        <v>1241</v>
      </c>
      <c r="G93" s="188"/>
      <c r="H93" s="135" t="s">
        <v>1451</v>
      </c>
      <c r="I93" s="132" t="s">
        <v>1869</v>
      </c>
      <c r="J93" s="130" t="s">
        <v>1043</v>
      </c>
      <c r="K93" s="133">
        <v>1600</v>
      </c>
      <c r="L93" s="174"/>
      <c r="M93" s="130">
        <v>6</v>
      </c>
      <c r="N93" s="130"/>
      <c r="O93" s="130"/>
      <c r="P93" s="128"/>
    </row>
    <row r="94" spans="1:16" x14ac:dyDescent="0.3">
      <c r="A94" s="60">
        <v>93</v>
      </c>
      <c r="B94" s="150" t="s">
        <v>1392</v>
      </c>
      <c r="C94" s="145"/>
      <c r="D94" s="146" t="e">
        <f>MATCH(E94,[1]!Tabla1[Consignatario],0)</f>
        <v>#REF!</v>
      </c>
      <c r="E94" s="185" t="s">
        <v>1525</v>
      </c>
      <c r="F94" s="145" t="s">
        <v>924</v>
      </c>
      <c r="G94" s="136"/>
      <c r="H94" s="135" t="s">
        <v>474</v>
      </c>
      <c r="I94" s="132" t="s">
        <v>1869</v>
      </c>
      <c r="J94" s="130" t="s">
        <v>1398</v>
      </c>
      <c r="K94" s="133">
        <v>10480</v>
      </c>
      <c r="L94" s="130"/>
      <c r="M94" s="130">
        <v>39</v>
      </c>
      <c r="N94" s="137">
        <v>2.5</v>
      </c>
      <c r="O94" s="137"/>
      <c r="P94" s="128"/>
    </row>
    <row r="95" spans="1:16" x14ac:dyDescent="0.3">
      <c r="A95" s="60">
        <v>94</v>
      </c>
      <c r="B95" s="151"/>
      <c r="C95" s="147"/>
      <c r="D95" s="146" t="e">
        <f>MATCH(E95,[1]!Tabla1[Consignatario],0)</f>
        <v>#REF!</v>
      </c>
      <c r="E95" s="185" t="s">
        <v>1525</v>
      </c>
      <c r="F95" s="145" t="s">
        <v>924</v>
      </c>
      <c r="G95" s="140"/>
      <c r="H95" s="135" t="s">
        <v>474</v>
      </c>
      <c r="I95" s="132" t="s">
        <v>1870</v>
      </c>
      <c r="J95" s="130" t="s">
        <v>925</v>
      </c>
      <c r="K95" s="133">
        <v>8300</v>
      </c>
      <c r="L95" s="174">
        <v>8300</v>
      </c>
      <c r="M95" s="130">
        <v>124</v>
      </c>
      <c r="N95" s="137">
        <v>4</v>
      </c>
      <c r="O95" s="137"/>
      <c r="P95" s="128"/>
    </row>
    <row r="96" spans="1:16" x14ac:dyDescent="0.3">
      <c r="A96" s="60">
        <v>95</v>
      </c>
      <c r="B96" s="138" t="s">
        <v>1408</v>
      </c>
      <c r="C96" s="139"/>
      <c r="D96" s="146" t="e">
        <f>MATCH(E96,[1]!Tabla1[Consignatario],0)</f>
        <v>#REF!</v>
      </c>
      <c r="E96" s="147" t="s">
        <v>1526</v>
      </c>
      <c r="F96" s="139" t="s">
        <v>1275</v>
      </c>
      <c r="G96" s="140"/>
      <c r="H96" s="135" t="s">
        <v>750</v>
      </c>
      <c r="I96" s="132" t="s">
        <v>1870</v>
      </c>
      <c r="J96" s="130" t="s">
        <v>322</v>
      </c>
      <c r="K96" s="133">
        <v>2200</v>
      </c>
      <c r="L96" s="130">
        <v>2200</v>
      </c>
      <c r="M96" s="130">
        <v>33</v>
      </c>
      <c r="N96" s="130"/>
      <c r="O96" s="130"/>
      <c r="P96" s="128"/>
    </row>
    <row r="97" spans="1:16" x14ac:dyDescent="0.3">
      <c r="A97" s="60">
        <v>96</v>
      </c>
      <c r="B97" s="134" t="s">
        <v>1339</v>
      </c>
      <c r="C97" s="135"/>
      <c r="D97" s="146" t="e">
        <f>MATCH(E97,[1]!Tabla1[Consignatario],0)</f>
        <v>#REF!</v>
      </c>
      <c r="E97" s="135" t="s">
        <v>1527</v>
      </c>
      <c r="F97" s="135" t="s">
        <v>1243</v>
      </c>
      <c r="G97" s="136"/>
      <c r="H97" s="135" t="s">
        <v>474</v>
      </c>
      <c r="I97" s="132" t="s">
        <v>1869</v>
      </c>
      <c r="J97" s="130" t="s">
        <v>378</v>
      </c>
      <c r="K97" s="133">
        <v>10000</v>
      </c>
      <c r="L97" s="130"/>
      <c r="M97" s="130">
        <v>37</v>
      </c>
      <c r="N97" s="130">
        <v>4</v>
      </c>
      <c r="O97" s="130"/>
      <c r="P97" s="128"/>
    </row>
    <row r="98" spans="1:16" x14ac:dyDescent="0.3">
      <c r="A98" s="60">
        <v>97</v>
      </c>
      <c r="B98" s="138"/>
      <c r="C98" s="139"/>
      <c r="D98" s="146" t="e">
        <f>MATCH(E98,[1]!Tabla1[Consignatario],0)</f>
        <v>#REF!</v>
      </c>
      <c r="E98" s="135" t="s">
        <v>1527</v>
      </c>
      <c r="F98" s="135" t="s">
        <v>1243</v>
      </c>
      <c r="G98" s="140"/>
      <c r="H98" s="135" t="s">
        <v>474</v>
      </c>
      <c r="I98" s="132" t="s">
        <v>1870</v>
      </c>
      <c r="J98" s="130" t="s">
        <v>1345</v>
      </c>
      <c r="K98" s="133">
        <v>21600</v>
      </c>
      <c r="L98" s="174">
        <v>21600</v>
      </c>
      <c r="M98" s="130">
        <v>324</v>
      </c>
      <c r="N98" s="130"/>
      <c r="O98" s="130"/>
      <c r="P98" s="128"/>
    </row>
    <row r="99" spans="1:16" x14ac:dyDescent="0.3">
      <c r="A99" s="60">
        <v>98</v>
      </c>
      <c r="B99" s="138" t="s">
        <v>1288</v>
      </c>
      <c r="C99" s="168"/>
      <c r="D99" s="146" t="e">
        <f>MATCH(E99,[1]!Tabla1[Consignatario],0)</f>
        <v>#REF!</v>
      </c>
      <c r="E99" s="135" t="s">
        <v>1527</v>
      </c>
      <c r="F99" s="139" t="s">
        <v>1240</v>
      </c>
      <c r="G99" s="188"/>
      <c r="H99" s="135" t="s">
        <v>1451</v>
      </c>
      <c r="I99" s="132" t="s">
        <v>1868</v>
      </c>
      <c r="J99" s="130" t="s">
        <v>1293</v>
      </c>
      <c r="K99" s="133">
        <v>4162</v>
      </c>
      <c r="L99" s="130">
        <v>4162</v>
      </c>
      <c r="M99" s="130">
        <v>62</v>
      </c>
      <c r="N99" s="137">
        <v>3.5</v>
      </c>
      <c r="O99" s="137"/>
      <c r="P99" s="128"/>
    </row>
    <row r="100" spans="1:16" x14ac:dyDescent="0.3">
      <c r="A100" s="60">
        <v>99</v>
      </c>
      <c r="B100" s="134" t="s">
        <v>1432</v>
      </c>
      <c r="C100" s="145"/>
      <c r="D100" s="146" t="e">
        <f>MATCH(E100,[1]!Tabla1[Consignatario],0)</f>
        <v>#REF!</v>
      </c>
      <c r="E100" s="145" t="s">
        <v>1528</v>
      </c>
      <c r="F100" s="145" t="s">
        <v>1249</v>
      </c>
      <c r="G100" s="136"/>
      <c r="H100" s="135" t="s">
        <v>750</v>
      </c>
      <c r="I100" s="132" t="s">
        <v>1870</v>
      </c>
      <c r="J100" s="130" t="s">
        <v>961</v>
      </c>
      <c r="K100" s="133">
        <v>6600</v>
      </c>
      <c r="L100" s="130">
        <v>6600</v>
      </c>
      <c r="M100" s="130">
        <v>99</v>
      </c>
      <c r="N100" s="130"/>
      <c r="O100" s="130"/>
      <c r="P100" s="128"/>
    </row>
    <row r="101" spans="1:16" x14ac:dyDescent="0.3">
      <c r="A101" s="60">
        <v>100</v>
      </c>
      <c r="B101" s="138" t="s">
        <v>1357</v>
      </c>
      <c r="C101" s="139"/>
      <c r="D101" s="146" t="e">
        <f>MATCH(E101,[1]!Tabla1[Consignatario],0)</f>
        <v>#REF!</v>
      </c>
      <c r="E101" s="145" t="s">
        <v>1528</v>
      </c>
      <c r="F101" s="147" t="s">
        <v>1271</v>
      </c>
      <c r="G101" s="140"/>
      <c r="H101" s="135" t="s">
        <v>474</v>
      </c>
      <c r="I101" s="132" t="s">
        <v>1869</v>
      </c>
      <c r="J101" s="130" t="s">
        <v>802</v>
      </c>
      <c r="K101" s="133">
        <v>3200</v>
      </c>
      <c r="L101" s="174"/>
      <c r="M101" s="130">
        <v>12</v>
      </c>
      <c r="N101" s="130"/>
      <c r="O101" s="130"/>
      <c r="P101" s="128"/>
    </row>
    <row r="102" spans="1:16" x14ac:dyDescent="0.3">
      <c r="A102" s="60">
        <v>101</v>
      </c>
      <c r="B102" s="134"/>
      <c r="C102" s="135"/>
      <c r="D102" s="146" t="e">
        <f>MATCH(E102,[1]!Tabla1[Consignatario],0)</f>
        <v>#REF!</v>
      </c>
      <c r="E102" s="145" t="s">
        <v>1528</v>
      </c>
      <c r="F102" s="145" t="s">
        <v>1271</v>
      </c>
      <c r="G102" s="136"/>
      <c r="H102" s="135" t="s">
        <v>474</v>
      </c>
      <c r="I102" s="132" t="s">
        <v>1870</v>
      </c>
      <c r="J102" s="130" t="s">
        <v>937</v>
      </c>
      <c r="K102" s="133">
        <v>6400</v>
      </c>
      <c r="L102" s="130">
        <v>6400</v>
      </c>
      <c r="M102" s="130">
        <v>96</v>
      </c>
      <c r="N102" s="130"/>
      <c r="O102" s="130"/>
      <c r="P102" s="128"/>
    </row>
    <row r="103" spans="1:16" x14ac:dyDescent="0.3">
      <c r="A103" s="60">
        <v>102</v>
      </c>
      <c r="B103" s="138" t="s">
        <v>1258</v>
      </c>
      <c r="C103" s="139"/>
      <c r="D103" s="146" t="e">
        <f>MATCH(E103,[1]!Tabla1[Consignatario],0)</f>
        <v>#REF!</v>
      </c>
      <c r="E103" s="145" t="s">
        <v>1528</v>
      </c>
      <c r="F103" s="139" t="s">
        <v>1249</v>
      </c>
      <c r="G103" s="140"/>
      <c r="H103" s="135" t="s">
        <v>1277</v>
      </c>
      <c r="I103" s="132" t="s">
        <v>1869</v>
      </c>
      <c r="J103" s="130" t="s">
        <v>1264</v>
      </c>
      <c r="K103" s="133">
        <v>2700</v>
      </c>
      <c r="L103" s="174"/>
      <c r="M103" s="130">
        <v>10</v>
      </c>
      <c r="N103" s="130">
        <v>1</v>
      </c>
      <c r="O103" s="130"/>
      <c r="P103" s="128"/>
    </row>
    <row r="104" spans="1:16" x14ac:dyDescent="0.3">
      <c r="A104" s="60">
        <v>103</v>
      </c>
      <c r="B104" s="134"/>
      <c r="C104" s="135"/>
      <c r="D104" s="146" t="e">
        <f>MATCH(E104,[1]!Tabla1[Consignatario],0)</f>
        <v>#REF!</v>
      </c>
      <c r="E104" s="145" t="s">
        <v>1528</v>
      </c>
      <c r="F104" s="135" t="s">
        <v>1249</v>
      </c>
      <c r="G104" s="136"/>
      <c r="H104" s="135" t="s">
        <v>1277</v>
      </c>
      <c r="I104" s="132" t="s">
        <v>1871</v>
      </c>
      <c r="J104" s="130" t="s">
        <v>27</v>
      </c>
      <c r="K104" s="133">
        <v>800</v>
      </c>
      <c r="L104" s="130"/>
      <c r="M104" s="130">
        <v>12</v>
      </c>
      <c r="N104" s="130"/>
      <c r="O104" s="130"/>
      <c r="P104" s="128"/>
    </row>
    <row r="105" spans="1:16" x14ac:dyDescent="0.3">
      <c r="A105" s="60">
        <v>104</v>
      </c>
      <c r="B105" s="151" t="s">
        <v>1408</v>
      </c>
      <c r="C105" s="147"/>
      <c r="D105" s="146" t="e">
        <f>MATCH(E105,[1]!Tabla1[Consignatario],0)</f>
        <v>#REF!</v>
      </c>
      <c r="E105" s="147" t="s">
        <v>1529</v>
      </c>
      <c r="F105" s="147" t="s">
        <v>1273</v>
      </c>
      <c r="G105" s="140"/>
      <c r="H105" s="135" t="s">
        <v>750</v>
      </c>
      <c r="I105" s="132" t="s">
        <v>1870</v>
      </c>
      <c r="J105" s="130" t="s">
        <v>322</v>
      </c>
      <c r="K105" s="133">
        <v>2200</v>
      </c>
      <c r="L105" s="174">
        <v>2200</v>
      </c>
      <c r="M105" s="130">
        <v>33</v>
      </c>
      <c r="N105" s="130"/>
      <c r="O105" s="130"/>
      <c r="P105" s="128"/>
    </row>
    <row r="106" spans="1:16" x14ac:dyDescent="0.3">
      <c r="A106" s="60">
        <v>105</v>
      </c>
      <c r="B106" s="138" t="s">
        <v>1317</v>
      </c>
      <c r="C106" s="168"/>
      <c r="D106" s="146" t="e">
        <f>MATCH(E106,[1]!Tabla1[Consignatario],0)</f>
        <v>#REF!</v>
      </c>
      <c r="E106" s="147" t="s">
        <v>1529</v>
      </c>
      <c r="F106" s="135" t="s">
        <v>1273</v>
      </c>
      <c r="G106" s="188"/>
      <c r="H106" s="135" t="s">
        <v>474</v>
      </c>
      <c r="I106" s="132" t="s">
        <v>1870</v>
      </c>
      <c r="J106" s="130" t="s">
        <v>322</v>
      </c>
      <c r="K106" s="133">
        <v>2200</v>
      </c>
      <c r="L106" s="130">
        <v>2200</v>
      </c>
      <c r="M106" s="130">
        <v>33</v>
      </c>
      <c r="N106" s="130"/>
      <c r="O106" s="130"/>
      <c r="P106" s="128"/>
    </row>
    <row r="107" spans="1:16" x14ac:dyDescent="0.3">
      <c r="A107" s="60">
        <v>106</v>
      </c>
      <c r="B107" s="138" t="s">
        <v>938</v>
      </c>
      <c r="C107" s="168"/>
      <c r="D107" s="146" t="e">
        <f>MATCH(E107,[1]!Tabla1[Consignatario],0)</f>
        <v>#REF!</v>
      </c>
      <c r="E107" s="139" t="s">
        <v>1530</v>
      </c>
      <c r="F107" s="139" t="s">
        <v>945</v>
      </c>
      <c r="G107" s="188"/>
      <c r="H107" s="135" t="s">
        <v>750</v>
      </c>
      <c r="I107" s="132" t="s">
        <v>1870</v>
      </c>
      <c r="J107" s="130" t="s">
        <v>944</v>
      </c>
      <c r="K107" s="133">
        <v>154000</v>
      </c>
      <c r="L107" s="130">
        <v>154000</v>
      </c>
      <c r="M107" s="130">
        <v>231</v>
      </c>
      <c r="N107" s="130"/>
      <c r="O107" s="130"/>
      <c r="P107" s="128"/>
    </row>
    <row r="108" spans="1:16" x14ac:dyDescent="0.3">
      <c r="A108" s="60">
        <v>107</v>
      </c>
      <c r="B108" s="138" t="s">
        <v>1392</v>
      </c>
      <c r="C108" s="147"/>
      <c r="D108" s="146" t="e">
        <f>MATCH(E108,[1]!Tabla1[Consignatario],0)</f>
        <v>#REF!</v>
      </c>
      <c r="E108" s="139" t="s">
        <v>1530</v>
      </c>
      <c r="F108" s="135" t="s">
        <v>945</v>
      </c>
      <c r="G108" s="140"/>
      <c r="H108" s="135" t="s">
        <v>474</v>
      </c>
      <c r="I108" s="132" t="s">
        <v>1870</v>
      </c>
      <c r="J108" s="130" t="s">
        <v>191</v>
      </c>
      <c r="K108" s="133">
        <v>15400</v>
      </c>
      <c r="L108" s="130">
        <v>15400</v>
      </c>
      <c r="M108" s="130">
        <v>231</v>
      </c>
      <c r="N108" s="130"/>
      <c r="O108" s="130"/>
      <c r="P108" s="128"/>
    </row>
    <row r="109" spans="1:16" x14ac:dyDescent="0.3">
      <c r="A109" s="60">
        <v>108</v>
      </c>
      <c r="B109" s="134" t="s">
        <v>1432</v>
      </c>
      <c r="C109" s="145"/>
      <c r="D109" s="146" t="e">
        <f>MATCH(E109,[1]!Tabla1[Consignatario],0)</f>
        <v>#REF!</v>
      </c>
      <c r="E109" s="145" t="s">
        <v>1531</v>
      </c>
      <c r="F109" s="147" t="s">
        <v>1251</v>
      </c>
      <c r="G109" s="136"/>
      <c r="H109" s="135" t="s">
        <v>750</v>
      </c>
      <c r="I109" s="132" t="s">
        <v>1869</v>
      </c>
      <c r="J109" s="130" t="s">
        <v>378</v>
      </c>
      <c r="K109" s="133">
        <v>10000</v>
      </c>
      <c r="L109" s="130"/>
      <c r="M109" s="130">
        <v>37</v>
      </c>
      <c r="N109" s="130">
        <v>4</v>
      </c>
      <c r="O109" s="130"/>
      <c r="P109" s="128"/>
    </row>
    <row r="110" spans="1:16" x14ac:dyDescent="0.3">
      <c r="A110" s="60">
        <v>109</v>
      </c>
      <c r="B110" s="138"/>
      <c r="C110" s="147"/>
      <c r="D110" s="146" t="e">
        <f>MATCH(E110,[1]!Tabla1[Consignatario],0)</f>
        <v>#REF!</v>
      </c>
      <c r="E110" s="145" t="s">
        <v>1531</v>
      </c>
      <c r="F110" s="145" t="s">
        <v>1251</v>
      </c>
      <c r="G110" s="140"/>
      <c r="H110" s="135" t="s">
        <v>750</v>
      </c>
      <c r="I110" s="132" t="s">
        <v>1870</v>
      </c>
      <c r="J110" s="130" t="s">
        <v>1438</v>
      </c>
      <c r="K110" s="133">
        <v>18275</v>
      </c>
      <c r="L110" s="174">
        <v>18275</v>
      </c>
      <c r="M110" s="130">
        <v>274</v>
      </c>
      <c r="N110" s="130">
        <v>1</v>
      </c>
      <c r="O110" s="130"/>
      <c r="P110" s="128"/>
    </row>
    <row r="111" spans="1:16" x14ac:dyDescent="0.3">
      <c r="A111" s="60">
        <v>110</v>
      </c>
      <c r="B111" s="134" t="s">
        <v>1357</v>
      </c>
      <c r="C111" s="135"/>
      <c r="D111" s="146" t="e">
        <f>MATCH(E111,[1]!Tabla1[Consignatario],0)</f>
        <v>#REF!</v>
      </c>
      <c r="E111" s="145" t="s">
        <v>1531</v>
      </c>
      <c r="F111" s="147" t="s">
        <v>1271</v>
      </c>
      <c r="G111" s="136"/>
      <c r="H111" s="135" t="s">
        <v>474</v>
      </c>
      <c r="I111" s="132" t="s">
        <v>1869</v>
      </c>
      <c r="J111" s="130" t="s">
        <v>378</v>
      </c>
      <c r="K111" s="133">
        <v>10000</v>
      </c>
      <c r="L111" s="130"/>
      <c r="M111" s="130">
        <v>37</v>
      </c>
      <c r="N111" s="130">
        <v>4</v>
      </c>
      <c r="O111" s="130"/>
      <c r="P111" s="128"/>
    </row>
    <row r="112" spans="1:16" x14ac:dyDescent="0.3">
      <c r="A112" s="60">
        <v>111</v>
      </c>
      <c r="B112" s="138"/>
      <c r="C112" s="139"/>
      <c r="D112" s="146" t="e">
        <f>MATCH(E112,[1]!Tabla1[Consignatario],0)</f>
        <v>#REF!</v>
      </c>
      <c r="E112" s="145" t="s">
        <v>1531</v>
      </c>
      <c r="F112" s="145" t="s">
        <v>1271</v>
      </c>
      <c r="G112" s="140"/>
      <c r="H112" s="135" t="s">
        <v>474</v>
      </c>
      <c r="I112" s="132" t="s">
        <v>1870</v>
      </c>
      <c r="J112" s="130" t="s">
        <v>1360</v>
      </c>
      <c r="K112" s="133">
        <v>16175</v>
      </c>
      <c r="L112" s="174">
        <v>16175</v>
      </c>
      <c r="M112" s="130">
        <v>242</v>
      </c>
      <c r="N112" s="130">
        <v>5</v>
      </c>
      <c r="O112" s="130"/>
      <c r="P112" s="128"/>
    </row>
    <row r="113" spans="1:16" x14ac:dyDescent="0.3">
      <c r="A113" s="60">
        <v>112</v>
      </c>
      <c r="B113" s="134" t="s">
        <v>1265</v>
      </c>
      <c r="C113" s="164"/>
      <c r="D113" s="146" t="e">
        <f>MATCH(E113,[1]!Tabla1[Consignatario],0)</f>
        <v>#REF!</v>
      </c>
      <c r="E113" s="145" t="s">
        <v>1531</v>
      </c>
      <c r="F113" s="139" t="s">
        <v>1271</v>
      </c>
      <c r="G113" s="165"/>
      <c r="H113" s="135" t="s">
        <v>1277</v>
      </c>
      <c r="I113" s="132" t="s">
        <v>1870</v>
      </c>
      <c r="J113" s="130" t="s">
        <v>407</v>
      </c>
      <c r="K113" s="133">
        <v>18000</v>
      </c>
      <c r="L113" s="174">
        <v>18000</v>
      </c>
      <c r="M113" s="130">
        <v>67</v>
      </c>
      <c r="N113" s="130">
        <v>4</v>
      </c>
      <c r="O113" s="130"/>
      <c r="P113" s="128"/>
    </row>
    <row r="114" spans="1:16" x14ac:dyDescent="0.3">
      <c r="A114" s="60">
        <v>113</v>
      </c>
      <c r="B114" s="142" t="s">
        <v>1432</v>
      </c>
      <c r="C114" s="153"/>
      <c r="D114" s="146" t="e">
        <f>MATCH(E114,[1]!Tabla1[Consignatario],0)</f>
        <v>#REF!</v>
      </c>
      <c r="E114" s="135" t="s">
        <v>1532</v>
      </c>
      <c r="F114" s="145" t="s">
        <v>1249</v>
      </c>
      <c r="G114" s="144"/>
      <c r="H114" s="135" t="s">
        <v>750</v>
      </c>
      <c r="I114" s="132" t="s">
        <v>1869</v>
      </c>
      <c r="J114" s="130" t="s">
        <v>665</v>
      </c>
      <c r="K114" s="133">
        <v>35200</v>
      </c>
      <c r="L114" s="174"/>
      <c r="M114" s="130">
        <v>132</v>
      </c>
      <c r="N114" s="130"/>
      <c r="O114" s="130"/>
      <c r="P114" s="128"/>
    </row>
    <row r="115" spans="1:16" x14ac:dyDescent="0.3">
      <c r="A115" s="60">
        <v>114</v>
      </c>
      <c r="B115" s="138"/>
      <c r="C115" s="153"/>
      <c r="D115" s="146" t="e">
        <f>MATCH(E115,[1]!Tabla1[Consignatario],0)</f>
        <v>#REF!</v>
      </c>
      <c r="E115" s="135" t="s">
        <v>1532</v>
      </c>
      <c r="F115" s="147" t="s">
        <v>1249</v>
      </c>
      <c r="G115" s="140"/>
      <c r="H115" s="135" t="s">
        <v>750</v>
      </c>
      <c r="I115" s="132" t="s">
        <v>1870</v>
      </c>
      <c r="J115" s="130" t="s">
        <v>823</v>
      </c>
      <c r="K115" s="133">
        <v>4400</v>
      </c>
      <c r="L115" s="130">
        <v>4400</v>
      </c>
      <c r="M115" s="130">
        <v>66</v>
      </c>
      <c r="N115" s="130"/>
      <c r="O115" s="130"/>
      <c r="P115" s="128"/>
    </row>
    <row r="116" spans="1:16" x14ac:dyDescent="0.3">
      <c r="A116" s="60">
        <v>115</v>
      </c>
      <c r="B116" s="134" t="s">
        <v>1357</v>
      </c>
      <c r="C116" s="143"/>
      <c r="D116" s="146" t="e">
        <f>MATCH(E116,[1]!Tabla1[Consignatario],0)</f>
        <v>#REF!</v>
      </c>
      <c r="E116" s="135" t="s">
        <v>1532</v>
      </c>
      <c r="F116" s="145" t="s">
        <v>1271</v>
      </c>
      <c r="G116" s="136"/>
      <c r="H116" s="135" t="s">
        <v>474</v>
      </c>
      <c r="I116" s="132" t="s">
        <v>1869</v>
      </c>
      <c r="J116" s="130" t="s">
        <v>665</v>
      </c>
      <c r="K116" s="133">
        <v>35200</v>
      </c>
      <c r="L116" s="174"/>
      <c r="M116" s="130">
        <v>132</v>
      </c>
      <c r="N116" s="130"/>
      <c r="O116" s="130"/>
      <c r="P116" s="128"/>
    </row>
    <row r="117" spans="1:16" x14ac:dyDescent="0.3">
      <c r="A117" s="60">
        <v>116</v>
      </c>
      <c r="B117" s="142"/>
      <c r="C117" s="143"/>
      <c r="D117" s="146" t="e">
        <f>MATCH(E117,[1]!Tabla1[Consignatario],0)</f>
        <v>#REF!</v>
      </c>
      <c r="E117" s="135" t="s">
        <v>1532</v>
      </c>
      <c r="F117" s="147" t="s">
        <v>1271</v>
      </c>
      <c r="G117" s="144"/>
      <c r="H117" s="135" t="s">
        <v>474</v>
      </c>
      <c r="I117" s="132" t="s">
        <v>1870</v>
      </c>
      <c r="J117" s="130" t="s">
        <v>823</v>
      </c>
      <c r="K117" s="133">
        <v>4400</v>
      </c>
      <c r="L117" s="174">
        <v>4400</v>
      </c>
      <c r="M117" s="130">
        <v>66</v>
      </c>
      <c r="N117" s="130"/>
      <c r="O117" s="130"/>
      <c r="P117" s="128"/>
    </row>
    <row r="118" spans="1:16" x14ac:dyDescent="0.3">
      <c r="A118" s="60">
        <v>117</v>
      </c>
      <c r="B118" s="138" t="s">
        <v>1258</v>
      </c>
      <c r="C118" s="168"/>
      <c r="D118" s="146" t="e">
        <f>MATCH(E118,[1]!Tabla1[Consignatario],0)</f>
        <v>#REF!</v>
      </c>
      <c r="E118" s="135" t="s">
        <v>1532</v>
      </c>
      <c r="F118" s="135" t="s">
        <v>1249</v>
      </c>
      <c r="G118" s="188"/>
      <c r="H118" s="135" t="s">
        <v>1277</v>
      </c>
      <c r="I118" s="132" t="s">
        <v>1870</v>
      </c>
      <c r="J118" s="130" t="s">
        <v>27</v>
      </c>
      <c r="K118" s="133">
        <v>800</v>
      </c>
      <c r="L118" s="130"/>
      <c r="M118" s="130">
        <v>12</v>
      </c>
      <c r="N118" s="130"/>
      <c r="O118" s="130"/>
      <c r="P118" s="128"/>
    </row>
    <row r="119" spans="1:16" x14ac:dyDescent="0.3">
      <c r="A119" s="60">
        <v>118</v>
      </c>
      <c r="B119" s="134" t="s">
        <v>1284</v>
      </c>
      <c r="C119" s="164"/>
      <c r="D119" s="146" t="e">
        <f>MATCH(E119,[1]!Tabla1[Consignatario],0)</f>
        <v>#REF!</v>
      </c>
      <c r="E119" s="135" t="s">
        <v>1533</v>
      </c>
      <c r="F119" s="139" t="s">
        <v>1309</v>
      </c>
      <c r="G119" s="165"/>
      <c r="H119" s="135" t="s">
        <v>1451</v>
      </c>
      <c r="I119" s="132" t="s">
        <v>1871</v>
      </c>
      <c r="J119" s="130" t="s">
        <v>1286</v>
      </c>
      <c r="K119" s="133">
        <f>31*8</f>
        <v>248</v>
      </c>
      <c r="L119" s="174"/>
      <c r="M119" s="130">
        <v>3</v>
      </c>
      <c r="N119" s="130">
        <v>6</v>
      </c>
      <c r="O119" s="130"/>
      <c r="P119" s="128"/>
    </row>
    <row r="120" spans="1:16" x14ac:dyDescent="0.3">
      <c r="A120" s="60">
        <v>119</v>
      </c>
      <c r="B120" s="142" t="s">
        <v>938</v>
      </c>
      <c r="C120" s="170"/>
      <c r="D120" s="146" t="e">
        <f>MATCH(E120,[1]!Tabla1[Consignatario],0)</f>
        <v>#REF!</v>
      </c>
      <c r="E120" s="135" t="s">
        <v>1534</v>
      </c>
      <c r="F120" s="135" t="s">
        <v>940</v>
      </c>
      <c r="G120" s="190"/>
      <c r="H120" s="135" t="s">
        <v>750</v>
      </c>
      <c r="I120" s="132" t="s">
        <v>1870</v>
      </c>
      <c r="J120" s="130" t="s">
        <v>952</v>
      </c>
      <c r="K120" s="133">
        <v>18900</v>
      </c>
      <c r="L120" s="174">
        <v>18900</v>
      </c>
      <c r="M120" s="130">
        <v>283</v>
      </c>
      <c r="N120" s="130">
        <v>4</v>
      </c>
      <c r="O120" s="130"/>
      <c r="P120" s="128"/>
    </row>
    <row r="121" spans="1:16" x14ac:dyDescent="0.3">
      <c r="A121" s="60">
        <v>120</v>
      </c>
      <c r="B121" s="138" t="s">
        <v>1378</v>
      </c>
      <c r="C121" s="147"/>
      <c r="D121" s="146" t="e">
        <f>MATCH(E121,[1]!Tabla1[Consignatario],0)</f>
        <v>#REF!</v>
      </c>
      <c r="E121" s="135" t="s">
        <v>1534</v>
      </c>
      <c r="F121" s="139" t="s">
        <v>940</v>
      </c>
      <c r="G121" s="140"/>
      <c r="H121" s="135" t="s">
        <v>474</v>
      </c>
      <c r="I121" s="132" t="s">
        <v>1870</v>
      </c>
      <c r="J121" s="130" t="s">
        <v>952</v>
      </c>
      <c r="K121" s="133">
        <v>18900</v>
      </c>
      <c r="L121" s="130">
        <v>18900</v>
      </c>
      <c r="M121" s="130">
        <v>283</v>
      </c>
      <c r="N121" s="130">
        <v>4</v>
      </c>
      <c r="O121" s="130"/>
      <c r="P121" s="128"/>
    </row>
    <row r="122" spans="1:16" x14ac:dyDescent="0.3">
      <c r="A122" s="60">
        <v>121</v>
      </c>
      <c r="B122" s="138" t="s">
        <v>1239</v>
      </c>
      <c r="C122" s="139"/>
      <c r="D122" s="146" t="e">
        <f>MATCH(E122,[1]!Tabla1[Consignatario],0)</f>
        <v>#REF!</v>
      </c>
      <c r="E122" s="135" t="s">
        <v>1534</v>
      </c>
      <c r="F122" s="135" t="s">
        <v>940</v>
      </c>
      <c r="G122" s="140"/>
      <c r="H122" s="135" t="s">
        <v>1238</v>
      </c>
      <c r="I122" s="132" t="s">
        <v>1870</v>
      </c>
      <c r="J122" s="130" t="s">
        <v>49</v>
      </c>
      <c r="K122" s="133">
        <v>1000</v>
      </c>
      <c r="L122" s="130">
        <v>1000</v>
      </c>
      <c r="M122" s="130">
        <v>15</v>
      </c>
      <c r="N122" s="130"/>
      <c r="O122" s="130"/>
      <c r="P122" s="128"/>
    </row>
    <row r="123" spans="1:16" x14ac:dyDescent="0.3">
      <c r="A123" s="60">
        <v>122</v>
      </c>
      <c r="B123" s="134"/>
      <c r="C123" s="135"/>
      <c r="D123" s="146" t="e">
        <f>MATCH(E123,[1]!Tabla1[Consignatario],0)</f>
        <v>#REF!</v>
      </c>
      <c r="E123" s="135" t="s">
        <v>1534</v>
      </c>
      <c r="F123" s="139" t="s">
        <v>940</v>
      </c>
      <c r="G123" s="136"/>
      <c r="H123" s="135" t="s">
        <v>1238</v>
      </c>
      <c r="I123" s="132" t="s">
        <v>1869</v>
      </c>
      <c r="J123" s="130" t="s">
        <v>385</v>
      </c>
      <c r="K123" s="133">
        <v>14000</v>
      </c>
      <c r="L123" s="130"/>
      <c r="M123" s="130">
        <v>52</v>
      </c>
      <c r="N123" s="130">
        <v>4</v>
      </c>
      <c r="O123" s="130"/>
      <c r="P123" s="128"/>
    </row>
    <row r="124" spans="1:16" x14ac:dyDescent="0.3">
      <c r="A124" s="60">
        <v>123</v>
      </c>
      <c r="B124" s="151" t="s">
        <v>1392</v>
      </c>
      <c r="C124" s="147"/>
      <c r="D124" s="146" t="e">
        <f>MATCH(E124,[1]!Tabla1[Consignatario],0)</f>
        <v>#REF!</v>
      </c>
      <c r="E124" s="145" t="s">
        <v>1535</v>
      </c>
      <c r="F124" s="145" t="s">
        <v>914</v>
      </c>
      <c r="G124" s="140"/>
      <c r="H124" s="135" t="s">
        <v>474</v>
      </c>
      <c r="I124" s="132" t="s">
        <v>1870</v>
      </c>
      <c r="J124" s="130" t="s">
        <v>1400</v>
      </c>
      <c r="K124" s="133">
        <v>39600</v>
      </c>
      <c r="L124" s="130">
        <v>39600</v>
      </c>
      <c r="M124" s="130">
        <v>594</v>
      </c>
      <c r="N124" s="130"/>
      <c r="O124" s="130"/>
      <c r="P124" s="128"/>
    </row>
    <row r="125" spans="1:16" x14ac:dyDescent="0.3">
      <c r="A125" s="60">
        <v>124</v>
      </c>
      <c r="B125" s="138" t="s">
        <v>938</v>
      </c>
      <c r="C125" s="168"/>
      <c r="D125" s="146" t="e">
        <f>MATCH(E125,[1]!Tabla1[Consignatario],0)</f>
        <v>#REF!</v>
      </c>
      <c r="E125" s="139" t="s">
        <v>1536</v>
      </c>
      <c r="F125" s="139" t="s">
        <v>940</v>
      </c>
      <c r="G125" s="188"/>
      <c r="H125" s="135" t="s">
        <v>750</v>
      </c>
      <c r="I125" s="132" t="s">
        <v>1870</v>
      </c>
      <c r="J125" s="130" t="s">
        <v>200</v>
      </c>
      <c r="K125" s="133">
        <v>8800</v>
      </c>
      <c r="L125" s="130">
        <v>8800</v>
      </c>
      <c r="M125" s="130">
        <v>132</v>
      </c>
      <c r="N125" s="130"/>
      <c r="O125" s="130"/>
      <c r="P125" s="128"/>
    </row>
    <row r="126" spans="1:16" x14ac:dyDescent="0.3">
      <c r="A126" s="60">
        <v>125</v>
      </c>
      <c r="B126" s="134" t="s">
        <v>1265</v>
      </c>
      <c r="C126" s="135"/>
      <c r="D126" s="146" t="e">
        <f>MATCH(E126,[1]!Tabla1[Consignatario],0)</f>
        <v>#REF!</v>
      </c>
      <c r="E126" s="139" t="s">
        <v>1536</v>
      </c>
      <c r="F126" s="135" t="s">
        <v>940</v>
      </c>
      <c r="G126" s="136"/>
      <c r="H126" s="135" t="s">
        <v>1277</v>
      </c>
      <c r="I126" s="132" t="s">
        <v>1869</v>
      </c>
      <c r="J126" s="130" t="s">
        <v>1268</v>
      </c>
      <c r="K126" s="133">
        <v>10600</v>
      </c>
      <c r="L126" s="130"/>
      <c r="M126" s="130">
        <v>39</v>
      </c>
      <c r="N126" s="130">
        <v>6</v>
      </c>
      <c r="O126" s="130"/>
      <c r="P126" s="128"/>
    </row>
    <row r="127" spans="1:16" x14ac:dyDescent="0.3">
      <c r="A127" s="60">
        <v>126</v>
      </c>
      <c r="B127" s="142"/>
      <c r="C127" s="143"/>
      <c r="D127" s="146" t="e">
        <f>MATCH(E127,[1]!Tabla1[Consignatario],0)</f>
        <v>#REF!</v>
      </c>
      <c r="E127" s="139" t="s">
        <v>1536</v>
      </c>
      <c r="F127" s="139" t="s">
        <v>940</v>
      </c>
      <c r="G127" s="144"/>
      <c r="H127" s="135" t="s">
        <v>1277</v>
      </c>
      <c r="I127" s="132" t="s">
        <v>1871</v>
      </c>
      <c r="J127" s="130" t="s">
        <v>180</v>
      </c>
      <c r="K127" s="133">
        <v>2400</v>
      </c>
      <c r="L127" s="130"/>
      <c r="M127" s="130">
        <v>36</v>
      </c>
      <c r="N127" s="130"/>
      <c r="O127" s="130"/>
      <c r="P127" s="128"/>
    </row>
    <row r="128" spans="1:16" x14ac:dyDescent="0.3">
      <c r="A128" s="60">
        <v>127</v>
      </c>
      <c r="B128" s="138" t="s">
        <v>1254</v>
      </c>
      <c r="C128" s="168"/>
      <c r="D128" s="146" t="e">
        <f>MATCH(E128,[1]!Tabla1[Consignatario],0)</f>
        <v>#REF!</v>
      </c>
      <c r="E128" s="135" t="s">
        <v>1537</v>
      </c>
      <c r="F128" s="135" t="s">
        <v>1276</v>
      </c>
      <c r="G128" s="188"/>
      <c r="H128" s="135" t="s">
        <v>1277</v>
      </c>
      <c r="I128" s="132" t="s">
        <v>1868</v>
      </c>
      <c r="J128" s="130" t="s">
        <v>1255</v>
      </c>
      <c r="K128" s="133">
        <v>4950</v>
      </c>
      <c r="L128" s="130">
        <v>4950</v>
      </c>
      <c r="M128" s="130">
        <v>74</v>
      </c>
      <c r="N128" s="130">
        <v>2</v>
      </c>
      <c r="O128" s="130"/>
      <c r="P128" s="128"/>
    </row>
    <row r="129" spans="1:16" x14ac:dyDescent="0.3">
      <c r="A129" s="60">
        <v>128</v>
      </c>
      <c r="B129" s="138" t="s">
        <v>1408</v>
      </c>
      <c r="C129" s="139"/>
      <c r="D129" s="146" t="e">
        <f>MATCH(E129,[1]!Tabla1[Consignatario],0)</f>
        <v>#REF!</v>
      </c>
      <c r="E129" s="146" t="s">
        <v>1538</v>
      </c>
      <c r="F129" s="139" t="s">
        <v>1273</v>
      </c>
      <c r="G129" s="140"/>
      <c r="H129" s="135" t="s">
        <v>750</v>
      </c>
      <c r="I129" s="132" t="s">
        <v>1870</v>
      </c>
      <c r="J129" s="130" t="s">
        <v>823</v>
      </c>
      <c r="K129" s="133">
        <v>4400</v>
      </c>
      <c r="L129" s="130">
        <v>4400</v>
      </c>
      <c r="M129" s="130">
        <v>66</v>
      </c>
      <c r="N129" s="130"/>
      <c r="O129" s="130"/>
      <c r="P129" s="128"/>
    </row>
    <row r="130" spans="1:16" x14ac:dyDescent="0.3">
      <c r="A130" s="60">
        <v>129</v>
      </c>
      <c r="B130" s="138" t="s">
        <v>1317</v>
      </c>
      <c r="C130" s="168"/>
      <c r="D130" s="146" t="e">
        <f>MATCH(E130,[1]!Tabla1[Consignatario],0)</f>
        <v>#REF!</v>
      </c>
      <c r="E130" s="146" t="s">
        <v>1538</v>
      </c>
      <c r="F130" s="135" t="s">
        <v>1273</v>
      </c>
      <c r="G130" s="188"/>
      <c r="H130" s="135" t="s">
        <v>474</v>
      </c>
      <c r="I130" s="132" t="s">
        <v>1870</v>
      </c>
      <c r="J130" s="130" t="s">
        <v>823</v>
      </c>
      <c r="K130" s="133">
        <v>4400</v>
      </c>
      <c r="L130" s="130">
        <v>4400</v>
      </c>
      <c r="M130" s="130">
        <v>66</v>
      </c>
      <c r="N130" s="130"/>
      <c r="O130" s="130"/>
      <c r="P130" s="128"/>
    </row>
    <row r="131" spans="1:16" x14ac:dyDescent="0.3">
      <c r="A131" s="60">
        <v>130</v>
      </c>
      <c r="B131" s="134" t="s">
        <v>938</v>
      </c>
      <c r="C131" s="135"/>
      <c r="D131" s="146" t="e">
        <f>MATCH(E131,[1]!Tabla1[Consignatario],0)</f>
        <v>#REF!</v>
      </c>
      <c r="E131" s="135" t="s">
        <v>1539</v>
      </c>
      <c r="F131" s="139" t="s">
        <v>949</v>
      </c>
      <c r="G131" s="136"/>
      <c r="H131" s="135" t="s">
        <v>750</v>
      </c>
      <c r="I131" s="132" t="s">
        <v>1870</v>
      </c>
      <c r="J131" s="130" t="s">
        <v>950</v>
      </c>
      <c r="K131" s="133">
        <v>60682</v>
      </c>
      <c r="L131" s="130">
        <v>60682</v>
      </c>
      <c r="M131" s="130">
        <v>910</v>
      </c>
      <c r="N131" s="130">
        <v>2</v>
      </c>
      <c r="O131" s="130"/>
      <c r="P131" s="128"/>
    </row>
    <row r="132" spans="1:16" x14ac:dyDescent="0.3">
      <c r="A132" s="60">
        <v>131</v>
      </c>
      <c r="B132" s="138"/>
      <c r="C132" s="147"/>
      <c r="D132" s="146" t="e">
        <f>MATCH(E132,[1]!Tabla1[Consignatario],0)</f>
        <v>#REF!</v>
      </c>
      <c r="E132" s="135" t="s">
        <v>1539</v>
      </c>
      <c r="F132" s="135" t="s">
        <v>949</v>
      </c>
      <c r="G132" s="140"/>
      <c r="H132" s="135" t="s">
        <v>474</v>
      </c>
      <c r="I132" s="132" t="s">
        <v>1870</v>
      </c>
      <c r="J132" s="130" t="s">
        <v>950</v>
      </c>
      <c r="K132" s="133">
        <v>60682</v>
      </c>
      <c r="L132" s="130">
        <v>60682</v>
      </c>
      <c r="M132" s="130">
        <v>910</v>
      </c>
      <c r="N132" s="130">
        <v>2</v>
      </c>
      <c r="O132" s="130"/>
      <c r="P132" s="128"/>
    </row>
    <row r="133" spans="1:16" x14ac:dyDescent="0.3">
      <c r="A133" s="60">
        <v>132</v>
      </c>
      <c r="B133" s="138" t="s">
        <v>938</v>
      </c>
      <c r="C133" s="139"/>
      <c r="D133" s="146" t="e">
        <f>MATCH(E133,[1]!Tabla1[Consignatario],0)</f>
        <v>#REF!</v>
      </c>
      <c r="E133" s="135" t="s">
        <v>1540</v>
      </c>
      <c r="F133" s="139" t="s">
        <v>940</v>
      </c>
      <c r="G133" s="140"/>
      <c r="H133" s="135" t="s">
        <v>750</v>
      </c>
      <c r="I133" s="132" t="s">
        <v>1870</v>
      </c>
      <c r="J133" s="130" t="s">
        <v>735</v>
      </c>
      <c r="K133" s="133">
        <v>32000</v>
      </c>
      <c r="L133" s="130">
        <v>32000</v>
      </c>
      <c r="M133" s="130">
        <v>480</v>
      </c>
      <c r="N133" s="130"/>
      <c r="O133" s="130"/>
      <c r="P133" s="128"/>
    </row>
    <row r="134" spans="1:16" x14ac:dyDescent="0.3">
      <c r="A134" s="60">
        <v>133</v>
      </c>
      <c r="B134" s="138"/>
      <c r="C134" s="139"/>
      <c r="D134" s="146" t="e">
        <f>MATCH(E134,[1]!Tabla1[Consignatario],0)</f>
        <v>#REF!</v>
      </c>
      <c r="E134" s="135" t="s">
        <v>1540</v>
      </c>
      <c r="F134" s="139" t="s">
        <v>940</v>
      </c>
      <c r="G134" s="140"/>
      <c r="H134" s="135" t="s">
        <v>750</v>
      </c>
      <c r="I134" s="132" t="s">
        <v>1871</v>
      </c>
      <c r="J134" s="130" t="s">
        <v>956</v>
      </c>
      <c r="K134" s="133">
        <v>1920</v>
      </c>
      <c r="L134" s="191">
        <v>1920</v>
      </c>
      <c r="M134" s="130">
        <v>28</v>
      </c>
      <c r="N134" s="137">
        <v>6.5</v>
      </c>
      <c r="O134" s="137"/>
      <c r="P134" s="128"/>
    </row>
    <row r="135" spans="1:16" x14ac:dyDescent="0.3">
      <c r="A135" s="60">
        <v>134</v>
      </c>
      <c r="B135" s="134"/>
      <c r="C135" s="135"/>
      <c r="D135" s="146" t="e">
        <f>MATCH(E135,[1]!Tabla1[Consignatario],0)</f>
        <v>#REF!</v>
      </c>
      <c r="E135" s="135" t="s">
        <v>1540</v>
      </c>
      <c r="F135" s="135" t="s">
        <v>940</v>
      </c>
      <c r="G135" s="136"/>
      <c r="H135" s="135" t="s">
        <v>750</v>
      </c>
      <c r="I135" s="132" t="s">
        <v>1869</v>
      </c>
      <c r="J135" s="130" t="s">
        <v>957</v>
      </c>
      <c r="K135" s="133">
        <v>25744</v>
      </c>
      <c r="L135" s="191">
        <v>25744</v>
      </c>
      <c r="M135" s="130">
        <v>96</v>
      </c>
      <c r="N135" s="130">
        <v>4</v>
      </c>
      <c r="O135" s="130"/>
      <c r="P135" s="128"/>
    </row>
    <row r="136" spans="1:16" x14ac:dyDescent="0.3">
      <c r="A136" s="60">
        <v>135</v>
      </c>
      <c r="B136" s="138" t="s">
        <v>1419</v>
      </c>
      <c r="C136" s="147"/>
      <c r="D136" s="146" t="e">
        <f>MATCH(E136,[1]!Tabla1[Consignatario],0)</f>
        <v>#REF!</v>
      </c>
      <c r="E136" s="135" t="s">
        <v>1540</v>
      </c>
      <c r="F136" s="147" t="s">
        <v>1246</v>
      </c>
      <c r="G136" s="140"/>
      <c r="H136" s="135" t="s">
        <v>750</v>
      </c>
      <c r="I136" s="132" t="s">
        <v>1869</v>
      </c>
      <c r="J136" s="130" t="s">
        <v>795</v>
      </c>
      <c r="K136" s="133">
        <v>700</v>
      </c>
      <c r="L136" s="130"/>
      <c r="M136" s="130">
        <v>2</v>
      </c>
      <c r="N136" s="130">
        <v>5</v>
      </c>
      <c r="O136" s="130"/>
      <c r="P136" s="128"/>
    </row>
    <row r="137" spans="1:16" x14ac:dyDescent="0.3">
      <c r="A137" s="60">
        <v>136</v>
      </c>
      <c r="B137" s="138"/>
      <c r="C137" s="147"/>
      <c r="D137" s="146" t="e">
        <f>MATCH(E137,[1]!Tabla1[Consignatario],0)</f>
        <v>#REF!</v>
      </c>
      <c r="E137" s="135" t="s">
        <v>1540</v>
      </c>
      <c r="F137" s="145" t="s">
        <v>1246</v>
      </c>
      <c r="G137" s="140"/>
      <c r="H137" s="135" t="s">
        <v>750</v>
      </c>
      <c r="I137" s="132" t="s">
        <v>1870</v>
      </c>
      <c r="J137" s="130" t="s">
        <v>890</v>
      </c>
      <c r="K137" s="133">
        <v>4200</v>
      </c>
      <c r="L137" s="130">
        <v>4200</v>
      </c>
      <c r="M137" s="130">
        <v>63</v>
      </c>
      <c r="N137" s="130"/>
      <c r="O137" s="130"/>
      <c r="P137" s="128"/>
    </row>
    <row r="138" spans="1:16" x14ac:dyDescent="0.3">
      <c r="A138" s="60">
        <v>137</v>
      </c>
      <c r="B138" s="150" t="s">
        <v>1378</v>
      </c>
      <c r="C138" s="145"/>
      <c r="D138" s="146" t="e">
        <f>MATCH(E138,[1]!Tabla1[Consignatario],0)</f>
        <v>#REF!</v>
      </c>
      <c r="E138" s="135" t="s">
        <v>1540</v>
      </c>
      <c r="F138" s="139" t="s">
        <v>940</v>
      </c>
      <c r="G138" s="136"/>
      <c r="H138" s="135" t="s">
        <v>474</v>
      </c>
      <c r="I138" s="132" t="s">
        <v>1869</v>
      </c>
      <c r="J138" s="130" t="s">
        <v>957</v>
      </c>
      <c r="K138" s="133">
        <v>25744</v>
      </c>
      <c r="L138" s="130"/>
      <c r="M138" s="130">
        <v>96</v>
      </c>
      <c r="N138" s="130">
        <v>4</v>
      </c>
      <c r="O138" s="130"/>
      <c r="P138" s="128"/>
    </row>
    <row r="139" spans="1:16" x14ac:dyDescent="0.3">
      <c r="A139" s="60">
        <v>138</v>
      </c>
      <c r="B139" s="152"/>
      <c r="C139" s="153"/>
      <c r="D139" s="146" t="e">
        <f>MATCH(E139,[1]!Tabla1[Consignatario],0)</f>
        <v>#REF!</v>
      </c>
      <c r="E139" s="135" t="s">
        <v>1540</v>
      </c>
      <c r="F139" s="135" t="s">
        <v>940</v>
      </c>
      <c r="G139" s="144"/>
      <c r="H139" s="135" t="s">
        <v>474</v>
      </c>
      <c r="I139" s="154" t="s">
        <v>1871</v>
      </c>
      <c r="J139" s="146" t="s">
        <v>956</v>
      </c>
      <c r="K139" s="133">
        <v>1920</v>
      </c>
      <c r="L139" s="146"/>
      <c r="M139" s="146">
        <v>28</v>
      </c>
      <c r="N139" s="146" t="s">
        <v>1386</v>
      </c>
      <c r="O139" s="146"/>
      <c r="P139" s="155"/>
    </row>
    <row r="140" spans="1:16" x14ac:dyDescent="0.3">
      <c r="A140" s="60">
        <v>139</v>
      </c>
      <c r="B140" s="151"/>
      <c r="C140" s="147"/>
      <c r="D140" s="146" t="e">
        <f>MATCH(E140,[1]!Tabla1[Consignatario],0)</f>
        <v>#REF!</v>
      </c>
      <c r="E140" s="135" t="s">
        <v>1540</v>
      </c>
      <c r="F140" s="139" t="s">
        <v>940</v>
      </c>
      <c r="G140" s="140"/>
      <c r="H140" s="135" t="s">
        <v>474</v>
      </c>
      <c r="I140" s="154" t="s">
        <v>1870</v>
      </c>
      <c r="J140" s="146" t="s">
        <v>1385</v>
      </c>
      <c r="K140" s="133">
        <v>32000</v>
      </c>
      <c r="L140" s="146">
        <v>32000</v>
      </c>
      <c r="M140" s="146">
        <v>480</v>
      </c>
      <c r="N140" s="146"/>
      <c r="O140" s="146"/>
      <c r="P140" s="155"/>
    </row>
    <row r="141" spans="1:16" x14ac:dyDescent="0.3">
      <c r="A141" s="60">
        <v>140</v>
      </c>
      <c r="B141" s="138" t="s">
        <v>1339</v>
      </c>
      <c r="C141" s="139"/>
      <c r="D141" s="146" t="e">
        <f>MATCH(E141,[1]!Tabla1[Consignatario],0)</f>
        <v>#REF!</v>
      </c>
      <c r="E141" s="135" t="s">
        <v>1540</v>
      </c>
      <c r="F141" s="135" t="s">
        <v>1246</v>
      </c>
      <c r="G141" s="140"/>
      <c r="H141" s="135" t="s">
        <v>474</v>
      </c>
      <c r="I141" s="132" t="s">
        <v>1869</v>
      </c>
      <c r="J141" s="130" t="s">
        <v>931</v>
      </c>
      <c r="K141" s="133">
        <v>2800</v>
      </c>
      <c r="L141" s="130"/>
      <c r="M141" s="130">
        <v>10</v>
      </c>
      <c r="N141" s="130">
        <v>4</v>
      </c>
      <c r="O141" s="130"/>
      <c r="P141" s="128"/>
    </row>
    <row r="142" spans="1:16" x14ac:dyDescent="0.3">
      <c r="A142" s="60">
        <v>141</v>
      </c>
      <c r="B142" s="138"/>
      <c r="C142" s="139"/>
      <c r="D142" s="146" t="e">
        <f>MATCH(E142,[1]!Tabla1[Consignatario],0)</f>
        <v>#REF!</v>
      </c>
      <c r="E142" s="135" t="s">
        <v>1540</v>
      </c>
      <c r="F142" s="139" t="s">
        <v>1246</v>
      </c>
      <c r="G142" s="140"/>
      <c r="H142" s="135" t="s">
        <v>474</v>
      </c>
      <c r="I142" s="132" t="s">
        <v>1870</v>
      </c>
      <c r="J142" s="130" t="s">
        <v>1351</v>
      </c>
      <c r="K142" s="133">
        <v>2100</v>
      </c>
      <c r="L142" s="130">
        <v>2100</v>
      </c>
      <c r="M142" s="130">
        <v>31</v>
      </c>
      <c r="N142" s="130">
        <v>4</v>
      </c>
      <c r="O142" s="130"/>
      <c r="P142" s="128"/>
    </row>
    <row r="143" spans="1:16" x14ac:dyDescent="0.3">
      <c r="A143" s="60">
        <v>142</v>
      </c>
      <c r="B143" s="134" t="s">
        <v>1265</v>
      </c>
      <c r="C143" s="164"/>
      <c r="D143" s="146" t="e">
        <f>MATCH(E143,[1]!Tabla1[Consignatario],0)</f>
        <v>#REF!</v>
      </c>
      <c r="E143" s="135" t="s">
        <v>1540</v>
      </c>
      <c r="F143" s="135" t="s">
        <v>1271</v>
      </c>
      <c r="G143" s="165"/>
      <c r="H143" s="135" t="s">
        <v>1277</v>
      </c>
      <c r="I143" s="132" t="s">
        <v>1869</v>
      </c>
      <c r="J143" s="130" t="s">
        <v>25</v>
      </c>
      <c r="K143" s="133">
        <v>16000</v>
      </c>
      <c r="L143" s="130"/>
      <c r="M143" s="130">
        <v>60</v>
      </c>
      <c r="N143" s="130"/>
      <c r="O143" s="130"/>
      <c r="P143" s="128"/>
    </row>
    <row r="144" spans="1:16" x14ac:dyDescent="0.3">
      <c r="A144" s="60">
        <v>143</v>
      </c>
      <c r="B144" s="142" t="s">
        <v>911</v>
      </c>
      <c r="C144" s="143"/>
      <c r="D144" s="146" t="e">
        <f>MATCH(E144,[1]!Tabla1[Consignatario],0)</f>
        <v>#REF!</v>
      </c>
      <c r="E144" s="145" t="s">
        <v>1535</v>
      </c>
      <c r="F144" s="139" t="s">
        <v>913</v>
      </c>
      <c r="G144" s="144"/>
      <c r="H144" s="135" t="s">
        <v>750</v>
      </c>
      <c r="I144" s="132" t="s">
        <v>1870</v>
      </c>
      <c r="J144" s="130" t="s">
        <v>322</v>
      </c>
      <c r="K144" s="133">
        <v>2200</v>
      </c>
      <c r="L144" s="130">
        <v>2200</v>
      </c>
      <c r="M144" s="130">
        <v>33</v>
      </c>
      <c r="N144" s="130"/>
      <c r="O144" s="130"/>
      <c r="P144" s="128"/>
    </row>
    <row r="145" spans="1:16" x14ac:dyDescent="0.3">
      <c r="A145" s="60">
        <v>144</v>
      </c>
      <c r="B145" s="142"/>
      <c r="C145" s="143"/>
      <c r="D145" s="146" t="e">
        <f>MATCH(E145,[1]!Tabla1[Consignatario],0)</f>
        <v>#REF!</v>
      </c>
      <c r="E145" s="145" t="s">
        <v>1535</v>
      </c>
      <c r="F145" s="135" t="s">
        <v>914</v>
      </c>
      <c r="G145" s="144"/>
      <c r="H145" s="135" t="s">
        <v>750</v>
      </c>
      <c r="I145" s="132" t="s">
        <v>1871</v>
      </c>
      <c r="J145" s="130" t="s">
        <v>803</v>
      </c>
      <c r="K145" s="133">
        <v>1600</v>
      </c>
      <c r="L145" s="191">
        <v>1600</v>
      </c>
      <c r="M145" s="130">
        <v>2</v>
      </c>
      <c r="N145" s="130">
        <v>4</v>
      </c>
      <c r="O145" s="130"/>
      <c r="P145" s="128"/>
    </row>
    <row r="146" spans="1:16" x14ac:dyDescent="0.3">
      <c r="A146" s="60">
        <v>145</v>
      </c>
      <c r="B146" s="138"/>
      <c r="C146" s="139"/>
      <c r="D146" s="146" t="e">
        <f>MATCH(E146,[1]!Tabla1[Consignatario],0)</f>
        <v>#REF!</v>
      </c>
      <c r="E146" s="145" t="s">
        <v>1535</v>
      </c>
      <c r="F146" s="139" t="s">
        <v>914</v>
      </c>
      <c r="G146" s="140"/>
      <c r="H146" s="135" t="s">
        <v>750</v>
      </c>
      <c r="I146" s="132" t="s">
        <v>1869</v>
      </c>
      <c r="J146" s="130">
        <v>36000</v>
      </c>
      <c r="K146" s="133">
        <v>36000</v>
      </c>
      <c r="L146" s="191">
        <v>36000</v>
      </c>
      <c r="M146" s="130">
        <v>139</v>
      </c>
      <c r="N146" s="130"/>
      <c r="O146" s="130"/>
      <c r="P146" s="128"/>
    </row>
    <row r="147" spans="1:16" x14ac:dyDescent="0.3">
      <c r="A147" s="60">
        <v>146</v>
      </c>
      <c r="B147" s="138" t="s">
        <v>963</v>
      </c>
      <c r="C147" s="147"/>
      <c r="D147" s="146" t="e">
        <f>MATCH(E147,[1]!Tabla1[Consignatario],0)</f>
        <v>#REF!</v>
      </c>
      <c r="E147" s="145" t="s">
        <v>1535</v>
      </c>
      <c r="F147" s="147" t="s">
        <v>1251</v>
      </c>
      <c r="G147" s="140"/>
      <c r="H147" s="135" t="s">
        <v>750</v>
      </c>
      <c r="I147" s="132" t="s">
        <v>1870</v>
      </c>
      <c r="J147" s="130" t="s">
        <v>322</v>
      </c>
      <c r="K147" s="133">
        <v>2200</v>
      </c>
      <c r="L147" s="130">
        <v>2200</v>
      </c>
      <c r="M147" s="130">
        <v>33</v>
      </c>
      <c r="N147" s="130"/>
      <c r="O147" s="130"/>
      <c r="P147" s="128"/>
    </row>
    <row r="148" spans="1:16" x14ac:dyDescent="0.3">
      <c r="A148" s="60">
        <v>147</v>
      </c>
      <c r="B148" s="138" t="s">
        <v>1280</v>
      </c>
      <c r="C148" s="139"/>
      <c r="D148" s="146" t="e">
        <f>MATCH(E148,[1]!Tabla1[Consignatario],0)</f>
        <v>#REF!</v>
      </c>
      <c r="E148" s="135" t="s">
        <v>1539</v>
      </c>
      <c r="F148" s="139" t="s">
        <v>1249</v>
      </c>
      <c r="G148" s="140"/>
      <c r="H148" s="135" t="s">
        <v>1283</v>
      </c>
      <c r="I148" s="132" t="s">
        <v>1869</v>
      </c>
      <c r="J148" s="130" t="s">
        <v>936</v>
      </c>
      <c r="K148" s="133">
        <v>17200</v>
      </c>
      <c r="L148" s="130"/>
      <c r="M148" s="130">
        <v>64</v>
      </c>
      <c r="N148" s="130">
        <v>4</v>
      </c>
      <c r="O148" s="130"/>
      <c r="P148" s="128"/>
    </row>
    <row r="149" spans="1:16" x14ac:dyDescent="0.3">
      <c r="A149" s="60">
        <v>148</v>
      </c>
      <c r="B149" s="138"/>
      <c r="C149" s="139"/>
      <c r="D149" s="146" t="e">
        <f>MATCH(E149,[1]!Tabla1[Consignatario],0)</f>
        <v>#REF!</v>
      </c>
      <c r="E149" s="135" t="s">
        <v>1539</v>
      </c>
      <c r="F149" s="139" t="s">
        <v>1249</v>
      </c>
      <c r="G149" s="140"/>
      <c r="H149" s="135" t="s">
        <v>1283</v>
      </c>
      <c r="I149" s="132" t="s">
        <v>1871</v>
      </c>
      <c r="J149" s="130" t="s">
        <v>580</v>
      </c>
      <c r="K149" s="133">
        <v>200</v>
      </c>
      <c r="L149" s="130"/>
      <c r="M149" s="130">
        <v>3</v>
      </c>
      <c r="N149" s="130"/>
      <c r="O149" s="130"/>
      <c r="P149" s="128"/>
    </row>
    <row r="150" spans="1:16" x14ac:dyDescent="0.3">
      <c r="A150" s="60">
        <v>149</v>
      </c>
      <c r="B150" s="138"/>
      <c r="C150" s="139"/>
      <c r="D150" s="146" t="e">
        <f>MATCH(E150,[1]!Tabla1[Consignatario],0)</f>
        <v>#REF!</v>
      </c>
      <c r="E150" s="135" t="s">
        <v>1539</v>
      </c>
      <c r="F150" s="139" t="s">
        <v>1249</v>
      </c>
      <c r="G150" s="140"/>
      <c r="H150" s="135" t="s">
        <v>1283</v>
      </c>
      <c r="I150" s="132" t="s">
        <v>1870</v>
      </c>
      <c r="J150" s="130" t="s">
        <v>49</v>
      </c>
      <c r="K150" s="133">
        <v>1000</v>
      </c>
      <c r="L150" s="130">
        <v>1000</v>
      </c>
      <c r="M150" s="130">
        <v>15</v>
      </c>
      <c r="N150" s="130"/>
      <c r="O150" s="130"/>
      <c r="P150" s="128"/>
    </row>
    <row r="151" spans="1:16" x14ac:dyDescent="0.3">
      <c r="A151" s="60">
        <v>150</v>
      </c>
      <c r="B151" s="134" t="s">
        <v>1408</v>
      </c>
      <c r="C151" s="135"/>
      <c r="D151" s="146" t="e">
        <f>MATCH(E151,[1]!Tabla1[Consignatario],0)</f>
        <v>#REF!</v>
      </c>
      <c r="E151" s="145" t="s">
        <v>1548</v>
      </c>
      <c r="F151" s="135" t="s">
        <v>1275</v>
      </c>
      <c r="G151" s="136"/>
      <c r="H151" s="135" t="s">
        <v>750</v>
      </c>
      <c r="I151" s="132" t="s">
        <v>1870</v>
      </c>
      <c r="J151" s="130" t="s">
        <v>1397</v>
      </c>
      <c r="K151" s="133">
        <v>6750</v>
      </c>
      <c r="L151" s="130">
        <v>6750</v>
      </c>
      <c r="M151" s="130">
        <v>101</v>
      </c>
      <c r="N151" s="130">
        <v>2</v>
      </c>
      <c r="O151" s="130"/>
      <c r="P151" s="128"/>
    </row>
    <row r="152" spans="1:16" x14ac:dyDescent="0.3">
      <c r="A152" s="60">
        <v>151</v>
      </c>
      <c r="B152" s="138" t="s">
        <v>963</v>
      </c>
      <c r="C152" s="147"/>
      <c r="D152" s="146" t="e">
        <f>MATCH(E152,[1]!Tabla1[Consignatario],0)</f>
        <v>#REF!</v>
      </c>
      <c r="E152" s="145" t="s">
        <v>1549</v>
      </c>
      <c r="F152" s="145" t="s">
        <v>968</v>
      </c>
      <c r="G152" s="140"/>
      <c r="H152" s="135" t="s">
        <v>750</v>
      </c>
      <c r="I152" s="132" t="s">
        <v>1870</v>
      </c>
      <c r="J152" s="130" t="s">
        <v>377</v>
      </c>
      <c r="K152" s="133">
        <v>52800</v>
      </c>
      <c r="L152" s="130">
        <v>52800</v>
      </c>
      <c r="M152" s="130">
        <v>792</v>
      </c>
      <c r="N152" s="130"/>
      <c r="O152" s="130"/>
      <c r="P152" s="128"/>
    </row>
    <row r="153" spans="1:16" x14ac:dyDescent="0.3">
      <c r="A153" s="60">
        <v>152</v>
      </c>
      <c r="B153" s="138"/>
      <c r="C153" s="147"/>
      <c r="D153" s="146" t="e">
        <f>MATCH(E153,[1]!Tabla1[Consignatario],0)</f>
        <v>#REF!</v>
      </c>
      <c r="E153" s="145" t="s">
        <v>1549</v>
      </c>
      <c r="F153" s="139" t="s">
        <v>968</v>
      </c>
      <c r="G153" s="140"/>
      <c r="H153" s="135" t="s">
        <v>750</v>
      </c>
      <c r="I153" s="132" t="s">
        <v>1869</v>
      </c>
      <c r="J153" s="130" t="s">
        <v>1301</v>
      </c>
      <c r="K153" s="133">
        <v>34000</v>
      </c>
      <c r="L153" s="191">
        <v>34000</v>
      </c>
      <c r="M153" s="130">
        <v>127</v>
      </c>
      <c r="N153" s="130">
        <v>4</v>
      </c>
      <c r="O153" s="130"/>
      <c r="P153" s="128"/>
    </row>
    <row r="154" spans="1:16" x14ac:dyDescent="0.3">
      <c r="A154" s="60">
        <v>153</v>
      </c>
      <c r="B154" s="150" t="s">
        <v>1378</v>
      </c>
      <c r="C154" s="145"/>
      <c r="D154" s="146" t="e">
        <f>MATCH(E154,[1]!Tabla1[Consignatario],0)</f>
        <v>#REF!</v>
      </c>
      <c r="E154" s="145" t="s">
        <v>1549</v>
      </c>
      <c r="F154" s="145" t="s">
        <v>968</v>
      </c>
      <c r="G154" s="157"/>
      <c r="H154" s="135" t="s">
        <v>474</v>
      </c>
      <c r="I154" s="154" t="s">
        <v>1869</v>
      </c>
      <c r="J154" s="146" t="s">
        <v>1301</v>
      </c>
      <c r="K154" s="133">
        <v>34000</v>
      </c>
      <c r="L154" s="146"/>
      <c r="M154" s="146">
        <v>127</v>
      </c>
      <c r="N154" s="146">
        <v>4</v>
      </c>
      <c r="O154" s="146"/>
      <c r="P154" s="155"/>
    </row>
    <row r="155" spans="1:16" x14ac:dyDescent="0.3">
      <c r="A155" s="60">
        <v>154</v>
      </c>
      <c r="B155" s="151"/>
      <c r="C155" s="147"/>
      <c r="D155" s="146" t="e">
        <f>MATCH(E155,[1]!Tabla1[Consignatario],0)</f>
        <v>#REF!</v>
      </c>
      <c r="E155" s="145" t="s">
        <v>1549</v>
      </c>
      <c r="F155" s="145" t="s">
        <v>968</v>
      </c>
      <c r="G155" s="156"/>
      <c r="H155" s="135" t="s">
        <v>474</v>
      </c>
      <c r="I155" s="154" t="s">
        <v>1870</v>
      </c>
      <c r="J155" s="146" t="s">
        <v>1336</v>
      </c>
      <c r="K155" s="133">
        <v>55000</v>
      </c>
      <c r="L155" s="146">
        <v>55000</v>
      </c>
      <c r="M155" s="146">
        <v>825</v>
      </c>
      <c r="N155" s="146"/>
      <c r="O155" s="146"/>
      <c r="P155" s="155"/>
    </row>
    <row r="156" spans="1:16" x14ac:dyDescent="0.3">
      <c r="A156" s="60">
        <v>155</v>
      </c>
      <c r="B156" s="134" t="s">
        <v>1280</v>
      </c>
      <c r="C156" s="135"/>
      <c r="D156" s="146" t="e">
        <f>MATCH(E156,[1]!Tabla1[Consignatario],0)</f>
        <v>#REF!</v>
      </c>
      <c r="E156" s="145" t="s">
        <v>1549</v>
      </c>
      <c r="F156" s="135" t="s">
        <v>1249</v>
      </c>
      <c r="G156" s="136"/>
      <c r="H156" s="135" t="s">
        <v>1283</v>
      </c>
      <c r="I156" s="132" t="s">
        <v>1869</v>
      </c>
      <c r="J156" s="130" t="s">
        <v>57</v>
      </c>
      <c r="K156" s="133">
        <v>31000</v>
      </c>
      <c r="L156" s="130"/>
      <c r="M156" s="130">
        <v>116</v>
      </c>
      <c r="N156" s="130">
        <v>2</v>
      </c>
      <c r="O156" s="130"/>
      <c r="P156" s="128"/>
    </row>
    <row r="157" spans="1:16" x14ac:dyDescent="0.3">
      <c r="A157" s="60">
        <v>156</v>
      </c>
      <c r="B157" s="138"/>
      <c r="C157" s="139"/>
      <c r="D157" s="146" t="e">
        <f>MATCH(E157,[1]!Tabla1[Consignatario],0)</f>
        <v>#REF!</v>
      </c>
      <c r="E157" s="145" t="s">
        <v>1549</v>
      </c>
      <c r="F157" s="139" t="s">
        <v>1249</v>
      </c>
      <c r="G157" s="140"/>
      <c r="H157" s="135" t="s">
        <v>1283</v>
      </c>
      <c r="I157" s="132" t="s">
        <v>1871</v>
      </c>
      <c r="J157" s="130" t="s">
        <v>1282</v>
      </c>
      <c r="K157" s="133">
        <v>344</v>
      </c>
      <c r="L157" s="130"/>
      <c r="M157" s="130">
        <v>5</v>
      </c>
      <c r="N157" s="130">
        <v>1</v>
      </c>
      <c r="O157" s="130"/>
      <c r="P157" s="128"/>
    </row>
    <row r="158" spans="1:16" x14ac:dyDescent="0.3">
      <c r="A158" s="60">
        <v>157</v>
      </c>
      <c r="B158" s="134"/>
      <c r="C158" s="135"/>
      <c r="D158" s="146" t="e">
        <f>MATCH(E158,[1]!Tabla1[Consignatario],0)</f>
        <v>#REF!</v>
      </c>
      <c r="E158" s="145" t="s">
        <v>1549</v>
      </c>
      <c r="F158" s="135" t="s">
        <v>1249</v>
      </c>
      <c r="G158" s="136"/>
      <c r="H158" s="135" t="s">
        <v>1283</v>
      </c>
      <c r="I158" s="132" t="s">
        <v>1870</v>
      </c>
      <c r="J158" s="130" t="s">
        <v>65</v>
      </c>
      <c r="K158" s="133">
        <v>300</v>
      </c>
      <c r="L158" s="130">
        <v>300</v>
      </c>
      <c r="M158" s="130">
        <v>4</v>
      </c>
      <c r="N158" s="130">
        <v>4</v>
      </c>
      <c r="O158" s="130"/>
      <c r="P158" s="128"/>
    </row>
    <row r="159" spans="1:16" x14ac:dyDescent="0.3">
      <c r="A159" s="60">
        <v>158</v>
      </c>
      <c r="B159" s="152" t="s">
        <v>1419</v>
      </c>
      <c r="C159" s="153"/>
      <c r="D159" s="146" t="e">
        <f>MATCH(E159,[1]!Tabla1[Consignatario],0)</f>
        <v>#REF!</v>
      </c>
      <c r="E159" s="145" t="s">
        <v>1550</v>
      </c>
      <c r="F159" s="145" t="s">
        <v>1244</v>
      </c>
      <c r="G159" s="144"/>
      <c r="H159" s="135" t="s">
        <v>750</v>
      </c>
      <c r="I159" s="132" t="s">
        <v>1869</v>
      </c>
      <c r="J159" s="130" t="s">
        <v>665</v>
      </c>
      <c r="K159" s="133">
        <v>35200</v>
      </c>
      <c r="L159" s="130"/>
      <c r="M159" s="130">
        <v>132</v>
      </c>
      <c r="N159" s="130"/>
      <c r="O159" s="130"/>
      <c r="P159" s="128"/>
    </row>
    <row r="160" spans="1:16" x14ac:dyDescent="0.3">
      <c r="A160" s="60">
        <v>159</v>
      </c>
      <c r="B160" s="151"/>
      <c r="C160" s="147"/>
      <c r="D160" s="146" t="e">
        <f>MATCH(E160,[1]!Tabla1[Consignatario],0)</f>
        <v>#REF!</v>
      </c>
      <c r="E160" s="145" t="s">
        <v>1550</v>
      </c>
      <c r="F160" s="145" t="s">
        <v>1244</v>
      </c>
      <c r="G160" s="140"/>
      <c r="H160" s="135" t="s">
        <v>750</v>
      </c>
      <c r="I160" s="132" t="s">
        <v>1870</v>
      </c>
      <c r="J160" s="130" t="s">
        <v>199</v>
      </c>
      <c r="K160" s="133">
        <v>17600</v>
      </c>
      <c r="L160" s="130">
        <v>17600</v>
      </c>
      <c r="M160" s="130">
        <v>264</v>
      </c>
      <c r="N160" s="130"/>
      <c r="O160" s="130"/>
      <c r="P160" s="128"/>
    </row>
    <row r="161" spans="1:16" x14ac:dyDescent="0.3">
      <c r="A161" s="60">
        <v>160</v>
      </c>
      <c r="B161" s="134" t="s">
        <v>1339</v>
      </c>
      <c r="C161" s="164"/>
      <c r="D161" s="146" t="e">
        <f>MATCH(E161,[1]!Tabla1[Consignatario],0)</f>
        <v>#REF!</v>
      </c>
      <c r="E161" s="145" t="s">
        <v>1550</v>
      </c>
      <c r="F161" s="135" t="s">
        <v>1244</v>
      </c>
      <c r="G161" s="165"/>
      <c r="H161" s="135" t="s">
        <v>474</v>
      </c>
      <c r="I161" s="132" t="s">
        <v>1869</v>
      </c>
      <c r="J161" s="130" t="s">
        <v>1349</v>
      </c>
      <c r="K161" s="133">
        <v>70400</v>
      </c>
      <c r="L161" s="130"/>
      <c r="M161" s="130">
        <v>264</v>
      </c>
      <c r="N161" s="130"/>
      <c r="O161" s="130"/>
      <c r="P161" s="128"/>
    </row>
    <row r="162" spans="1:16" x14ac:dyDescent="0.3">
      <c r="A162" s="60">
        <v>161</v>
      </c>
      <c r="B162" s="138" t="s">
        <v>1258</v>
      </c>
      <c r="C162" s="139"/>
      <c r="D162" s="146" t="e">
        <f>MATCH(E162,[1]!Tabla1[Consignatario],0)</f>
        <v>#REF!</v>
      </c>
      <c r="E162" s="145" t="s">
        <v>1550</v>
      </c>
      <c r="F162" s="135" t="s">
        <v>1244</v>
      </c>
      <c r="G162" s="140"/>
      <c r="H162" s="135" t="s">
        <v>1277</v>
      </c>
      <c r="I162" s="132" t="s">
        <v>1871</v>
      </c>
      <c r="J162" s="130" t="s">
        <v>767</v>
      </c>
      <c r="K162" s="133">
        <v>600</v>
      </c>
      <c r="L162" s="130"/>
      <c r="M162" s="130">
        <v>9</v>
      </c>
      <c r="N162" s="130"/>
      <c r="O162" s="130"/>
      <c r="P162" s="128"/>
    </row>
    <row r="163" spans="1:16" x14ac:dyDescent="0.3">
      <c r="A163" s="60">
        <v>162</v>
      </c>
      <c r="B163" s="138"/>
      <c r="C163" s="139"/>
      <c r="D163" s="146" t="e">
        <f>MATCH(E163,[1]!Tabla1[Consignatario],0)</f>
        <v>#REF!</v>
      </c>
      <c r="E163" s="145" t="s">
        <v>1550</v>
      </c>
      <c r="F163" s="135" t="s">
        <v>1244</v>
      </c>
      <c r="G163" s="140"/>
      <c r="H163" s="135" t="s">
        <v>1277</v>
      </c>
      <c r="I163" s="132" t="s">
        <v>1870</v>
      </c>
      <c r="J163" s="130" t="s">
        <v>49</v>
      </c>
      <c r="K163" s="133">
        <v>1000</v>
      </c>
      <c r="L163" s="130">
        <v>1000</v>
      </c>
      <c r="M163" s="130">
        <v>15</v>
      </c>
      <c r="N163" s="130"/>
      <c r="O163" s="130"/>
      <c r="P163" s="128"/>
    </row>
    <row r="164" spans="1:16" x14ac:dyDescent="0.3">
      <c r="A164" s="60">
        <v>163</v>
      </c>
      <c r="B164" s="134"/>
      <c r="C164" s="135"/>
      <c r="D164" s="146" t="e">
        <f>MATCH(E164,[1]!Tabla1[Consignatario],0)</f>
        <v>#REF!</v>
      </c>
      <c r="E164" s="145" t="s">
        <v>1550</v>
      </c>
      <c r="F164" s="135" t="s">
        <v>1244</v>
      </c>
      <c r="G164" s="136"/>
      <c r="H164" s="135" t="s">
        <v>1277</v>
      </c>
      <c r="I164" s="132" t="s">
        <v>1869</v>
      </c>
      <c r="J164" s="130" t="s">
        <v>1262</v>
      </c>
      <c r="K164" s="133">
        <v>11392</v>
      </c>
      <c r="L164" s="130"/>
      <c r="M164" s="130">
        <v>42</v>
      </c>
      <c r="N164" s="130">
        <v>6</v>
      </c>
      <c r="O164" s="130"/>
      <c r="P164" s="128"/>
    </row>
    <row r="165" spans="1:16" x14ac:dyDescent="0.3">
      <c r="A165" s="60">
        <v>164</v>
      </c>
      <c r="B165" s="138" t="s">
        <v>1408</v>
      </c>
      <c r="C165" s="139"/>
      <c r="D165" s="146" t="e">
        <f>MATCH(E165,[1]!Tabla1[Consignatario],0)</f>
        <v>#REF!</v>
      </c>
      <c r="E165" s="145" t="s">
        <v>1551</v>
      </c>
      <c r="F165" s="135" t="s">
        <v>1274</v>
      </c>
      <c r="G165" s="140"/>
      <c r="H165" s="135" t="s">
        <v>750</v>
      </c>
      <c r="I165" s="132" t="s">
        <v>1870</v>
      </c>
      <c r="J165" s="130" t="s">
        <v>441</v>
      </c>
      <c r="K165" s="133">
        <v>22000</v>
      </c>
      <c r="L165" s="130">
        <v>22000</v>
      </c>
      <c r="M165" s="130">
        <v>330</v>
      </c>
      <c r="N165" s="130"/>
      <c r="O165" s="130"/>
      <c r="P165" s="128"/>
    </row>
    <row r="166" spans="1:16" x14ac:dyDescent="0.3">
      <c r="A166" s="60">
        <v>165</v>
      </c>
      <c r="B166" s="138" t="s">
        <v>1317</v>
      </c>
      <c r="C166" s="139"/>
      <c r="D166" s="146" t="e">
        <f>MATCH(E166,[1]!Tabla1[Consignatario],0)</f>
        <v>#REF!</v>
      </c>
      <c r="E166" s="145" t="s">
        <v>1551</v>
      </c>
      <c r="F166" s="139" t="s">
        <v>1274</v>
      </c>
      <c r="G166" s="140"/>
      <c r="H166" s="135" t="s">
        <v>474</v>
      </c>
      <c r="I166" s="132" t="s">
        <v>1869</v>
      </c>
      <c r="J166" s="130" t="s">
        <v>1333</v>
      </c>
      <c r="K166" s="133">
        <v>13280</v>
      </c>
      <c r="L166" s="130"/>
      <c r="M166" s="130">
        <v>49</v>
      </c>
      <c r="N166" s="130">
        <v>7</v>
      </c>
      <c r="O166" s="130"/>
      <c r="P166" s="128"/>
    </row>
    <row r="167" spans="1:16" x14ac:dyDescent="0.3">
      <c r="A167" s="60">
        <v>166</v>
      </c>
      <c r="B167" s="134"/>
      <c r="C167" s="135"/>
      <c r="D167" s="146" t="e">
        <f>MATCH(E167,[1]!Tabla1[Consignatario],0)</f>
        <v>#REF!</v>
      </c>
      <c r="E167" s="145" t="s">
        <v>1551</v>
      </c>
      <c r="F167" s="135" t="s">
        <v>1274</v>
      </c>
      <c r="G167" s="136"/>
      <c r="H167" s="135" t="s">
        <v>474</v>
      </c>
      <c r="I167" s="132" t="s">
        <v>1871</v>
      </c>
      <c r="J167" s="130" t="s">
        <v>1332</v>
      </c>
      <c r="K167" s="133">
        <v>4160</v>
      </c>
      <c r="L167" s="130"/>
      <c r="M167" s="130">
        <v>62</v>
      </c>
      <c r="N167" s="137">
        <v>3.5</v>
      </c>
      <c r="O167" s="137"/>
      <c r="P167" s="128"/>
    </row>
    <row r="168" spans="1:16" x14ac:dyDescent="0.3">
      <c r="A168" s="60">
        <v>167</v>
      </c>
      <c r="B168" s="138"/>
      <c r="C168" s="139"/>
      <c r="D168" s="146" t="e">
        <f>MATCH(E168,[1]!Tabla1[Consignatario],0)</f>
        <v>#REF!</v>
      </c>
      <c r="E168" s="145" t="s">
        <v>1551</v>
      </c>
      <c r="F168" s="139" t="s">
        <v>1274</v>
      </c>
      <c r="G168" s="140"/>
      <c r="H168" s="135" t="s">
        <v>474</v>
      </c>
      <c r="I168" s="132" t="s">
        <v>1870</v>
      </c>
      <c r="J168" s="130" t="s">
        <v>1331</v>
      </c>
      <c r="K168" s="133">
        <v>14570</v>
      </c>
      <c r="L168" s="130">
        <v>14570</v>
      </c>
      <c r="M168" s="130">
        <v>218</v>
      </c>
      <c r="N168" s="137">
        <v>4.5</v>
      </c>
      <c r="O168" s="137"/>
      <c r="P168" s="128"/>
    </row>
    <row r="169" spans="1:16" x14ac:dyDescent="0.3">
      <c r="A169" s="60">
        <v>168</v>
      </c>
      <c r="B169" s="134" t="s">
        <v>1232</v>
      </c>
      <c r="C169" s="135"/>
      <c r="D169" s="146" t="e">
        <f>MATCH(E169,[1]!Tabla1[Consignatario],0)</f>
        <v>#REF!</v>
      </c>
      <c r="E169" s="135" t="s">
        <v>1552</v>
      </c>
      <c r="F169" s="135" t="s">
        <v>1240</v>
      </c>
      <c r="G169" s="136"/>
      <c r="H169" s="135" t="s">
        <v>1238</v>
      </c>
      <c r="I169" s="132" t="s">
        <v>1870</v>
      </c>
      <c r="J169" s="130" t="s">
        <v>1162</v>
      </c>
      <c r="K169" s="133">
        <v>5500</v>
      </c>
      <c r="L169" s="130">
        <v>5500</v>
      </c>
      <c r="M169" s="130">
        <v>82</v>
      </c>
      <c r="N169" s="130">
        <v>4</v>
      </c>
      <c r="O169" s="130"/>
      <c r="P169" s="128"/>
    </row>
    <row r="170" spans="1:16" x14ac:dyDescent="0.3">
      <c r="A170" s="60">
        <v>169</v>
      </c>
      <c r="B170" s="138"/>
      <c r="C170" s="139"/>
      <c r="D170" s="146" t="e">
        <f>MATCH(E170,[1]!Tabla1[Consignatario],0)</f>
        <v>#REF!</v>
      </c>
      <c r="E170" s="135" t="s">
        <v>1552</v>
      </c>
      <c r="F170" s="139" t="s">
        <v>1240</v>
      </c>
      <c r="G170" s="140"/>
      <c r="H170" s="135" t="s">
        <v>1238</v>
      </c>
      <c r="I170" s="132" t="s">
        <v>1871</v>
      </c>
      <c r="J170" s="130" t="s">
        <v>1234</v>
      </c>
      <c r="K170" s="133">
        <v>640</v>
      </c>
      <c r="L170" s="130"/>
      <c r="M170" s="130">
        <v>9</v>
      </c>
      <c r="N170" s="130">
        <v>5</v>
      </c>
      <c r="O170" s="130"/>
      <c r="P170" s="128"/>
    </row>
    <row r="171" spans="1:16" x14ac:dyDescent="0.3">
      <c r="A171" s="60">
        <v>170</v>
      </c>
      <c r="B171" s="138"/>
      <c r="C171" s="139"/>
      <c r="D171" s="146" t="e">
        <f>MATCH(E171,[1]!Tabla1[Consignatario],0)</f>
        <v>#REF!</v>
      </c>
      <c r="E171" s="135" t="s">
        <v>1552</v>
      </c>
      <c r="F171" s="139" t="s">
        <v>1240</v>
      </c>
      <c r="G171" s="140"/>
      <c r="H171" s="135" t="s">
        <v>1238</v>
      </c>
      <c r="I171" s="132" t="s">
        <v>1869</v>
      </c>
      <c r="J171" s="130" t="s">
        <v>60</v>
      </c>
      <c r="K171" s="133">
        <v>5000</v>
      </c>
      <c r="L171" s="130"/>
      <c r="M171" s="130">
        <v>18</v>
      </c>
      <c r="N171" s="130">
        <v>6</v>
      </c>
      <c r="O171" s="130"/>
      <c r="P171" s="128"/>
    </row>
    <row r="172" spans="1:16" x14ac:dyDescent="0.3">
      <c r="A172" s="60">
        <v>171</v>
      </c>
      <c r="B172" s="138" t="s">
        <v>1408</v>
      </c>
      <c r="C172" s="139"/>
      <c r="D172" s="146" t="e">
        <f>MATCH(E172,[1]!Tabla1[Consignatario],0)</f>
        <v>#REF!</v>
      </c>
      <c r="E172" s="135" t="s">
        <v>1552</v>
      </c>
      <c r="F172" s="139" t="s">
        <v>1273</v>
      </c>
      <c r="G172" s="140"/>
      <c r="H172" s="135" t="s">
        <v>750</v>
      </c>
      <c r="I172" s="132" t="s">
        <v>1870</v>
      </c>
      <c r="J172" s="130" t="s">
        <v>60</v>
      </c>
      <c r="K172" s="133">
        <v>5000</v>
      </c>
      <c r="L172" s="130">
        <v>5000</v>
      </c>
      <c r="M172" s="130">
        <v>75</v>
      </c>
      <c r="N172" s="130"/>
      <c r="O172" s="130"/>
      <c r="P172" s="128"/>
    </row>
    <row r="173" spans="1:16" x14ac:dyDescent="0.3">
      <c r="A173" s="60">
        <v>172</v>
      </c>
      <c r="B173" s="138" t="s">
        <v>1317</v>
      </c>
      <c r="C173" s="168"/>
      <c r="D173" s="146" t="e">
        <f>MATCH(E173,[1]!Tabla1[Consignatario],0)</f>
        <v>#REF!</v>
      </c>
      <c r="E173" s="135" t="s">
        <v>1552</v>
      </c>
      <c r="F173" s="139" t="s">
        <v>1273</v>
      </c>
      <c r="G173" s="188"/>
      <c r="H173" s="135" t="s">
        <v>474</v>
      </c>
      <c r="I173" s="132" t="s">
        <v>1870</v>
      </c>
      <c r="J173" s="130" t="s">
        <v>60</v>
      </c>
      <c r="K173" s="133">
        <v>5000</v>
      </c>
      <c r="L173" s="130">
        <v>5000</v>
      </c>
      <c r="M173" s="130">
        <v>75</v>
      </c>
      <c r="N173" s="130"/>
      <c r="O173" s="130"/>
      <c r="P173" s="128"/>
    </row>
    <row r="174" spans="1:16" x14ac:dyDescent="0.3">
      <c r="A174" s="60">
        <v>173</v>
      </c>
      <c r="B174" s="138" t="s">
        <v>1288</v>
      </c>
      <c r="C174" s="139"/>
      <c r="D174" s="146" t="e">
        <f>MATCH(E174,[1]!Tabla1[Consignatario],0)</f>
        <v>#REF!</v>
      </c>
      <c r="E174" s="145" t="s">
        <v>1551</v>
      </c>
      <c r="F174" s="139" t="s">
        <v>1274</v>
      </c>
      <c r="G174" s="140"/>
      <c r="H174" s="135" t="s">
        <v>1451</v>
      </c>
      <c r="I174" s="132" t="s">
        <v>1869</v>
      </c>
      <c r="J174" s="130">
        <v>16000</v>
      </c>
      <c r="K174" s="133">
        <v>16000</v>
      </c>
      <c r="L174" s="130"/>
      <c r="M174" s="130">
        <v>60</v>
      </c>
      <c r="N174" s="130"/>
      <c r="O174" s="130"/>
      <c r="P174" s="128"/>
    </row>
    <row r="175" spans="1:16" x14ac:dyDescent="0.3">
      <c r="A175" s="60">
        <v>174</v>
      </c>
      <c r="B175" s="138"/>
      <c r="C175" s="139"/>
      <c r="D175" s="146" t="e">
        <f>MATCH(E175,[1]!Tabla1[Consignatario],0)</f>
        <v>#REF!</v>
      </c>
      <c r="E175" s="145" t="s">
        <v>1551</v>
      </c>
      <c r="F175" s="139" t="s">
        <v>1274</v>
      </c>
      <c r="G175" s="140"/>
      <c r="H175" s="135" t="s">
        <v>1451</v>
      </c>
      <c r="I175" s="132" t="s">
        <v>1871</v>
      </c>
      <c r="J175" s="130" t="s">
        <v>218</v>
      </c>
      <c r="K175" s="133">
        <v>2000</v>
      </c>
      <c r="L175" s="130"/>
      <c r="M175" s="130">
        <v>30</v>
      </c>
      <c r="N175" s="130"/>
      <c r="O175" s="130"/>
      <c r="P175" s="128"/>
    </row>
    <row r="176" spans="1:16" x14ac:dyDescent="0.3">
      <c r="A176" s="60">
        <v>175</v>
      </c>
      <c r="B176" s="138" t="s">
        <v>1280</v>
      </c>
      <c r="C176" s="139"/>
      <c r="D176" s="146" t="e">
        <f>MATCH(E176,[1]!Tabla1[Consignatario],0)</f>
        <v>#REF!</v>
      </c>
      <c r="E176" s="139" t="s">
        <v>1553</v>
      </c>
      <c r="F176" s="139" t="s">
        <v>1243</v>
      </c>
      <c r="G176" s="140"/>
      <c r="H176" s="135" t="s">
        <v>1283</v>
      </c>
      <c r="I176" s="132" t="s">
        <v>1871</v>
      </c>
      <c r="J176" s="130" t="s">
        <v>71</v>
      </c>
      <c r="K176" s="133">
        <v>400</v>
      </c>
      <c r="L176" s="130"/>
      <c r="M176" s="130">
        <v>6</v>
      </c>
      <c r="N176" s="130"/>
      <c r="O176" s="130"/>
      <c r="P176" s="128"/>
    </row>
    <row r="177" spans="1:16" x14ac:dyDescent="0.3">
      <c r="A177" s="60">
        <v>176</v>
      </c>
      <c r="B177" s="134"/>
      <c r="C177" s="135"/>
      <c r="D177" s="146" t="e">
        <f>MATCH(E177,[1]!Tabla1[Consignatario],0)</f>
        <v>#REF!</v>
      </c>
      <c r="E177" s="139" t="s">
        <v>1553</v>
      </c>
      <c r="F177" s="135" t="s">
        <v>1243</v>
      </c>
      <c r="G177" s="136"/>
      <c r="H177" s="135" t="s">
        <v>1283</v>
      </c>
      <c r="I177" s="132" t="s">
        <v>1870</v>
      </c>
      <c r="J177" s="130" t="s">
        <v>457</v>
      </c>
      <c r="K177" s="133">
        <v>1200</v>
      </c>
      <c r="L177" s="130">
        <v>1200</v>
      </c>
      <c r="M177" s="130">
        <v>18</v>
      </c>
      <c r="N177" s="130"/>
      <c r="O177" s="130"/>
      <c r="P177" s="128"/>
    </row>
    <row r="178" spans="1:16" x14ac:dyDescent="0.3">
      <c r="A178" s="60">
        <v>177</v>
      </c>
      <c r="B178" s="138"/>
      <c r="C178" s="139"/>
      <c r="D178" s="146" t="e">
        <f>MATCH(E178,[1]!Tabla1[Consignatario],0)</f>
        <v>#REF!</v>
      </c>
      <c r="E178" s="139" t="s">
        <v>1553</v>
      </c>
      <c r="F178" s="135" t="s">
        <v>1243</v>
      </c>
      <c r="G178" s="140"/>
      <c r="H178" s="135" t="s">
        <v>1283</v>
      </c>
      <c r="I178" s="132" t="s">
        <v>1869</v>
      </c>
      <c r="J178" s="130" t="s">
        <v>80</v>
      </c>
      <c r="K178" s="133">
        <v>8000</v>
      </c>
      <c r="L178" s="130"/>
      <c r="M178" s="130">
        <v>30</v>
      </c>
      <c r="N178" s="130"/>
      <c r="O178" s="130"/>
      <c r="P178" s="128"/>
    </row>
    <row r="179" spans="1:16" x14ac:dyDescent="0.3">
      <c r="A179" s="60">
        <v>178</v>
      </c>
      <c r="B179" s="138"/>
      <c r="C179" s="139"/>
      <c r="D179" s="146" t="e">
        <f>MATCH(E179,[1]!Tabla1[Consignatario],0)</f>
        <v>#REF!</v>
      </c>
      <c r="E179" s="139" t="s">
        <v>1553</v>
      </c>
      <c r="F179" s="139" t="s">
        <v>949</v>
      </c>
      <c r="G179" s="140"/>
      <c r="H179" s="135" t="s">
        <v>750</v>
      </c>
      <c r="I179" s="132" t="s">
        <v>1869</v>
      </c>
      <c r="J179" s="130" t="s">
        <v>951</v>
      </c>
      <c r="K179" s="133">
        <v>15500</v>
      </c>
      <c r="L179" s="191">
        <v>15500</v>
      </c>
      <c r="M179" s="130">
        <v>58</v>
      </c>
      <c r="N179" s="130">
        <v>1</v>
      </c>
      <c r="O179" s="130"/>
      <c r="P179" s="128"/>
    </row>
    <row r="180" spans="1:16" x14ac:dyDescent="0.3">
      <c r="A180" s="60">
        <v>179</v>
      </c>
      <c r="B180" s="134" t="s">
        <v>1378</v>
      </c>
      <c r="C180" s="145"/>
      <c r="D180" s="146" t="e">
        <f>MATCH(E180,[1]!Tabla1[Consignatario],0)</f>
        <v>#REF!</v>
      </c>
      <c r="E180" s="139" t="s">
        <v>1553</v>
      </c>
      <c r="F180" s="135" t="s">
        <v>949</v>
      </c>
      <c r="G180" s="136"/>
      <c r="H180" s="135" t="s">
        <v>474</v>
      </c>
      <c r="I180" s="132" t="s">
        <v>1871</v>
      </c>
      <c r="J180" s="130" t="s">
        <v>1390</v>
      </c>
      <c r="K180" s="133">
        <v>264</v>
      </c>
      <c r="L180" s="130"/>
      <c r="M180" s="130">
        <v>3</v>
      </c>
      <c r="N180" s="137">
        <v>7.5</v>
      </c>
      <c r="O180" s="137"/>
      <c r="P180" s="128"/>
    </row>
    <row r="181" spans="1:16" x14ac:dyDescent="0.3">
      <c r="A181" s="60">
        <v>180</v>
      </c>
      <c r="B181" s="142"/>
      <c r="C181" s="153"/>
      <c r="D181" s="146" t="e">
        <f>MATCH(E181,[1]!Tabla1[Consignatario],0)</f>
        <v>#REF!</v>
      </c>
      <c r="E181" s="139" t="s">
        <v>1553</v>
      </c>
      <c r="F181" s="135" t="s">
        <v>949</v>
      </c>
      <c r="G181" s="144"/>
      <c r="H181" s="135" t="s">
        <v>474</v>
      </c>
      <c r="I181" s="132" t="s">
        <v>1869</v>
      </c>
      <c r="J181" s="130" t="s">
        <v>951</v>
      </c>
      <c r="K181" s="133">
        <v>15500</v>
      </c>
      <c r="L181" s="130"/>
      <c r="M181" s="130">
        <v>58</v>
      </c>
      <c r="N181" s="130">
        <v>1</v>
      </c>
      <c r="O181" s="130"/>
      <c r="P181" s="128"/>
    </row>
    <row r="182" spans="1:16" x14ac:dyDescent="0.3">
      <c r="A182" s="60">
        <v>181</v>
      </c>
      <c r="B182" s="151" t="s">
        <v>1419</v>
      </c>
      <c r="C182" s="147"/>
      <c r="D182" s="146" t="e">
        <f>MATCH(E182,[1]!Tabla1[Consignatario],0)</f>
        <v>#REF!</v>
      </c>
      <c r="E182" s="145" t="s">
        <v>1554</v>
      </c>
      <c r="F182" s="145" t="s">
        <v>1244</v>
      </c>
      <c r="G182" s="140"/>
      <c r="H182" s="135" t="s">
        <v>750</v>
      </c>
      <c r="I182" s="132" t="s">
        <v>1871</v>
      </c>
      <c r="J182" s="130" t="s">
        <v>218</v>
      </c>
      <c r="K182" s="133">
        <v>2000</v>
      </c>
      <c r="L182" s="130"/>
      <c r="M182" s="130">
        <v>30</v>
      </c>
      <c r="N182" s="130"/>
      <c r="O182" s="130"/>
      <c r="P182" s="128"/>
    </row>
    <row r="183" spans="1:16" x14ac:dyDescent="0.3">
      <c r="A183" s="60">
        <v>182</v>
      </c>
      <c r="B183" s="150"/>
      <c r="C183" s="145"/>
      <c r="D183" s="146" t="e">
        <f>MATCH(E183,[1]!Tabla1[Consignatario],0)</f>
        <v>#REF!</v>
      </c>
      <c r="E183" s="145" t="s">
        <v>1554</v>
      </c>
      <c r="F183" s="147" t="s">
        <v>1244</v>
      </c>
      <c r="G183" s="136"/>
      <c r="H183" s="135" t="s">
        <v>750</v>
      </c>
      <c r="I183" s="132" t="s">
        <v>1870</v>
      </c>
      <c r="J183" s="130" t="s">
        <v>1427</v>
      </c>
      <c r="K183" s="133">
        <v>10500</v>
      </c>
      <c r="L183" s="130">
        <v>10500</v>
      </c>
      <c r="M183" s="130">
        <v>157</v>
      </c>
      <c r="N183" s="130">
        <v>4</v>
      </c>
      <c r="O183" s="130"/>
      <c r="P183" s="128"/>
    </row>
    <row r="184" spans="1:16" x14ac:dyDescent="0.3">
      <c r="A184" s="60">
        <v>183</v>
      </c>
      <c r="B184" s="138" t="s">
        <v>1339</v>
      </c>
      <c r="C184" s="139"/>
      <c r="D184" s="146" t="e">
        <f>MATCH(E184,[1]!Tabla1[Consignatario],0)</f>
        <v>#REF!</v>
      </c>
      <c r="E184" s="145" t="s">
        <v>1554</v>
      </c>
      <c r="F184" s="135" t="s">
        <v>1244</v>
      </c>
      <c r="G184" s="140"/>
      <c r="H184" s="135" t="s">
        <v>474</v>
      </c>
      <c r="I184" s="132" t="s">
        <v>1871</v>
      </c>
      <c r="J184" s="130" t="s">
        <v>218</v>
      </c>
      <c r="K184" s="133">
        <v>2000</v>
      </c>
      <c r="L184" s="130"/>
      <c r="M184" s="130">
        <v>30</v>
      </c>
      <c r="N184" s="130"/>
      <c r="O184" s="130"/>
      <c r="P184" s="128"/>
    </row>
    <row r="185" spans="1:16" x14ac:dyDescent="0.3">
      <c r="A185" s="60">
        <v>184</v>
      </c>
      <c r="B185" s="138"/>
      <c r="C185" s="139"/>
      <c r="D185" s="146" t="e">
        <f>MATCH(E185,[1]!Tabla1[Consignatario],0)</f>
        <v>#REF!</v>
      </c>
      <c r="E185" s="145" t="s">
        <v>1554</v>
      </c>
      <c r="F185" s="135" t="s">
        <v>1244</v>
      </c>
      <c r="G185" s="140"/>
      <c r="H185" s="135" t="s">
        <v>474</v>
      </c>
      <c r="I185" s="132" t="s">
        <v>1870</v>
      </c>
      <c r="J185" s="130" t="s">
        <v>1306</v>
      </c>
      <c r="K185" s="133">
        <v>8400</v>
      </c>
      <c r="L185" s="130">
        <v>8400</v>
      </c>
      <c r="M185" s="130">
        <v>126</v>
      </c>
      <c r="N185" s="130"/>
      <c r="O185" s="130"/>
      <c r="P185" s="128"/>
    </row>
    <row r="186" spans="1:16" x14ac:dyDescent="0.3">
      <c r="A186" s="60">
        <v>185</v>
      </c>
      <c r="B186" s="134" t="s">
        <v>1239</v>
      </c>
      <c r="C186" s="135"/>
      <c r="D186" s="146" t="e">
        <f>MATCH(E186,[1]!Tabla1[Consignatario],0)</f>
        <v>#REF!</v>
      </c>
      <c r="E186" s="145" t="s">
        <v>1554</v>
      </c>
      <c r="F186" s="135" t="s">
        <v>1244</v>
      </c>
      <c r="G186" s="136"/>
      <c r="H186" s="135" t="s">
        <v>1238</v>
      </c>
      <c r="I186" s="132" t="s">
        <v>1870</v>
      </c>
      <c r="J186" s="130" t="s">
        <v>795</v>
      </c>
      <c r="K186" s="133">
        <v>700</v>
      </c>
      <c r="L186" s="130">
        <v>700</v>
      </c>
      <c r="M186" s="130">
        <v>10</v>
      </c>
      <c r="N186" s="130">
        <v>4</v>
      </c>
      <c r="O186" s="130"/>
      <c r="P186" s="128"/>
    </row>
    <row r="187" spans="1:16" x14ac:dyDescent="0.3">
      <c r="A187" s="60">
        <v>186</v>
      </c>
      <c r="B187" s="138"/>
      <c r="C187" s="139"/>
      <c r="D187" s="146" t="e">
        <f>MATCH(E187,[1]!Tabla1[Consignatario],0)</f>
        <v>#REF!</v>
      </c>
      <c r="E187" s="145" t="s">
        <v>1554</v>
      </c>
      <c r="F187" s="139" t="s">
        <v>1244</v>
      </c>
      <c r="G187" s="140"/>
      <c r="H187" s="135" t="s">
        <v>1238</v>
      </c>
      <c r="I187" s="132" t="s">
        <v>1871</v>
      </c>
      <c r="J187" s="130" t="s">
        <v>1245</v>
      </c>
      <c r="K187" s="133">
        <v>96</v>
      </c>
      <c r="L187" s="130"/>
      <c r="M187" s="130">
        <v>1</v>
      </c>
      <c r="N187" s="130">
        <v>3</v>
      </c>
      <c r="O187" s="130"/>
      <c r="P187" s="128"/>
    </row>
    <row r="188" spans="1:16" x14ac:dyDescent="0.3">
      <c r="A188" s="60">
        <v>187</v>
      </c>
      <c r="B188" s="150" t="s">
        <v>1419</v>
      </c>
      <c r="C188" s="145"/>
      <c r="D188" s="146" t="e">
        <f>MATCH(E188,[1]!Tabla1[Consignatario],0)</f>
        <v>#REF!</v>
      </c>
      <c r="E188" s="182" t="s">
        <v>1555</v>
      </c>
      <c r="F188" s="145" t="s">
        <v>1273</v>
      </c>
      <c r="G188" s="136"/>
      <c r="H188" s="135" t="s">
        <v>750</v>
      </c>
      <c r="I188" s="132" t="s">
        <v>1870</v>
      </c>
      <c r="J188" s="130" t="s">
        <v>1420</v>
      </c>
      <c r="K188" s="133">
        <v>38400</v>
      </c>
      <c r="L188" s="130">
        <v>38400</v>
      </c>
      <c r="M188" s="130">
        <v>576</v>
      </c>
      <c r="N188" s="130"/>
      <c r="O188" s="130"/>
      <c r="P188" s="128"/>
    </row>
    <row r="189" spans="1:16" x14ac:dyDescent="0.3">
      <c r="A189" s="60">
        <v>188</v>
      </c>
      <c r="B189" s="138" t="s">
        <v>1339</v>
      </c>
      <c r="C189" s="168"/>
      <c r="D189" s="146" t="e">
        <f>MATCH(E189,[1]!Tabla1[Consignatario],0)</f>
        <v>#REF!</v>
      </c>
      <c r="E189" s="182" t="s">
        <v>1555</v>
      </c>
      <c r="F189" s="135" t="s">
        <v>1273</v>
      </c>
      <c r="G189" s="188"/>
      <c r="H189" s="135" t="s">
        <v>474</v>
      </c>
      <c r="I189" s="132" t="s">
        <v>1870</v>
      </c>
      <c r="J189" s="130" t="s">
        <v>1340</v>
      </c>
      <c r="K189" s="133">
        <v>36200</v>
      </c>
      <c r="L189" s="130">
        <v>36200</v>
      </c>
      <c r="M189" s="130">
        <v>553</v>
      </c>
      <c r="N189" s="137">
        <v>6.5</v>
      </c>
      <c r="O189" s="137"/>
      <c r="P189" s="128"/>
    </row>
    <row r="190" spans="1:16" x14ac:dyDescent="0.3">
      <c r="A190" s="60">
        <v>189</v>
      </c>
      <c r="B190" s="138" t="s">
        <v>1258</v>
      </c>
      <c r="C190" s="139"/>
      <c r="D190" s="146" t="e">
        <f>MATCH(E190,[1]!Tabla1[Consignatario],0)</f>
        <v>#REF!</v>
      </c>
      <c r="E190" s="182" t="s">
        <v>1555</v>
      </c>
      <c r="F190" s="139" t="s">
        <v>1273</v>
      </c>
      <c r="G190" s="140"/>
      <c r="H190" s="135" t="s">
        <v>1277</v>
      </c>
      <c r="I190" s="132" t="s">
        <v>1871</v>
      </c>
      <c r="J190" s="130" t="s">
        <v>71</v>
      </c>
      <c r="K190" s="133">
        <v>400</v>
      </c>
      <c r="L190" s="130"/>
      <c r="M190" s="130">
        <v>81</v>
      </c>
      <c r="N190" s="130"/>
      <c r="O190" s="130"/>
      <c r="P190" s="128"/>
    </row>
    <row r="191" spans="1:16" x14ac:dyDescent="0.3">
      <c r="A191" s="60">
        <v>190</v>
      </c>
      <c r="B191" s="138"/>
      <c r="C191" s="139"/>
      <c r="D191" s="146" t="e">
        <f>MATCH(E191,[1]!Tabla1[Consignatario],0)</f>
        <v>#REF!</v>
      </c>
      <c r="E191" s="182" t="s">
        <v>1555</v>
      </c>
      <c r="F191" s="139" t="s">
        <v>1273</v>
      </c>
      <c r="G191" s="140"/>
      <c r="H191" s="135" t="s">
        <v>1277</v>
      </c>
      <c r="I191" s="132" t="s">
        <v>1870</v>
      </c>
      <c r="J191" s="130" t="s">
        <v>173</v>
      </c>
      <c r="K191" s="133">
        <v>20000</v>
      </c>
      <c r="L191" s="130">
        <v>20000</v>
      </c>
      <c r="M191" s="130"/>
      <c r="N191" s="130"/>
      <c r="O191" s="130"/>
      <c r="P191" s="128"/>
    </row>
    <row r="192" spans="1:16" x14ac:dyDescent="0.3">
      <c r="A192" s="60">
        <v>191</v>
      </c>
      <c r="B192" s="150" t="s">
        <v>1408</v>
      </c>
      <c r="C192" s="145"/>
      <c r="D192" s="146" t="e">
        <f>MATCH(E192,[1]!Tabla1[Consignatario],0)</f>
        <v>#REF!</v>
      </c>
      <c r="E192" s="145" t="s">
        <v>1556</v>
      </c>
      <c r="F192" s="145" t="s">
        <v>1276</v>
      </c>
      <c r="G192" s="136"/>
      <c r="H192" s="135" t="s">
        <v>750</v>
      </c>
      <c r="I192" s="132" t="s">
        <v>1870</v>
      </c>
      <c r="J192" s="130" t="s">
        <v>823</v>
      </c>
      <c r="K192" s="133">
        <v>4400</v>
      </c>
      <c r="L192" s="130">
        <v>4400</v>
      </c>
      <c r="M192" s="135">
        <v>66</v>
      </c>
      <c r="N192" s="135"/>
      <c r="O192" s="135"/>
      <c r="P192" s="128"/>
    </row>
    <row r="193" spans="1:16" x14ac:dyDescent="0.3">
      <c r="A193" s="60">
        <v>192</v>
      </c>
      <c r="B193" s="138" t="s">
        <v>747</v>
      </c>
      <c r="C193" s="139" t="s">
        <v>900</v>
      </c>
      <c r="D193" s="146" t="e">
        <f>MATCH(E193,[1]!Tabla1[Consignatario],0)</f>
        <v>#REF!</v>
      </c>
      <c r="E193" s="135" t="s">
        <v>1557</v>
      </c>
      <c r="F193" s="135" t="s">
        <v>752</v>
      </c>
      <c r="G193" s="188"/>
      <c r="H193" s="135" t="s">
        <v>750</v>
      </c>
      <c r="I193" s="132" t="s">
        <v>1871</v>
      </c>
      <c r="J193" s="130" t="s">
        <v>753</v>
      </c>
      <c r="K193" s="133"/>
      <c r="L193" s="191">
        <v>1624</v>
      </c>
      <c r="M193" s="139"/>
      <c r="N193" s="139"/>
      <c r="O193" s="139" t="s">
        <v>1501</v>
      </c>
      <c r="P193" s="128" t="s">
        <v>754</v>
      </c>
    </row>
    <row r="194" spans="1:16" x14ac:dyDescent="0.3">
      <c r="A194" s="60">
        <v>193</v>
      </c>
      <c r="B194" s="151" t="s">
        <v>1408</v>
      </c>
      <c r="C194" s="147"/>
      <c r="D194" s="146" t="e">
        <f>MATCH(E194,[1]!Tabla1[Consignatario],0)</f>
        <v>#REF!</v>
      </c>
      <c r="E194" s="185" t="s">
        <v>1558</v>
      </c>
      <c r="F194" s="147" t="s">
        <v>1273</v>
      </c>
      <c r="G194" s="140"/>
      <c r="H194" s="135" t="s">
        <v>750</v>
      </c>
      <c r="I194" s="132" t="s">
        <v>1869</v>
      </c>
      <c r="J194" s="130" t="s">
        <v>149</v>
      </c>
      <c r="K194" s="133">
        <v>2500</v>
      </c>
      <c r="L194" s="130"/>
      <c r="M194" s="130">
        <v>72</v>
      </c>
      <c r="N194" s="137">
        <v>3.5</v>
      </c>
      <c r="O194" s="137"/>
      <c r="P194" s="128"/>
    </row>
    <row r="195" spans="1:16" x14ac:dyDescent="0.3">
      <c r="A195" s="60">
        <v>194</v>
      </c>
      <c r="B195" s="151"/>
      <c r="C195" s="147"/>
      <c r="D195" s="146" t="e">
        <f>MATCH(E195,[1]!Tabla1[Consignatario],0)</f>
        <v>#REF!</v>
      </c>
      <c r="E195" s="185" t="s">
        <v>1558</v>
      </c>
      <c r="F195" s="147" t="s">
        <v>1273</v>
      </c>
      <c r="G195" s="140"/>
      <c r="H195" s="135" t="s">
        <v>750</v>
      </c>
      <c r="I195" s="132" t="s">
        <v>1870</v>
      </c>
      <c r="J195" s="130" t="s">
        <v>890</v>
      </c>
      <c r="K195" s="133">
        <v>4200</v>
      </c>
      <c r="L195" s="130">
        <v>4200</v>
      </c>
      <c r="M195" s="130"/>
      <c r="N195" s="137"/>
      <c r="O195" s="137"/>
      <c r="P195" s="128"/>
    </row>
    <row r="196" spans="1:16" x14ac:dyDescent="0.3">
      <c r="A196" s="60">
        <v>195</v>
      </c>
      <c r="B196" s="134" t="s">
        <v>1317</v>
      </c>
      <c r="C196" s="164"/>
      <c r="D196" s="146" t="e">
        <f>MATCH(E196,[1]!Tabla1[Consignatario],0)</f>
        <v>#REF!</v>
      </c>
      <c r="E196" s="185" t="s">
        <v>1558</v>
      </c>
      <c r="F196" s="135" t="s">
        <v>1273</v>
      </c>
      <c r="G196" s="165"/>
      <c r="H196" s="135" t="s">
        <v>474</v>
      </c>
      <c r="I196" s="132" t="s">
        <v>1870</v>
      </c>
      <c r="J196" s="130" t="s">
        <v>890</v>
      </c>
      <c r="K196" s="133">
        <v>4200</v>
      </c>
      <c r="L196" s="130">
        <v>4200</v>
      </c>
      <c r="M196" s="135">
        <v>73</v>
      </c>
      <c r="N196" s="135"/>
      <c r="O196" s="135"/>
      <c r="P196" s="128"/>
    </row>
    <row r="197" spans="1:16" x14ac:dyDescent="0.3">
      <c r="A197" s="60">
        <v>196</v>
      </c>
      <c r="B197" s="138" t="s">
        <v>938</v>
      </c>
      <c r="C197" s="168"/>
      <c r="D197" s="146" t="e">
        <f>MATCH(E197,[1]!Tabla1[Consignatario],0)</f>
        <v>#REF!</v>
      </c>
      <c r="E197" s="136" t="s">
        <v>1559</v>
      </c>
      <c r="F197" s="135" t="s">
        <v>932</v>
      </c>
      <c r="G197" s="188"/>
      <c r="H197" s="135" t="s">
        <v>750</v>
      </c>
      <c r="I197" s="132" t="s">
        <v>1870</v>
      </c>
      <c r="J197" s="130" t="s">
        <v>171</v>
      </c>
      <c r="K197" s="133">
        <v>50000</v>
      </c>
      <c r="L197" s="130">
        <v>50000</v>
      </c>
      <c r="M197" s="139">
        <v>750</v>
      </c>
      <c r="N197" s="139"/>
      <c r="O197" s="139"/>
      <c r="P197" s="128"/>
    </row>
    <row r="198" spans="1:16" x14ac:dyDescent="0.3">
      <c r="A198" s="60">
        <v>197</v>
      </c>
      <c r="B198" s="138" t="s">
        <v>1392</v>
      </c>
      <c r="C198" s="147"/>
      <c r="D198" s="146" t="e">
        <f>MATCH(E198,[1]!Tabla1[Consignatario],0)</f>
        <v>#REF!</v>
      </c>
      <c r="E198" s="136" t="s">
        <v>1559</v>
      </c>
      <c r="F198" s="139" t="s">
        <v>932</v>
      </c>
      <c r="G198" s="140"/>
      <c r="H198" s="135" t="s">
        <v>474</v>
      </c>
      <c r="I198" s="132" t="s">
        <v>1870</v>
      </c>
      <c r="J198" s="130" t="s">
        <v>171</v>
      </c>
      <c r="K198" s="133">
        <v>50000</v>
      </c>
      <c r="L198" s="130">
        <v>50000</v>
      </c>
      <c r="M198" s="130">
        <v>750</v>
      </c>
      <c r="N198" s="130"/>
      <c r="O198" s="130"/>
      <c r="P198" s="128"/>
    </row>
    <row r="199" spans="1:16" x14ac:dyDescent="0.3">
      <c r="A199" s="60">
        <v>198</v>
      </c>
      <c r="B199" s="134" t="s">
        <v>963</v>
      </c>
      <c r="C199" s="164"/>
      <c r="D199" s="146" t="e">
        <f>MATCH(E199,[1]!Tabla1[Consignatario],0)</f>
        <v>#REF!</v>
      </c>
      <c r="E199" s="135" t="s">
        <v>1560</v>
      </c>
      <c r="F199" s="139" t="s">
        <v>964</v>
      </c>
      <c r="G199" s="165"/>
      <c r="H199" s="135" t="s">
        <v>750</v>
      </c>
      <c r="I199" s="132" t="s">
        <v>1870</v>
      </c>
      <c r="J199" s="130" t="s">
        <v>191</v>
      </c>
      <c r="K199" s="133">
        <v>15400</v>
      </c>
      <c r="L199" s="130">
        <v>15400</v>
      </c>
      <c r="M199" s="135">
        <v>231</v>
      </c>
      <c r="N199" s="135"/>
      <c r="O199" s="135"/>
      <c r="P199" s="128"/>
    </row>
    <row r="200" spans="1:16" x14ac:dyDescent="0.3">
      <c r="A200" s="60">
        <v>199</v>
      </c>
      <c r="B200" s="151" t="s">
        <v>1378</v>
      </c>
      <c r="C200" s="147"/>
      <c r="D200" s="146" t="e">
        <f>MATCH(E200,[1]!Tabla1[Consignatario],0)</f>
        <v>#REF!</v>
      </c>
      <c r="E200" s="135" t="s">
        <v>1560</v>
      </c>
      <c r="F200" s="145" t="s">
        <v>964</v>
      </c>
      <c r="G200" s="156"/>
      <c r="H200" s="135" t="s">
        <v>474</v>
      </c>
      <c r="I200" s="154" t="s">
        <v>1870</v>
      </c>
      <c r="J200" s="146" t="s">
        <v>954</v>
      </c>
      <c r="K200" s="133">
        <v>13200</v>
      </c>
      <c r="L200" s="146">
        <v>13200</v>
      </c>
      <c r="M200" s="147">
        <v>198</v>
      </c>
      <c r="N200" s="147"/>
      <c r="O200" s="147"/>
      <c r="P200" s="155"/>
    </row>
    <row r="201" spans="1:16" x14ac:dyDescent="0.3">
      <c r="A201" s="60">
        <v>200</v>
      </c>
      <c r="B201" s="150" t="s">
        <v>1408</v>
      </c>
      <c r="C201" s="145"/>
      <c r="D201" s="146" t="e">
        <f>MATCH(E201,[1]!Tabla1[Consignatario],0)</f>
        <v>#REF!</v>
      </c>
      <c r="E201" s="145" t="s">
        <v>1561</v>
      </c>
      <c r="F201" s="145" t="s">
        <v>1273</v>
      </c>
      <c r="G201" s="136"/>
      <c r="H201" s="135" t="s">
        <v>750</v>
      </c>
      <c r="I201" s="132" t="s">
        <v>1869</v>
      </c>
      <c r="J201" s="130" t="s">
        <v>1418</v>
      </c>
      <c r="K201" s="133">
        <v>413</v>
      </c>
      <c r="L201" s="130"/>
      <c r="M201" s="130">
        <v>69</v>
      </c>
      <c r="N201" s="137">
        <v>5.5</v>
      </c>
      <c r="O201" s="137"/>
      <c r="P201" s="128" t="s">
        <v>1697</v>
      </c>
    </row>
    <row r="202" spans="1:16" x14ac:dyDescent="0.3">
      <c r="A202" s="60">
        <v>201</v>
      </c>
      <c r="B202" s="151"/>
      <c r="C202" s="147"/>
      <c r="D202" s="146" t="e">
        <f>MATCH(E202,[1]!Tabla1[Consignatario],0)</f>
        <v>#REF!</v>
      </c>
      <c r="E202" s="145" t="s">
        <v>1561</v>
      </c>
      <c r="F202" s="147" t="s">
        <v>1273</v>
      </c>
      <c r="G202" s="140"/>
      <c r="H202" s="135" t="s">
        <v>750</v>
      </c>
      <c r="I202" s="132" t="s">
        <v>1869</v>
      </c>
      <c r="J202" s="130" t="s">
        <v>1338</v>
      </c>
      <c r="K202" s="133">
        <v>18154</v>
      </c>
      <c r="L202" s="130"/>
      <c r="M202" s="130"/>
      <c r="N202" s="137"/>
      <c r="O202" s="137"/>
      <c r="P202" s="128"/>
    </row>
    <row r="203" spans="1:16" x14ac:dyDescent="0.3">
      <c r="A203" s="60">
        <v>202</v>
      </c>
      <c r="B203" s="134" t="s">
        <v>1317</v>
      </c>
      <c r="C203" s="164"/>
      <c r="D203" s="146" t="e">
        <f>MATCH(E203,[1]!Tabla1[Consignatario],0)</f>
        <v>#REF!</v>
      </c>
      <c r="E203" s="145" t="s">
        <v>1561</v>
      </c>
      <c r="F203" s="139" t="s">
        <v>1273</v>
      </c>
      <c r="G203" s="165"/>
      <c r="H203" s="135" t="s">
        <v>474</v>
      </c>
      <c r="I203" s="132" t="s">
        <v>1869</v>
      </c>
      <c r="J203" s="130" t="s">
        <v>1338</v>
      </c>
      <c r="K203" s="133">
        <v>18154</v>
      </c>
      <c r="L203" s="130"/>
      <c r="M203" s="135">
        <v>68</v>
      </c>
      <c r="N203" s="141">
        <v>0.5</v>
      </c>
      <c r="O203" s="141"/>
      <c r="P203" s="128"/>
    </row>
    <row r="204" spans="1:16" x14ac:dyDescent="0.3">
      <c r="A204" s="60">
        <v>203</v>
      </c>
      <c r="B204" s="138" t="s">
        <v>1288</v>
      </c>
      <c r="C204" s="168"/>
      <c r="D204" s="146" t="e">
        <f>MATCH(E204,[1]!Tabla1[Consignatario],0)</f>
        <v>#REF!</v>
      </c>
      <c r="E204" s="135" t="s">
        <v>1562</v>
      </c>
      <c r="F204" s="135" t="s">
        <v>1275</v>
      </c>
      <c r="G204" s="188"/>
      <c r="H204" s="135" t="s">
        <v>1451</v>
      </c>
      <c r="I204" s="132" t="s">
        <v>1869</v>
      </c>
      <c r="J204" s="130" t="s">
        <v>784</v>
      </c>
      <c r="K204" s="133">
        <v>24000</v>
      </c>
      <c r="L204" s="130"/>
      <c r="M204" s="139">
        <v>90</v>
      </c>
      <c r="N204" s="139"/>
      <c r="O204" s="139"/>
      <c r="P204" s="128"/>
    </row>
    <row r="205" spans="1:16" x14ac:dyDescent="0.3">
      <c r="A205" s="60">
        <v>204</v>
      </c>
      <c r="B205" s="138" t="s">
        <v>1298</v>
      </c>
      <c r="C205" s="168"/>
      <c r="D205" s="146" t="e">
        <f>MATCH(E205,[1]!Tabla1[Consignatario],0)</f>
        <v>#REF!</v>
      </c>
      <c r="E205" s="135" t="s">
        <v>1563</v>
      </c>
      <c r="F205" s="135" t="s">
        <v>927</v>
      </c>
      <c r="G205" s="188"/>
      <c r="H205" s="135" t="s">
        <v>1451</v>
      </c>
      <c r="I205" s="132" t="s">
        <v>1868</v>
      </c>
      <c r="J205" s="130" t="s">
        <v>1304</v>
      </c>
      <c r="K205" s="133">
        <f>36*112.5</f>
        <v>4050</v>
      </c>
      <c r="L205" s="130"/>
      <c r="M205" s="130">
        <v>60</v>
      </c>
      <c r="N205" s="130">
        <v>6</v>
      </c>
      <c r="O205" s="130"/>
      <c r="P205" s="128"/>
    </row>
    <row r="206" spans="1:16" x14ac:dyDescent="0.3">
      <c r="A206" s="60">
        <v>205</v>
      </c>
      <c r="B206" s="134" t="s">
        <v>911</v>
      </c>
      <c r="C206" s="164"/>
      <c r="D206" s="146" t="e">
        <f>MATCH(E206,[1]!Tabla1[Consignatario],0)</f>
        <v>#REF!</v>
      </c>
      <c r="E206" s="135" t="s">
        <v>1564</v>
      </c>
      <c r="F206" s="139" t="s">
        <v>927</v>
      </c>
      <c r="G206" s="165"/>
      <c r="H206" s="135" t="s">
        <v>750</v>
      </c>
      <c r="I206" s="132" t="s">
        <v>1870</v>
      </c>
      <c r="J206" s="130" t="s">
        <v>930</v>
      </c>
      <c r="K206" s="133">
        <v>6790</v>
      </c>
      <c r="L206" s="130">
        <v>6790</v>
      </c>
      <c r="M206" s="130">
        <v>101</v>
      </c>
      <c r="N206" s="130">
        <v>2</v>
      </c>
      <c r="O206" s="130"/>
      <c r="P206" s="128"/>
    </row>
    <row r="207" spans="1:16" x14ac:dyDescent="0.3">
      <c r="A207" s="60">
        <v>206</v>
      </c>
      <c r="B207" s="151" t="s">
        <v>1392</v>
      </c>
      <c r="C207" s="147"/>
      <c r="D207" s="146" t="e">
        <f>MATCH(E207,[1]!Tabla1[Consignatario],0)</f>
        <v>#REF!</v>
      </c>
      <c r="E207" s="135" t="s">
        <v>1564</v>
      </c>
      <c r="F207" s="147" t="s">
        <v>1405</v>
      </c>
      <c r="G207" s="140"/>
      <c r="H207" s="135" t="s">
        <v>474</v>
      </c>
      <c r="I207" s="132" t="s">
        <v>1870</v>
      </c>
      <c r="J207" s="130" t="s">
        <v>1397</v>
      </c>
      <c r="K207" s="133">
        <v>6750</v>
      </c>
      <c r="L207" s="130">
        <v>6750</v>
      </c>
      <c r="M207" s="130">
        <v>101</v>
      </c>
      <c r="N207" s="130">
        <v>2</v>
      </c>
      <c r="O207" s="130"/>
      <c r="P207" s="128"/>
    </row>
    <row r="208" spans="1:16" x14ac:dyDescent="0.3">
      <c r="A208" s="60">
        <v>207</v>
      </c>
      <c r="B208" s="138" t="s">
        <v>1258</v>
      </c>
      <c r="C208" s="139"/>
      <c r="D208" s="146" t="e">
        <f>MATCH(E208,[1]!Tabla1[Consignatario],0)</f>
        <v>#REF!</v>
      </c>
      <c r="E208" s="139" t="s">
        <v>1567</v>
      </c>
      <c r="F208" s="139" t="s">
        <v>1273</v>
      </c>
      <c r="G208" s="140"/>
      <c r="H208" s="135" t="s">
        <v>1277</v>
      </c>
      <c r="I208" s="132" t="s">
        <v>1871</v>
      </c>
      <c r="J208" s="130" t="s">
        <v>1260</v>
      </c>
      <c r="K208" s="133">
        <v>2016</v>
      </c>
      <c r="L208" s="130"/>
      <c r="M208" s="130">
        <v>30</v>
      </c>
      <c r="N208" s="130">
        <v>2</v>
      </c>
      <c r="O208" s="130"/>
      <c r="P208" s="128"/>
    </row>
    <row r="209" spans="1:16" x14ac:dyDescent="0.3">
      <c r="A209" s="60">
        <v>208</v>
      </c>
      <c r="B209" s="138"/>
      <c r="C209" s="139"/>
      <c r="D209" s="146" t="e">
        <f>MATCH(E209,[1]!Tabla1[Consignatario],0)</f>
        <v>#REF!</v>
      </c>
      <c r="E209" s="139" t="s">
        <v>1567</v>
      </c>
      <c r="F209" s="139" t="s">
        <v>1273</v>
      </c>
      <c r="G209" s="140"/>
      <c r="H209" s="135" t="s">
        <v>1277</v>
      </c>
      <c r="I209" s="132" t="s">
        <v>1870</v>
      </c>
      <c r="J209" s="130" t="s">
        <v>52</v>
      </c>
      <c r="K209" s="133">
        <v>2000</v>
      </c>
      <c r="L209" s="130">
        <v>2000</v>
      </c>
      <c r="M209" s="130">
        <v>30</v>
      </c>
      <c r="N209" s="130"/>
      <c r="O209" s="130"/>
      <c r="P209" s="128"/>
    </row>
    <row r="210" spans="1:16" x14ac:dyDescent="0.3">
      <c r="A210" s="60">
        <v>209</v>
      </c>
      <c r="B210" s="151"/>
      <c r="C210" s="147"/>
      <c r="D210" s="146" t="e">
        <f>MATCH(E210,[1]!Tabla1[Consignatario],0)</f>
        <v>#REF!</v>
      </c>
      <c r="E210" s="147" t="s">
        <v>1565</v>
      </c>
      <c r="F210" s="147" t="s">
        <v>1251</v>
      </c>
      <c r="G210" s="156"/>
      <c r="H210" s="135" t="s">
        <v>474</v>
      </c>
      <c r="I210" s="154" t="s">
        <v>1870</v>
      </c>
      <c r="J210" s="146" t="s">
        <v>1372</v>
      </c>
      <c r="K210" s="133">
        <v>24700</v>
      </c>
      <c r="L210" s="146">
        <v>24700</v>
      </c>
      <c r="M210" s="146">
        <v>370</v>
      </c>
      <c r="N210" s="146">
        <v>4</v>
      </c>
      <c r="O210" s="146"/>
      <c r="P210" s="155"/>
    </row>
    <row r="211" spans="1:16" x14ac:dyDescent="0.3">
      <c r="A211" s="60">
        <v>210</v>
      </c>
      <c r="B211" s="138" t="s">
        <v>1317</v>
      </c>
      <c r="C211" s="139"/>
      <c r="D211" s="146" t="e">
        <f>MATCH(E211,[1]!Tabla1[Consignatario],0)</f>
        <v>#REF!</v>
      </c>
      <c r="E211" s="139" t="s">
        <v>1566</v>
      </c>
      <c r="F211" s="139" t="s">
        <v>1276</v>
      </c>
      <c r="G211" s="140"/>
      <c r="H211" s="135" t="s">
        <v>474</v>
      </c>
      <c r="I211" s="132" t="s">
        <v>1871</v>
      </c>
      <c r="J211" s="130" t="s">
        <v>27</v>
      </c>
      <c r="K211" s="133">
        <v>800</v>
      </c>
      <c r="L211" s="130"/>
      <c r="M211" s="130">
        <v>12</v>
      </c>
      <c r="N211" s="130"/>
      <c r="O211" s="130"/>
      <c r="P211" s="128"/>
    </row>
    <row r="212" spans="1:16" x14ac:dyDescent="0.3">
      <c r="A212" s="60">
        <v>211</v>
      </c>
      <c r="B212" s="138"/>
      <c r="C212" s="139"/>
      <c r="D212" s="146" t="e">
        <f>MATCH(E212,[1]!Tabla1[Consignatario],0)</f>
        <v>#REF!</v>
      </c>
      <c r="E212" s="139" t="s">
        <v>1566</v>
      </c>
      <c r="F212" s="139" t="s">
        <v>1276</v>
      </c>
      <c r="G212" s="140"/>
      <c r="H212" s="135" t="s">
        <v>474</v>
      </c>
      <c r="I212" s="132" t="s">
        <v>1870</v>
      </c>
      <c r="J212" s="130" t="s">
        <v>407</v>
      </c>
      <c r="K212" s="133">
        <v>18000</v>
      </c>
      <c r="L212" s="130">
        <v>18000</v>
      </c>
      <c r="M212" s="130">
        <v>270</v>
      </c>
      <c r="N212" s="130"/>
      <c r="O212" s="130"/>
      <c r="P212" s="128"/>
    </row>
    <row r="213" spans="1:16" x14ac:dyDescent="0.3">
      <c r="A213" s="60">
        <v>212</v>
      </c>
      <c r="B213" s="138" t="s">
        <v>1232</v>
      </c>
      <c r="C213" s="168"/>
      <c r="D213" s="146" t="e">
        <f>MATCH(E213,[1]!Tabla1[Consignatario],0)</f>
        <v>#REF!</v>
      </c>
      <c r="E213" s="139" t="s">
        <v>1566</v>
      </c>
      <c r="F213" s="139" t="s">
        <v>1240</v>
      </c>
      <c r="G213" s="188"/>
      <c r="H213" s="135" t="s">
        <v>1238</v>
      </c>
      <c r="I213" s="132" t="s">
        <v>1869</v>
      </c>
      <c r="J213" s="130" t="s">
        <v>25</v>
      </c>
      <c r="K213" s="133">
        <v>16000</v>
      </c>
      <c r="L213" s="130"/>
      <c r="M213" s="130">
        <v>60</v>
      </c>
      <c r="N213" s="130"/>
      <c r="O213" s="130"/>
      <c r="P213" s="128"/>
    </row>
    <row r="214" spans="1:16" x14ac:dyDescent="0.3">
      <c r="A214" s="60">
        <v>213</v>
      </c>
      <c r="B214" s="151" t="s">
        <v>1408</v>
      </c>
      <c r="C214" s="147"/>
      <c r="D214" s="146" t="e">
        <f>MATCH(E214,[1]!Tabla1[Consignatario],0)</f>
        <v>#REF!</v>
      </c>
      <c r="E214" s="139" t="s">
        <v>1567</v>
      </c>
      <c r="F214" s="147" t="s">
        <v>1273</v>
      </c>
      <c r="G214" s="140"/>
      <c r="H214" s="135" t="s">
        <v>750</v>
      </c>
      <c r="I214" s="132" t="s">
        <v>1869</v>
      </c>
      <c r="J214" s="130" t="s">
        <v>1349</v>
      </c>
      <c r="K214" s="133">
        <v>70400</v>
      </c>
      <c r="L214" s="130"/>
      <c r="M214" s="130">
        <v>264</v>
      </c>
      <c r="N214" s="130"/>
      <c r="O214" s="130"/>
      <c r="P214" s="128"/>
    </row>
    <row r="215" spans="1:16" x14ac:dyDescent="0.3">
      <c r="A215" s="60">
        <v>214</v>
      </c>
      <c r="B215" s="151"/>
      <c r="C215" s="147"/>
      <c r="D215" s="146" t="e">
        <f>MATCH(E215,[1]!Tabla1[Consignatario],0)</f>
        <v>#REF!</v>
      </c>
      <c r="E215" s="139" t="s">
        <v>1567</v>
      </c>
      <c r="F215" s="147" t="s">
        <v>1273</v>
      </c>
      <c r="G215" s="140"/>
      <c r="H215" s="135" t="s">
        <v>750</v>
      </c>
      <c r="I215" s="132" t="s">
        <v>1870</v>
      </c>
      <c r="J215" s="130" t="s">
        <v>1093</v>
      </c>
      <c r="K215" s="133">
        <v>37400</v>
      </c>
      <c r="L215" s="130">
        <v>37400</v>
      </c>
      <c r="M215" s="130">
        <v>561</v>
      </c>
      <c r="N215" s="130"/>
      <c r="O215" s="130"/>
      <c r="P215" s="128"/>
    </row>
    <row r="216" spans="1:16" x14ac:dyDescent="0.3">
      <c r="A216" s="60">
        <v>215</v>
      </c>
      <c r="B216" s="138" t="s">
        <v>1317</v>
      </c>
      <c r="C216" s="139"/>
      <c r="D216" s="146" t="e">
        <f>MATCH(E216,[1]!Tabla1[Consignatario],0)</f>
        <v>#REF!</v>
      </c>
      <c r="E216" s="139" t="s">
        <v>1567</v>
      </c>
      <c r="F216" s="139" t="s">
        <v>1273</v>
      </c>
      <c r="G216" s="140"/>
      <c r="H216" s="135" t="s">
        <v>474</v>
      </c>
      <c r="I216" s="132" t="s">
        <v>1869</v>
      </c>
      <c r="J216" s="130" t="s">
        <v>1337</v>
      </c>
      <c r="K216" s="133">
        <v>35500</v>
      </c>
      <c r="L216" s="130"/>
      <c r="M216" s="130">
        <v>133</v>
      </c>
      <c r="N216" s="130">
        <v>1</v>
      </c>
      <c r="O216" s="130"/>
      <c r="P216" s="128"/>
    </row>
    <row r="217" spans="1:16" x14ac:dyDescent="0.3">
      <c r="A217" s="60">
        <v>216</v>
      </c>
      <c r="B217" s="138"/>
      <c r="C217" s="139"/>
      <c r="D217" s="146" t="e">
        <f>MATCH(E217,[1]!Tabla1[Consignatario],0)</f>
        <v>#REF!</v>
      </c>
      <c r="E217" s="139" t="s">
        <v>1567</v>
      </c>
      <c r="F217" s="139" t="s">
        <v>1273</v>
      </c>
      <c r="G217" s="140"/>
      <c r="H217" s="135" t="s">
        <v>474</v>
      </c>
      <c r="I217" s="132" t="s">
        <v>1870</v>
      </c>
      <c r="J217" s="130" t="s">
        <v>1093</v>
      </c>
      <c r="K217" s="133">
        <v>37400</v>
      </c>
      <c r="L217" s="130">
        <v>37400</v>
      </c>
      <c r="M217" s="130">
        <v>561</v>
      </c>
      <c r="N217" s="130"/>
      <c r="O217" s="130"/>
      <c r="P217" s="128"/>
    </row>
    <row r="218" spans="1:16" x14ac:dyDescent="0.3">
      <c r="A218" s="60">
        <v>217</v>
      </c>
      <c r="B218" s="150" t="s">
        <v>1378</v>
      </c>
      <c r="C218" s="145"/>
      <c r="D218" s="146" t="e">
        <f>MATCH(E218,[1]!Tabla1[Consignatario],0)</f>
        <v>#REF!</v>
      </c>
      <c r="E218" s="145" t="s">
        <v>1568</v>
      </c>
      <c r="F218" s="147" t="s">
        <v>968</v>
      </c>
      <c r="G218" s="157"/>
      <c r="H218" s="135" t="s">
        <v>474</v>
      </c>
      <c r="I218" s="154" t="s">
        <v>1869</v>
      </c>
      <c r="J218" s="146" t="s">
        <v>447</v>
      </c>
      <c r="K218" s="133">
        <v>11000</v>
      </c>
      <c r="L218" s="146"/>
      <c r="M218" s="146">
        <v>41</v>
      </c>
      <c r="N218" s="146">
        <v>2</v>
      </c>
      <c r="O218" s="146"/>
      <c r="P218" s="155"/>
    </row>
    <row r="219" spans="1:16" x14ac:dyDescent="0.3">
      <c r="A219" s="60">
        <v>218</v>
      </c>
      <c r="B219" s="151"/>
      <c r="C219" s="147"/>
      <c r="D219" s="146" t="e">
        <f>MATCH(E219,[1]!Tabla1[Consignatario],0)</f>
        <v>#REF!</v>
      </c>
      <c r="E219" s="145" t="s">
        <v>1568</v>
      </c>
      <c r="F219" s="147" t="s">
        <v>968</v>
      </c>
      <c r="G219" s="156"/>
      <c r="H219" s="135" t="s">
        <v>474</v>
      </c>
      <c r="I219" s="154" t="s">
        <v>1870</v>
      </c>
      <c r="J219" s="146" t="s">
        <v>1380</v>
      </c>
      <c r="K219" s="133">
        <v>3700</v>
      </c>
      <c r="L219" s="146">
        <v>3700</v>
      </c>
      <c r="M219" s="146">
        <v>55</v>
      </c>
      <c r="N219" s="146">
        <v>4</v>
      </c>
      <c r="O219" s="146"/>
      <c r="P219" s="155"/>
    </row>
    <row r="220" spans="1:16" x14ac:dyDescent="0.3">
      <c r="A220" s="60">
        <v>219</v>
      </c>
      <c r="B220" s="138" t="s">
        <v>1239</v>
      </c>
      <c r="C220" s="168"/>
      <c r="D220" s="146" t="e">
        <f>MATCH(E220,[1]!Tabla1[Consignatario],0)</f>
        <v>#REF!</v>
      </c>
      <c r="E220" s="145" t="s">
        <v>1568</v>
      </c>
      <c r="F220" s="139" t="s">
        <v>968</v>
      </c>
      <c r="G220" s="188"/>
      <c r="H220" s="135" t="s">
        <v>1238</v>
      </c>
      <c r="I220" s="132" t="s">
        <v>1869</v>
      </c>
      <c r="J220" s="130" t="s">
        <v>441</v>
      </c>
      <c r="K220" s="133">
        <v>22000</v>
      </c>
      <c r="L220" s="130"/>
      <c r="M220" s="130">
        <v>82</v>
      </c>
      <c r="N220" s="130">
        <v>4</v>
      </c>
      <c r="O220" s="130"/>
      <c r="P220" s="128"/>
    </row>
    <row r="221" spans="1:16" x14ac:dyDescent="0.3">
      <c r="A221" s="60">
        <v>220</v>
      </c>
      <c r="B221" s="138" t="s">
        <v>963</v>
      </c>
      <c r="C221" s="147"/>
      <c r="D221" s="146" t="e">
        <f>MATCH(E221,[1]!Tabla1[Consignatario],0)</f>
        <v>#REF!</v>
      </c>
      <c r="E221" s="145" t="s">
        <v>1568</v>
      </c>
      <c r="F221" s="147" t="s">
        <v>968</v>
      </c>
      <c r="G221" s="140"/>
      <c r="H221" s="135" t="s">
        <v>750</v>
      </c>
      <c r="I221" s="132" t="s">
        <v>1870</v>
      </c>
      <c r="J221" s="130" t="s">
        <v>1380</v>
      </c>
      <c r="K221" s="133">
        <v>3700</v>
      </c>
      <c r="L221" s="130">
        <v>3700</v>
      </c>
      <c r="M221" s="130">
        <v>55</v>
      </c>
      <c r="N221" s="130">
        <v>4</v>
      </c>
      <c r="O221" s="130"/>
      <c r="P221" s="128"/>
    </row>
    <row r="222" spans="1:16" x14ac:dyDescent="0.3">
      <c r="A222" s="60">
        <v>221</v>
      </c>
      <c r="B222" s="134"/>
      <c r="C222" s="145"/>
      <c r="D222" s="146" t="e">
        <f>MATCH(E222,[1]!Tabla1[Consignatario],0)</f>
        <v>#REF!</v>
      </c>
      <c r="E222" s="145" t="s">
        <v>1568</v>
      </c>
      <c r="F222" s="135" t="s">
        <v>968</v>
      </c>
      <c r="G222" s="136"/>
      <c r="H222" s="135" t="s">
        <v>750</v>
      </c>
      <c r="I222" s="132" t="s">
        <v>1869</v>
      </c>
      <c r="J222" s="130" t="s">
        <v>447</v>
      </c>
      <c r="K222" s="133">
        <v>11000</v>
      </c>
      <c r="L222" s="191">
        <v>11000</v>
      </c>
      <c r="M222" s="130">
        <v>41</v>
      </c>
      <c r="N222" s="130">
        <v>2</v>
      </c>
      <c r="O222" s="130"/>
      <c r="P222" s="128"/>
    </row>
    <row r="223" spans="1:16" x14ac:dyDescent="0.3">
      <c r="A223" s="60">
        <v>222</v>
      </c>
      <c r="B223" s="142" t="s">
        <v>911</v>
      </c>
      <c r="C223" s="143"/>
      <c r="D223" s="146" t="e">
        <f>MATCH(E223,[1]!Tabla1[Consignatario],0)</f>
        <v>#REF!</v>
      </c>
      <c r="E223" s="143" t="s">
        <v>1569</v>
      </c>
      <c r="F223" s="139" t="s">
        <v>932</v>
      </c>
      <c r="G223" s="144"/>
      <c r="H223" s="135" t="s">
        <v>750</v>
      </c>
      <c r="I223" s="132" t="s">
        <v>1870</v>
      </c>
      <c r="J223" s="130" t="s">
        <v>936</v>
      </c>
      <c r="K223" s="133">
        <v>17200</v>
      </c>
      <c r="L223" s="130">
        <v>17200</v>
      </c>
      <c r="M223" s="130">
        <v>258</v>
      </c>
      <c r="N223" s="130"/>
      <c r="O223" s="130"/>
      <c r="P223" s="128"/>
    </row>
    <row r="224" spans="1:16" x14ac:dyDescent="0.3">
      <c r="A224" s="60">
        <v>223</v>
      </c>
      <c r="B224" s="138"/>
      <c r="C224" s="139"/>
      <c r="D224" s="146" t="e">
        <f>MATCH(E224,[1]!Tabla1[Consignatario],0)</f>
        <v>#REF!</v>
      </c>
      <c r="E224" s="143" t="s">
        <v>1569</v>
      </c>
      <c r="F224" s="135" t="s">
        <v>932</v>
      </c>
      <c r="G224" s="140"/>
      <c r="H224" s="135" t="s">
        <v>750</v>
      </c>
      <c r="I224" s="132" t="s">
        <v>1871</v>
      </c>
      <c r="J224" s="130" t="s">
        <v>218</v>
      </c>
      <c r="K224" s="133">
        <v>2000</v>
      </c>
      <c r="L224" s="191">
        <v>2000</v>
      </c>
      <c r="M224" s="130">
        <v>30</v>
      </c>
      <c r="N224" s="130"/>
      <c r="O224" s="130"/>
      <c r="P224" s="128"/>
    </row>
    <row r="225" spans="1:16" x14ac:dyDescent="0.3">
      <c r="A225" s="60">
        <v>224</v>
      </c>
      <c r="B225" s="138"/>
      <c r="C225" s="139"/>
      <c r="D225" s="146" t="e">
        <f>MATCH(E225,[1]!Tabla1[Consignatario],0)</f>
        <v>#REF!</v>
      </c>
      <c r="E225" s="143" t="s">
        <v>1569</v>
      </c>
      <c r="F225" s="139" t="s">
        <v>932</v>
      </c>
      <c r="G225" s="140"/>
      <c r="H225" s="135" t="s">
        <v>750</v>
      </c>
      <c r="I225" s="132" t="s">
        <v>1869</v>
      </c>
      <c r="J225" s="130" t="s">
        <v>937</v>
      </c>
      <c r="K225" s="133">
        <v>6400</v>
      </c>
      <c r="L225" s="191">
        <v>6400</v>
      </c>
      <c r="M225" s="130">
        <v>24</v>
      </c>
      <c r="N225" s="130"/>
      <c r="O225" s="130"/>
      <c r="P225" s="128"/>
    </row>
    <row r="226" spans="1:16" x14ac:dyDescent="0.3">
      <c r="A226" s="60">
        <v>225</v>
      </c>
      <c r="B226" s="138" t="s">
        <v>1392</v>
      </c>
      <c r="C226" s="147"/>
      <c r="D226" s="146" t="e">
        <f>MATCH(E226,[1]!Tabla1[Consignatario],0)</f>
        <v>#REF!</v>
      </c>
      <c r="E226" s="143" t="s">
        <v>1569</v>
      </c>
      <c r="F226" s="135" t="s">
        <v>932</v>
      </c>
      <c r="G226" s="140"/>
      <c r="H226" s="135" t="s">
        <v>474</v>
      </c>
      <c r="I226" s="132" t="s">
        <v>1869</v>
      </c>
      <c r="J226" s="130" t="s">
        <v>80</v>
      </c>
      <c r="K226" s="133">
        <v>8000</v>
      </c>
      <c r="L226" s="130"/>
      <c r="M226" s="130">
        <v>30</v>
      </c>
      <c r="N226" s="130"/>
      <c r="O226" s="130"/>
      <c r="P226" s="128"/>
    </row>
    <row r="227" spans="1:16" x14ac:dyDescent="0.3">
      <c r="A227" s="60">
        <v>226</v>
      </c>
      <c r="B227" s="134"/>
      <c r="C227" s="145"/>
      <c r="D227" s="146" t="e">
        <f>MATCH(E227,[1]!Tabla1[Consignatario],0)</f>
        <v>#REF!</v>
      </c>
      <c r="E227" s="143" t="s">
        <v>1569</v>
      </c>
      <c r="F227" s="139" t="s">
        <v>932</v>
      </c>
      <c r="G227" s="136"/>
      <c r="H227" s="135" t="s">
        <v>474</v>
      </c>
      <c r="I227" s="132" t="s">
        <v>1870</v>
      </c>
      <c r="J227" s="130" t="s">
        <v>1396</v>
      </c>
      <c r="K227" s="133">
        <v>194100</v>
      </c>
      <c r="L227" s="130">
        <v>194100</v>
      </c>
      <c r="M227" s="130">
        <v>291</v>
      </c>
      <c r="N227" s="130"/>
      <c r="O227" s="130"/>
      <c r="P227" s="128"/>
    </row>
    <row r="228" spans="1:16" x14ac:dyDescent="0.3">
      <c r="A228" s="60">
        <v>227</v>
      </c>
      <c r="B228" s="142" t="s">
        <v>1339</v>
      </c>
      <c r="C228" s="170"/>
      <c r="D228" s="146" t="e">
        <f>MATCH(E228,[1]!Tabla1[Consignatario],0)</f>
        <v>#REF!</v>
      </c>
      <c r="E228" s="143" t="s">
        <v>1569</v>
      </c>
      <c r="F228" s="135" t="s">
        <v>1243</v>
      </c>
      <c r="G228" s="190"/>
      <c r="H228" s="135" t="s">
        <v>474</v>
      </c>
      <c r="I228" s="132" t="s">
        <v>1870</v>
      </c>
      <c r="J228" s="130" t="s">
        <v>322</v>
      </c>
      <c r="K228" s="133">
        <v>2200</v>
      </c>
      <c r="L228" s="130">
        <v>2200</v>
      </c>
      <c r="M228" s="130">
        <v>33</v>
      </c>
      <c r="N228" s="130"/>
      <c r="O228" s="130"/>
      <c r="P228" s="128"/>
    </row>
    <row r="229" spans="1:16" x14ac:dyDescent="0.3">
      <c r="A229" s="60">
        <v>228</v>
      </c>
      <c r="B229" s="138" t="s">
        <v>911</v>
      </c>
      <c r="C229" s="168"/>
      <c r="D229" s="146" t="e">
        <f>MATCH(E229,[1]!Tabla1[Consignatario],0)</f>
        <v>#REF!</v>
      </c>
      <c r="E229" s="169" t="s">
        <v>1570</v>
      </c>
      <c r="F229" s="139" t="s">
        <v>912</v>
      </c>
      <c r="G229" s="188"/>
      <c r="H229" s="135" t="s">
        <v>750</v>
      </c>
      <c r="I229" s="132" t="s">
        <v>1870</v>
      </c>
      <c r="J229" s="130" t="s">
        <v>915</v>
      </c>
      <c r="K229" s="133">
        <v>16100</v>
      </c>
      <c r="L229" s="130">
        <v>16100</v>
      </c>
      <c r="M229" s="130">
        <v>241</v>
      </c>
      <c r="N229" s="130">
        <v>4</v>
      </c>
      <c r="O229" s="130"/>
      <c r="P229" s="128"/>
    </row>
    <row r="230" spans="1:16" x14ac:dyDescent="0.3">
      <c r="A230" s="60">
        <v>229</v>
      </c>
      <c r="B230" s="138" t="s">
        <v>1408</v>
      </c>
      <c r="C230" s="139"/>
      <c r="D230" s="146" t="e">
        <f>MATCH(E230,[1]!Tabla1[Consignatario],0)</f>
        <v>#REF!</v>
      </c>
      <c r="E230" s="147" t="s">
        <v>1571</v>
      </c>
      <c r="F230" s="139" t="s">
        <v>1275</v>
      </c>
      <c r="G230" s="140"/>
      <c r="H230" s="135" t="s">
        <v>750</v>
      </c>
      <c r="I230" s="132" t="s">
        <v>1869</v>
      </c>
      <c r="J230" s="130" t="s">
        <v>1415</v>
      </c>
      <c r="K230" s="133">
        <v>7504</v>
      </c>
      <c r="L230" s="130"/>
      <c r="M230" s="130">
        <v>28</v>
      </c>
      <c r="N230" s="130">
        <v>1</v>
      </c>
      <c r="O230" s="130"/>
      <c r="P230" s="128"/>
    </row>
    <row r="231" spans="1:16" x14ac:dyDescent="0.3">
      <c r="A231" s="60">
        <v>230</v>
      </c>
      <c r="B231" s="138"/>
      <c r="C231" s="139"/>
      <c r="D231" s="146" t="e">
        <f>MATCH(E231,[1]!Tabla1[Consignatario],0)</f>
        <v>#REF!</v>
      </c>
      <c r="E231" s="147" t="s">
        <v>1571</v>
      </c>
      <c r="F231" s="139" t="s">
        <v>1275</v>
      </c>
      <c r="G231" s="140"/>
      <c r="H231" s="135" t="s">
        <v>750</v>
      </c>
      <c r="I231" s="132" t="s">
        <v>1870</v>
      </c>
      <c r="J231" s="130" t="s">
        <v>1414</v>
      </c>
      <c r="K231" s="133">
        <v>8396</v>
      </c>
      <c r="L231" s="130">
        <v>8396</v>
      </c>
      <c r="M231" s="130">
        <v>125</v>
      </c>
      <c r="N231" s="137">
        <v>7.5</v>
      </c>
      <c r="O231" s="137"/>
      <c r="P231" s="128"/>
    </row>
    <row r="232" spans="1:16" x14ac:dyDescent="0.3">
      <c r="A232" s="60">
        <v>231</v>
      </c>
      <c r="B232" s="138" t="s">
        <v>1317</v>
      </c>
      <c r="C232" s="139"/>
      <c r="D232" s="146" t="e">
        <f>MATCH(E232,[1]!Tabla1[Consignatario],0)</f>
        <v>#REF!</v>
      </c>
      <c r="E232" s="147" t="s">
        <v>1571</v>
      </c>
      <c r="F232" s="139" t="s">
        <v>1276</v>
      </c>
      <c r="G232" s="140"/>
      <c r="H232" s="135" t="s">
        <v>474</v>
      </c>
      <c r="I232" s="132" t="s">
        <v>1869</v>
      </c>
      <c r="J232" s="130" t="s">
        <v>80</v>
      </c>
      <c r="K232" s="133">
        <v>8000</v>
      </c>
      <c r="L232" s="130"/>
      <c r="M232" s="130">
        <v>30</v>
      </c>
      <c r="N232" s="130"/>
      <c r="O232" s="130"/>
      <c r="P232" s="128"/>
    </row>
    <row r="233" spans="1:16" x14ac:dyDescent="0.3">
      <c r="A233" s="60">
        <v>232</v>
      </c>
      <c r="B233" s="138"/>
      <c r="C233" s="139"/>
      <c r="D233" s="146" t="e">
        <f>MATCH(E233,[1]!Tabla1[Consignatario],0)</f>
        <v>#REF!</v>
      </c>
      <c r="E233" s="147" t="s">
        <v>1571</v>
      </c>
      <c r="F233" s="139" t="s">
        <v>1276</v>
      </c>
      <c r="G233" s="140"/>
      <c r="H233" s="135" t="s">
        <v>474</v>
      </c>
      <c r="I233" s="132" t="s">
        <v>1871</v>
      </c>
      <c r="J233" s="130" t="s">
        <v>1329</v>
      </c>
      <c r="K233" s="133">
        <v>6100</v>
      </c>
      <c r="L233" s="130"/>
      <c r="M233" s="130">
        <v>91</v>
      </c>
      <c r="N233" s="130">
        <v>4</v>
      </c>
      <c r="O233" s="130"/>
      <c r="P233" s="128"/>
    </row>
    <row r="234" spans="1:16" x14ac:dyDescent="0.3">
      <c r="A234" s="60">
        <v>233</v>
      </c>
      <c r="B234" s="151" t="s">
        <v>1392</v>
      </c>
      <c r="C234" s="147"/>
      <c r="D234" s="146" t="e">
        <f>MATCH(E234,[1]!Tabla1[Consignatario],0)</f>
        <v>#REF!</v>
      </c>
      <c r="E234" s="147" t="s">
        <v>1572</v>
      </c>
      <c r="F234" s="147" t="s">
        <v>907</v>
      </c>
      <c r="G234" s="140"/>
      <c r="H234" s="135" t="s">
        <v>474</v>
      </c>
      <c r="I234" s="132" t="s">
        <v>1870</v>
      </c>
      <c r="J234" s="130" t="s">
        <v>961</v>
      </c>
      <c r="K234" s="133">
        <v>6600</v>
      </c>
      <c r="L234" s="130">
        <v>6600</v>
      </c>
      <c r="M234" s="130">
        <v>99</v>
      </c>
      <c r="N234" s="130"/>
      <c r="O234" s="130"/>
      <c r="P234" s="128"/>
    </row>
    <row r="235" spans="1:16" x14ac:dyDescent="0.3">
      <c r="A235" s="60">
        <v>234</v>
      </c>
      <c r="B235" s="148" t="s">
        <v>963</v>
      </c>
      <c r="C235" s="135"/>
      <c r="D235" s="146" t="e">
        <f>MATCH(E235,[1]!Tabla1[Consignatario],0)</f>
        <v>#REF!</v>
      </c>
      <c r="E235" s="135" t="s">
        <v>1573</v>
      </c>
      <c r="F235" s="135" t="s">
        <v>959</v>
      </c>
      <c r="G235" s="136"/>
      <c r="H235" s="135" t="s">
        <v>750</v>
      </c>
      <c r="I235" s="132" t="s">
        <v>1870</v>
      </c>
      <c r="J235" s="130" t="s">
        <v>359</v>
      </c>
      <c r="K235" s="133">
        <v>26400</v>
      </c>
      <c r="L235" s="130">
        <v>26400</v>
      </c>
      <c r="M235" s="135">
        <v>396</v>
      </c>
      <c r="N235" s="135"/>
      <c r="O235" s="135"/>
      <c r="P235" s="128"/>
    </row>
    <row r="236" spans="1:16" x14ac:dyDescent="0.3">
      <c r="A236" s="60">
        <v>235</v>
      </c>
      <c r="B236" s="149"/>
      <c r="C236" s="139"/>
      <c r="D236" s="146" t="e">
        <f>MATCH(E236,[1]!Tabla1[Consignatario],0)</f>
        <v>#REF!</v>
      </c>
      <c r="E236" s="135" t="s">
        <v>1573</v>
      </c>
      <c r="F236" s="135" t="s">
        <v>959</v>
      </c>
      <c r="G236" s="140"/>
      <c r="H236" s="135" t="s">
        <v>750</v>
      </c>
      <c r="I236" s="132" t="s">
        <v>1869</v>
      </c>
      <c r="J236" s="130" t="s">
        <v>951</v>
      </c>
      <c r="K236" s="133">
        <v>15500</v>
      </c>
      <c r="L236" s="191">
        <v>15500</v>
      </c>
      <c r="M236" s="139">
        <v>58</v>
      </c>
      <c r="N236" s="139">
        <v>1</v>
      </c>
      <c r="O236" s="139"/>
      <c r="P236" s="128"/>
    </row>
    <row r="237" spans="1:16" x14ac:dyDescent="0.3">
      <c r="A237" s="60">
        <v>236</v>
      </c>
      <c r="B237" s="150" t="s">
        <v>1378</v>
      </c>
      <c r="C237" s="145"/>
      <c r="D237" s="146" t="e">
        <f>MATCH(E237,[1]!Tabla1[Consignatario],0)</f>
        <v>#REF!</v>
      </c>
      <c r="E237" s="135" t="s">
        <v>1573</v>
      </c>
      <c r="F237" s="145" t="s">
        <v>959</v>
      </c>
      <c r="G237" s="157"/>
      <c r="H237" s="135" t="s">
        <v>474</v>
      </c>
      <c r="I237" s="154" t="s">
        <v>1869</v>
      </c>
      <c r="J237" s="146" t="s">
        <v>951</v>
      </c>
      <c r="K237" s="133">
        <v>15500</v>
      </c>
      <c r="L237" s="146"/>
      <c r="M237" s="146">
        <v>58</v>
      </c>
      <c r="N237" s="146">
        <v>1</v>
      </c>
      <c r="O237" s="146"/>
      <c r="P237" s="155"/>
    </row>
    <row r="238" spans="1:16" x14ac:dyDescent="0.3">
      <c r="A238" s="60">
        <v>237</v>
      </c>
      <c r="B238" s="151"/>
      <c r="C238" s="147"/>
      <c r="D238" s="146" t="e">
        <f>MATCH(E238,[1]!Tabla1[Consignatario],0)</f>
        <v>#REF!</v>
      </c>
      <c r="E238" s="135" t="s">
        <v>1573</v>
      </c>
      <c r="F238" s="145" t="s">
        <v>959</v>
      </c>
      <c r="G238" s="156"/>
      <c r="H238" s="135" t="s">
        <v>474</v>
      </c>
      <c r="I238" s="154" t="s">
        <v>1870</v>
      </c>
      <c r="J238" s="146" t="s">
        <v>359</v>
      </c>
      <c r="K238" s="133">
        <v>26400</v>
      </c>
      <c r="L238" s="146">
        <v>26400</v>
      </c>
      <c r="M238" s="146">
        <v>396</v>
      </c>
      <c r="N238" s="146"/>
      <c r="O238" s="146"/>
      <c r="P238" s="155"/>
    </row>
    <row r="239" spans="1:16" x14ac:dyDescent="0.3">
      <c r="A239" s="60">
        <v>238</v>
      </c>
      <c r="B239" s="138" t="s">
        <v>1232</v>
      </c>
      <c r="C239" s="168"/>
      <c r="D239" s="146" t="e">
        <f>MATCH(E239,[1]!Tabla1[Consignatario],0)</f>
        <v>#REF!</v>
      </c>
      <c r="E239" s="135" t="s">
        <v>1573</v>
      </c>
      <c r="F239" s="139" t="s">
        <v>1240</v>
      </c>
      <c r="G239" s="188"/>
      <c r="H239" s="139" t="s">
        <v>1238</v>
      </c>
      <c r="I239" s="132" t="s">
        <v>1871</v>
      </c>
      <c r="J239" s="130" t="s">
        <v>410</v>
      </c>
      <c r="K239" s="133">
        <v>240</v>
      </c>
      <c r="L239" s="130"/>
      <c r="M239" s="130">
        <v>3</v>
      </c>
      <c r="N239" s="130">
        <v>5</v>
      </c>
      <c r="O239" s="130"/>
      <c r="P239" s="128"/>
    </row>
    <row r="240" spans="1:16" x14ac:dyDescent="0.3">
      <c r="A240" s="60">
        <v>239</v>
      </c>
      <c r="B240" s="138" t="s">
        <v>1232</v>
      </c>
      <c r="C240" s="168"/>
      <c r="D240" s="146" t="e">
        <f>MATCH(E240,[1]!Tabla1[Consignatario],0)</f>
        <v>#REF!</v>
      </c>
      <c r="E240" s="130" t="s">
        <v>1574</v>
      </c>
      <c r="F240" s="139" t="s">
        <v>1240</v>
      </c>
      <c r="G240" s="188"/>
      <c r="H240" s="139" t="s">
        <v>1238</v>
      </c>
      <c r="I240" s="132" t="s">
        <v>1871</v>
      </c>
      <c r="J240" s="130" t="s">
        <v>806</v>
      </c>
      <c r="K240" s="133">
        <v>1120</v>
      </c>
      <c r="L240" s="130"/>
      <c r="M240" s="130">
        <v>16</v>
      </c>
      <c r="N240" s="137">
        <v>6.5</v>
      </c>
      <c r="O240" s="137"/>
      <c r="P240" s="128"/>
    </row>
    <row r="241" spans="1:16" x14ac:dyDescent="0.3">
      <c r="A241" s="60">
        <v>240</v>
      </c>
      <c r="B241" s="138" t="s">
        <v>963</v>
      </c>
      <c r="C241" s="147"/>
      <c r="D241" s="146" t="e">
        <f>MATCH(E241,[1]!Tabla1[Consignatario],0)</f>
        <v>#REF!</v>
      </c>
      <c r="E241" s="147" t="s">
        <v>1575</v>
      </c>
      <c r="F241" s="147" t="s">
        <v>1251</v>
      </c>
      <c r="G241" s="140"/>
      <c r="H241" s="139" t="s">
        <v>750</v>
      </c>
      <c r="I241" s="132" t="s">
        <v>1870</v>
      </c>
      <c r="J241" s="130" t="s">
        <v>1448</v>
      </c>
      <c r="K241" s="133">
        <v>24675</v>
      </c>
      <c r="L241" s="130">
        <v>24675</v>
      </c>
      <c r="M241" s="130">
        <v>370</v>
      </c>
      <c r="N241" s="130">
        <v>1</v>
      </c>
      <c r="O241" s="130"/>
      <c r="P241" s="128"/>
    </row>
    <row r="242" spans="1:16" x14ac:dyDescent="0.3">
      <c r="A242" s="60">
        <v>241</v>
      </c>
      <c r="B242" s="134" t="s">
        <v>1317</v>
      </c>
      <c r="C242" s="135"/>
      <c r="D242" s="146" t="e">
        <f>MATCH(E242,[1]!Tabla1[Consignatario],0)</f>
        <v>#REF!</v>
      </c>
      <c r="E242" s="135" t="s">
        <v>1576</v>
      </c>
      <c r="F242" s="135" t="s">
        <v>1274</v>
      </c>
      <c r="G242" s="136"/>
      <c r="H242" s="135" t="s">
        <v>474</v>
      </c>
      <c r="I242" s="132" t="s">
        <v>1869</v>
      </c>
      <c r="J242" s="130" t="s">
        <v>111</v>
      </c>
      <c r="K242" s="133">
        <v>15000</v>
      </c>
      <c r="L242" s="130"/>
      <c r="M242" s="135"/>
      <c r="N242" s="135"/>
      <c r="O242" s="135"/>
      <c r="P242" s="128"/>
    </row>
    <row r="243" spans="1:16" x14ac:dyDescent="0.3">
      <c r="A243" s="60">
        <v>242</v>
      </c>
      <c r="B243" s="138"/>
      <c r="C243" s="139"/>
      <c r="D243" s="146" t="e">
        <f>MATCH(E243,[1]!Tabla1[Consignatario],0)</f>
        <v>#REF!</v>
      </c>
      <c r="E243" s="135" t="s">
        <v>1576</v>
      </c>
      <c r="F243" s="135" t="s">
        <v>1274</v>
      </c>
      <c r="G243" s="140"/>
      <c r="H243" s="139" t="s">
        <v>474</v>
      </c>
      <c r="I243" s="132" t="s">
        <v>1870</v>
      </c>
      <c r="J243" s="130" t="s">
        <v>52</v>
      </c>
      <c r="K243" s="133">
        <v>2000</v>
      </c>
      <c r="L243" s="130">
        <v>2000</v>
      </c>
      <c r="M243" s="139">
        <v>35</v>
      </c>
      <c r="N243" s="139">
        <v>5</v>
      </c>
      <c r="O243" s="139"/>
      <c r="P243" s="128"/>
    </row>
    <row r="244" spans="1:16" x14ac:dyDescent="0.3">
      <c r="A244" s="60">
        <v>243</v>
      </c>
      <c r="B244" s="151" t="s">
        <v>1408</v>
      </c>
      <c r="C244" s="147"/>
      <c r="D244" s="146" t="e">
        <f>MATCH(E244,[1]!Tabla1[Consignatario],0)</f>
        <v>#REF!</v>
      </c>
      <c r="E244" s="147" t="s">
        <v>1577</v>
      </c>
      <c r="F244" s="147" t="s">
        <v>1273</v>
      </c>
      <c r="G244" s="140"/>
      <c r="H244" s="139" t="s">
        <v>750</v>
      </c>
      <c r="I244" s="132" t="s">
        <v>1870</v>
      </c>
      <c r="J244" s="130" t="s">
        <v>200</v>
      </c>
      <c r="K244" s="133">
        <v>8800</v>
      </c>
      <c r="L244" s="130">
        <v>8800</v>
      </c>
      <c r="M244" s="130">
        <v>132</v>
      </c>
      <c r="N244" s="130"/>
      <c r="O244" s="130"/>
      <c r="P244" s="128"/>
    </row>
    <row r="245" spans="1:16" x14ac:dyDescent="0.3">
      <c r="A245" s="60">
        <v>244</v>
      </c>
      <c r="B245" s="138" t="s">
        <v>938</v>
      </c>
      <c r="C245" s="168"/>
      <c r="D245" s="146" t="e">
        <f>MATCH(E245,[1]!Tabla1[Consignatario],0)</f>
        <v>#REF!</v>
      </c>
      <c r="E245" s="184" t="s">
        <v>1578</v>
      </c>
      <c r="F245" s="139" t="s">
        <v>959</v>
      </c>
      <c r="G245" s="188"/>
      <c r="H245" s="139" t="s">
        <v>750</v>
      </c>
      <c r="I245" s="132" t="s">
        <v>1870</v>
      </c>
      <c r="J245" s="130" t="s">
        <v>962</v>
      </c>
      <c r="K245" s="133">
        <v>64400</v>
      </c>
      <c r="L245" s="130">
        <v>64400</v>
      </c>
      <c r="M245" s="130">
        <v>966</v>
      </c>
      <c r="N245" s="130"/>
      <c r="O245" s="130"/>
      <c r="P245" s="128"/>
    </row>
    <row r="246" spans="1:16" x14ac:dyDescent="0.3">
      <c r="A246" s="60">
        <v>245</v>
      </c>
      <c r="B246" s="151" t="s">
        <v>1378</v>
      </c>
      <c r="C246" s="147"/>
      <c r="D246" s="146" t="e">
        <f>MATCH(E246,[1]!Tabla1[Consignatario],0)</f>
        <v>#REF!</v>
      </c>
      <c r="E246" s="184" t="s">
        <v>1578</v>
      </c>
      <c r="F246" s="147" t="s">
        <v>959</v>
      </c>
      <c r="G246" s="156"/>
      <c r="H246" s="135" t="s">
        <v>474</v>
      </c>
      <c r="I246" s="154" t="s">
        <v>1870</v>
      </c>
      <c r="J246" s="146" t="s">
        <v>180</v>
      </c>
      <c r="K246" s="133">
        <v>2400</v>
      </c>
      <c r="L246" s="146"/>
      <c r="M246" s="146">
        <v>36</v>
      </c>
      <c r="N246" s="146"/>
      <c r="O246" s="146"/>
      <c r="P246" s="155"/>
    </row>
    <row r="247" spans="1:16" x14ac:dyDescent="0.3">
      <c r="A247" s="60">
        <v>246</v>
      </c>
      <c r="B247" s="151"/>
      <c r="C247" s="147"/>
      <c r="D247" s="146" t="e">
        <f>MATCH(E247,[1]!Tabla1[Consignatario],0)</f>
        <v>#REF!</v>
      </c>
      <c r="E247" s="184" t="s">
        <v>1578</v>
      </c>
      <c r="F247" s="147" t="s">
        <v>959</v>
      </c>
      <c r="G247" s="156"/>
      <c r="H247" s="139" t="s">
        <v>474</v>
      </c>
      <c r="I247" s="154" t="s">
        <v>1870</v>
      </c>
      <c r="J247" s="146" t="s">
        <v>1383</v>
      </c>
      <c r="K247" s="133">
        <v>62200</v>
      </c>
      <c r="L247" s="146">
        <v>62200</v>
      </c>
      <c r="M247" s="146">
        <v>933</v>
      </c>
      <c r="N247" s="146"/>
      <c r="O247" s="146"/>
      <c r="P247" s="155"/>
    </row>
    <row r="248" spans="1:16" x14ac:dyDescent="0.3">
      <c r="A248" s="60">
        <v>247</v>
      </c>
      <c r="B248" s="138" t="s">
        <v>1239</v>
      </c>
      <c r="C248" s="139"/>
      <c r="D248" s="146" t="e">
        <f>MATCH(E248,[1]!Tabla1[Consignatario],0)</f>
        <v>#REF!</v>
      </c>
      <c r="E248" s="184" t="s">
        <v>1578</v>
      </c>
      <c r="F248" s="139" t="s">
        <v>1249</v>
      </c>
      <c r="G248" s="140"/>
      <c r="H248" s="139" t="s">
        <v>1238</v>
      </c>
      <c r="I248" s="132" t="s">
        <v>1871</v>
      </c>
      <c r="J248" s="130" t="s">
        <v>580</v>
      </c>
      <c r="K248" s="133">
        <v>200</v>
      </c>
      <c r="L248" s="130"/>
      <c r="M248" s="130">
        <v>3</v>
      </c>
      <c r="N248" s="130"/>
      <c r="O248" s="130"/>
      <c r="P248" s="128"/>
    </row>
    <row r="249" spans="1:16" x14ac:dyDescent="0.3">
      <c r="A249" s="60">
        <v>248</v>
      </c>
      <c r="B249" s="138"/>
      <c r="C249" s="139"/>
      <c r="D249" s="146" t="e">
        <f>MATCH(E249,[1]!Tabla1[Consignatario],0)</f>
        <v>#REF!</v>
      </c>
      <c r="E249" s="184" t="s">
        <v>1578</v>
      </c>
      <c r="F249" s="139" t="s">
        <v>1249</v>
      </c>
      <c r="G249" s="140"/>
      <c r="H249" s="139" t="s">
        <v>1238</v>
      </c>
      <c r="I249" s="132" t="s">
        <v>1869</v>
      </c>
      <c r="J249" s="130" t="s">
        <v>57</v>
      </c>
      <c r="K249" s="133">
        <v>31000</v>
      </c>
      <c r="L249" s="130"/>
      <c r="M249" s="130">
        <v>116</v>
      </c>
      <c r="N249" s="130">
        <v>2</v>
      </c>
      <c r="O249" s="130"/>
      <c r="P249" s="128"/>
    </row>
    <row r="250" spans="1:16" x14ac:dyDescent="0.3">
      <c r="A250" s="60">
        <v>249</v>
      </c>
      <c r="B250" s="134" t="s">
        <v>1288</v>
      </c>
      <c r="C250" s="135"/>
      <c r="D250" s="146" t="e">
        <f>MATCH(E250,[1]!Tabla1[Consignatario],0)</f>
        <v>#REF!</v>
      </c>
      <c r="E250" s="145" t="s">
        <v>1579</v>
      </c>
      <c r="F250" s="135" t="s">
        <v>1273</v>
      </c>
      <c r="G250" s="140"/>
      <c r="H250" s="135" t="s">
        <v>1451</v>
      </c>
      <c r="I250" s="132" t="s">
        <v>1869</v>
      </c>
      <c r="J250" s="130" t="s">
        <v>1292</v>
      </c>
      <c r="K250" s="133">
        <v>6574</v>
      </c>
      <c r="L250" s="130"/>
      <c r="M250" s="130">
        <v>24</v>
      </c>
      <c r="N250" s="130">
        <v>5</v>
      </c>
      <c r="O250" s="130"/>
      <c r="P250" s="128"/>
    </row>
    <row r="251" spans="1:16" x14ac:dyDescent="0.3">
      <c r="A251" s="60">
        <v>250</v>
      </c>
      <c r="B251" s="138"/>
      <c r="C251" s="139"/>
      <c r="D251" s="146" t="e">
        <f>MATCH(E251,[1]!Tabla1[Consignatario],0)</f>
        <v>#REF!</v>
      </c>
      <c r="E251" s="145" t="s">
        <v>1579</v>
      </c>
      <c r="F251" s="135" t="s">
        <v>1273</v>
      </c>
      <c r="G251" s="140"/>
      <c r="H251" s="139" t="s">
        <v>1451</v>
      </c>
      <c r="I251" s="132" t="s">
        <v>1871</v>
      </c>
      <c r="J251" s="130" t="s">
        <v>1291</v>
      </c>
      <c r="K251" s="133">
        <v>496</v>
      </c>
      <c r="L251" s="130"/>
      <c r="M251" s="130">
        <v>7</v>
      </c>
      <c r="N251" s="137">
        <v>3.5</v>
      </c>
      <c r="O251" s="137"/>
      <c r="P251" s="128"/>
    </row>
    <row r="252" spans="1:16" x14ac:dyDescent="0.3">
      <c r="A252" s="60">
        <v>251</v>
      </c>
      <c r="B252" s="134"/>
      <c r="C252" s="135"/>
      <c r="D252" s="146" t="e">
        <f>MATCH(E252,[1]!Tabla1[Consignatario],0)</f>
        <v>#REF!</v>
      </c>
      <c r="E252" s="145" t="s">
        <v>1579</v>
      </c>
      <c r="F252" s="135" t="s">
        <v>1273</v>
      </c>
      <c r="G252" s="140"/>
      <c r="H252" s="139" t="s">
        <v>1451</v>
      </c>
      <c r="I252" s="132" t="s">
        <v>1870</v>
      </c>
      <c r="J252" s="130" t="s">
        <v>1290</v>
      </c>
      <c r="K252" s="133">
        <v>226</v>
      </c>
      <c r="L252" s="130">
        <v>226</v>
      </c>
      <c r="M252" s="130">
        <v>3</v>
      </c>
      <c r="N252" s="130">
        <v>3</v>
      </c>
      <c r="O252" s="130"/>
      <c r="P252" s="128"/>
    </row>
    <row r="253" spans="1:16" x14ac:dyDescent="0.3">
      <c r="A253" s="60">
        <v>252</v>
      </c>
      <c r="B253" s="138" t="s">
        <v>1232</v>
      </c>
      <c r="C253" s="168"/>
      <c r="D253" s="146" t="e">
        <f>MATCH(E253,[1]!Tabla1[Consignatario],0)</f>
        <v>#REF!</v>
      </c>
      <c r="E253" s="135" t="s">
        <v>1580</v>
      </c>
      <c r="F253" s="135" t="s">
        <v>1240</v>
      </c>
      <c r="G253" s="188"/>
      <c r="H253" s="139" t="s">
        <v>1238</v>
      </c>
      <c r="I253" s="132" t="s">
        <v>1869</v>
      </c>
      <c r="J253" s="130" t="s">
        <v>80</v>
      </c>
      <c r="K253" s="133">
        <v>8000</v>
      </c>
      <c r="L253" s="130"/>
      <c r="M253" s="130">
        <v>30</v>
      </c>
      <c r="N253" s="130"/>
      <c r="O253" s="130"/>
      <c r="P253" s="128"/>
    </row>
    <row r="254" spans="1:16" x14ac:dyDescent="0.3">
      <c r="A254" s="60">
        <v>253</v>
      </c>
      <c r="B254" s="138" t="s">
        <v>938</v>
      </c>
      <c r="C254" s="168"/>
      <c r="D254" s="146" t="e">
        <f>MATCH(E254,[1]!Tabla1[Consignatario],0)</f>
        <v>#REF!</v>
      </c>
      <c r="E254" s="139" t="s">
        <v>1581</v>
      </c>
      <c r="F254" s="139" t="s">
        <v>940</v>
      </c>
      <c r="G254" s="188"/>
      <c r="H254" s="135" t="s">
        <v>750</v>
      </c>
      <c r="I254" s="132" t="s">
        <v>1871</v>
      </c>
      <c r="J254" s="130" t="s">
        <v>953</v>
      </c>
      <c r="K254" s="133">
        <f>179*8</f>
        <v>1432</v>
      </c>
      <c r="L254" s="191">
        <f>179*8</f>
        <v>1432</v>
      </c>
      <c r="M254" s="130">
        <v>21</v>
      </c>
      <c r="N254" s="130">
        <v>3</v>
      </c>
      <c r="O254" s="130"/>
      <c r="P254" s="128"/>
    </row>
    <row r="255" spans="1:16" x14ac:dyDescent="0.3">
      <c r="A255" s="60">
        <v>254</v>
      </c>
      <c r="B255" s="150" t="s">
        <v>1404</v>
      </c>
      <c r="C255" s="145"/>
      <c r="D255" s="146" t="e">
        <f>MATCH(E255,[1]!Tabla1[Consignatario],0)</f>
        <v>#REF!</v>
      </c>
      <c r="E255" s="139" t="s">
        <v>1581</v>
      </c>
      <c r="F255" s="145" t="s">
        <v>1241</v>
      </c>
      <c r="G255" s="140"/>
      <c r="H255" s="139" t="s">
        <v>750</v>
      </c>
      <c r="I255" s="132" t="s">
        <v>1869</v>
      </c>
      <c r="J255" s="130" t="s">
        <v>1406</v>
      </c>
      <c r="K255" s="133">
        <v>4993</v>
      </c>
      <c r="L255" s="130"/>
      <c r="M255" s="130">
        <v>18</v>
      </c>
      <c r="N255" s="130">
        <v>6</v>
      </c>
      <c r="O255" s="130"/>
      <c r="P255" s="128"/>
    </row>
    <row r="256" spans="1:16" x14ac:dyDescent="0.3">
      <c r="A256" s="60">
        <v>255</v>
      </c>
      <c r="B256" s="151"/>
      <c r="C256" s="147"/>
      <c r="D256" s="146" t="e">
        <f>MATCH(E256,[1]!Tabla1[Consignatario],0)</f>
        <v>#REF!</v>
      </c>
      <c r="E256" s="139" t="s">
        <v>1581</v>
      </c>
      <c r="F256" s="145" t="s">
        <v>1241</v>
      </c>
      <c r="G256" s="140"/>
      <c r="H256" s="139" t="s">
        <v>750</v>
      </c>
      <c r="I256" s="132" t="s">
        <v>1870</v>
      </c>
      <c r="J256" s="130" t="s">
        <v>175</v>
      </c>
      <c r="K256" s="133">
        <v>44000</v>
      </c>
      <c r="L256" s="130">
        <v>44000</v>
      </c>
      <c r="M256" s="130">
        <v>660</v>
      </c>
      <c r="N256" s="130"/>
      <c r="O256" s="130"/>
      <c r="P256" s="128"/>
    </row>
    <row r="257" spans="1:16" x14ac:dyDescent="0.3">
      <c r="A257" s="60">
        <v>256</v>
      </c>
      <c r="B257" s="138" t="s">
        <v>1378</v>
      </c>
      <c r="C257" s="147"/>
      <c r="D257" s="146" t="e">
        <f>MATCH(E257,[1]!Tabla1[Consignatario],0)</f>
        <v>#REF!</v>
      </c>
      <c r="E257" s="139" t="s">
        <v>1581</v>
      </c>
      <c r="F257" s="139" t="s">
        <v>940</v>
      </c>
      <c r="G257" s="140"/>
      <c r="H257" s="139" t="s">
        <v>474</v>
      </c>
      <c r="I257" s="132" t="s">
        <v>1871</v>
      </c>
      <c r="J257" s="130" t="s">
        <v>1388</v>
      </c>
      <c r="K257" s="133">
        <v>992</v>
      </c>
      <c r="L257" s="130"/>
      <c r="M257" s="130">
        <v>14</v>
      </c>
      <c r="N257" s="130" t="s">
        <v>1387</v>
      </c>
      <c r="O257" s="130"/>
      <c r="P257" s="128"/>
    </row>
    <row r="258" spans="1:16" x14ac:dyDescent="0.3">
      <c r="A258" s="60">
        <v>257</v>
      </c>
      <c r="B258" s="138" t="s">
        <v>1314</v>
      </c>
      <c r="C258" s="168"/>
      <c r="D258" s="146" t="e">
        <f>MATCH(E258,[1]!Tabla1[Consignatario],0)</f>
        <v>#REF!</v>
      </c>
      <c r="E258" s="139" t="s">
        <v>1581</v>
      </c>
      <c r="F258" s="139" t="s">
        <v>1450</v>
      </c>
      <c r="G258" s="188"/>
      <c r="H258" s="135" t="s">
        <v>474</v>
      </c>
      <c r="I258" s="132" t="s">
        <v>1870</v>
      </c>
      <c r="J258" s="130" t="s">
        <v>665</v>
      </c>
      <c r="K258" s="133">
        <v>35200</v>
      </c>
      <c r="L258" s="130">
        <v>35200</v>
      </c>
      <c r="M258" s="130">
        <v>528</v>
      </c>
      <c r="N258" s="137"/>
      <c r="O258" s="137"/>
      <c r="P258" s="128"/>
    </row>
    <row r="259" spans="1:16" x14ac:dyDescent="0.3">
      <c r="A259" s="60">
        <v>258</v>
      </c>
      <c r="B259" s="138" t="s">
        <v>1432</v>
      </c>
      <c r="C259" s="147"/>
      <c r="D259" s="146" t="e">
        <f>MATCH(E259,[1]!Tabla1[Consignatario],0)</f>
        <v>#REF!</v>
      </c>
      <c r="E259" s="147" t="s">
        <v>1582</v>
      </c>
      <c r="F259" s="147" t="s">
        <v>1249</v>
      </c>
      <c r="G259" s="140"/>
      <c r="H259" s="139" t="s">
        <v>750</v>
      </c>
      <c r="I259" s="132" t="s">
        <v>1870</v>
      </c>
      <c r="J259" s="130" t="s">
        <v>961</v>
      </c>
      <c r="K259" s="133">
        <v>6600</v>
      </c>
      <c r="L259" s="130">
        <v>6600</v>
      </c>
      <c r="M259" s="130">
        <v>99</v>
      </c>
      <c r="N259" s="130"/>
      <c r="O259" s="130"/>
      <c r="P259" s="128"/>
    </row>
    <row r="260" spans="1:16" x14ac:dyDescent="0.3">
      <c r="A260" s="60">
        <v>259</v>
      </c>
      <c r="B260" s="138" t="s">
        <v>1339</v>
      </c>
      <c r="C260" s="168"/>
      <c r="D260" s="146" t="e">
        <f>MATCH(E260,[1]!Tabla1[Consignatario],0)</f>
        <v>#REF!</v>
      </c>
      <c r="E260" s="147" t="s">
        <v>1582</v>
      </c>
      <c r="F260" s="139" t="s">
        <v>1249</v>
      </c>
      <c r="G260" s="188"/>
      <c r="H260" s="139" t="s">
        <v>474</v>
      </c>
      <c r="I260" s="132" t="s">
        <v>1870</v>
      </c>
      <c r="J260" s="130" t="s">
        <v>823</v>
      </c>
      <c r="K260" s="133">
        <v>4400</v>
      </c>
      <c r="L260" s="130">
        <v>4400</v>
      </c>
      <c r="M260" s="130">
        <v>66</v>
      </c>
      <c r="N260" s="130"/>
      <c r="O260" s="130"/>
      <c r="P260" s="128"/>
    </row>
    <row r="261" spans="1:16" x14ac:dyDescent="0.3">
      <c r="A261" s="60">
        <v>260</v>
      </c>
      <c r="B261" s="150" t="s">
        <v>1408</v>
      </c>
      <c r="C261" s="145"/>
      <c r="D261" s="146" t="e">
        <f>MATCH(E261,[1]!Tabla1[Consignatario],0)</f>
        <v>#REF!</v>
      </c>
      <c r="E261" s="182" t="s">
        <v>1583</v>
      </c>
      <c r="F261" s="145" t="s">
        <v>1276</v>
      </c>
      <c r="G261" s="140"/>
      <c r="H261" s="139" t="s">
        <v>750</v>
      </c>
      <c r="I261" s="132" t="s">
        <v>1869</v>
      </c>
      <c r="J261" s="130" t="s">
        <v>1321</v>
      </c>
      <c r="K261" s="133">
        <v>11040</v>
      </c>
      <c r="L261" s="130"/>
      <c r="M261" s="130">
        <v>41</v>
      </c>
      <c r="N261" s="130">
        <v>3</v>
      </c>
      <c r="O261" s="130"/>
      <c r="P261" s="128"/>
    </row>
    <row r="262" spans="1:16" x14ac:dyDescent="0.3">
      <c r="A262" s="60">
        <v>261</v>
      </c>
      <c r="B262" s="151"/>
      <c r="C262" s="147"/>
      <c r="D262" s="146" t="e">
        <f>MATCH(E262,[1]!Tabla1[Consignatario],0)</f>
        <v>#REF!</v>
      </c>
      <c r="E262" s="182" t="s">
        <v>1583</v>
      </c>
      <c r="F262" s="145" t="s">
        <v>1276</v>
      </c>
      <c r="G262" s="140"/>
      <c r="H262" s="135" t="s">
        <v>750</v>
      </c>
      <c r="I262" s="132" t="s">
        <v>1871</v>
      </c>
      <c r="J262" s="130" t="s">
        <v>1320</v>
      </c>
      <c r="K262" s="133">
        <v>3360</v>
      </c>
      <c r="L262" s="130"/>
      <c r="M262" s="130">
        <v>50</v>
      </c>
      <c r="N262" s="137">
        <v>3.5</v>
      </c>
      <c r="O262" s="137"/>
      <c r="P262" s="128"/>
    </row>
    <row r="263" spans="1:16" x14ac:dyDescent="0.3">
      <c r="A263" s="60">
        <v>262</v>
      </c>
      <c r="B263" s="150"/>
      <c r="C263" s="145"/>
      <c r="D263" s="146" t="e">
        <f>MATCH(E263,[1]!Tabla1[Consignatario],0)</f>
        <v>#REF!</v>
      </c>
      <c r="E263" s="182" t="s">
        <v>1583</v>
      </c>
      <c r="F263" s="145" t="s">
        <v>1276</v>
      </c>
      <c r="G263" s="136"/>
      <c r="H263" s="139" t="s">
        <v>750</v>
      </c>
      <c r="I263" s="132" t="s">
        <v>1870</v>
      </c>
      <c r="J263" s="130" t="s">
        <v>1409</v>
      </c>
      <c r="K263" s="133">
        <v>19220</v>
      </c>
      <c r="L263" s="130">
        <v>19220</v>
      </c>
      <c r="M263" s="130">
        <v>288</v>
      </c>
      <c r="N263" s="137">
        <v>2.5</v>
      </c>
      <c r="O263" s="137"/>
      <c r="P263" s="128"/>
    </row>
    <row r="264" spans="1:16" x14ac:dyDescent="0.3">
      <c r="A264" s="60">
        <v>263</v>
      </c>
      <c r="B264" s="138" t="s">
        <v>1317</v>
      </c>
      <c r="C264" s="139"/>
      <c r="D264" s="146" t="e">
        <f>MATCH(E264,[1]!Tabla1[Consignatario],0)</f>
        <v>#REF!</v>
      </c>
      <c r="E264" s="182" t="s">
        <v>1583</v>
      </c>
      <c r="F264" s="135" t="s">
        <v>1241</v>
      </c>
      <c r="G264" s="140"/>
      <c r="H264" s="139" t="s">
        <v>474</v>
      </c>
      <c r="I264" s="132" t="s">
        <v>1869</v>
      </c>
      <c r="J264" s="130" t="s">
        <v>1321</v>
      </c>
      <c r="K264" s="133">
        <v>11040</v>
      </c>
      <c r="L264" s="130"/>
      <c r="M264" s="130">
        <v>41</v>
      </c>
      <c r="N264" s="130">
        <v>3</v>
      </c>
      <c r="O264" s="130"/>
      <c r="P264" s="128"/>
    </row>
    <row r="265" spans="1:16" x14ac:dyDescent="0.3">
      <c r="A265" s="60">
        <v>264</v>
      </c>
      <c r="B265" s="138"/>
      <c r="C265" s="139"/>
      <c r="D265" s="146" t="e">
        <f>MATCH(E265,[1]!Tabla1[Consignatario],0)</f>
        <v>#REF!</v>
      </c>
      <c r="E265" s="182" t="s">
        <v>1583</v>
      </c>
      <c r="F265" s="139" t="s">
        <v>1241</v>
      </c>
      <c r="G265" s="140"/>
      <c r="H265" s="139" t="s">
        <v>474</v>
      </c>
      <c r="I265" s="132" t="s">
        <v>1871</v>
      </c>
      <c r="J265" s="130" t="s">
        <v>1320</v>
      </c>
      <c r="K265" s="133">
        <v>3360</v>
      </c>
      <c r="L265" s="130"/>
      <c r="M265" s="130">
        <v>50</v>
      </c>
      <c r="N265" s="137">
        <v>3.5</v>
      </c>
      <c r="O265" s="137"/>
      <c r="P265" s="128"/>
    </row>
    <row r="266" spans="1:16" x14ac:dyDescent="0.3">
      <c r="A266" s="60">
        <v>265</v>
      </c>
      <c r="B266" s="138"/>
      <c r="C266" s="139"/>
      <c r="D266" s="146" t="e">
        <f>MATCH(E266,[1]!Tabla1[Consignatario],0)</f>
        <v>#REF!</v>
      </c>
      <c r="E266" s="182" t="s">
        <v>1583</v>
      </c>
      <c r="F266" s="139" t="s">
        <v>1241</v>
      </c>
      <c r="G266" s="140"/>
      <c r="H266" s="135" t="s">
        <v>474</v>
      </c>
      <c r="I266" s="132" t="s">
        <v>1870</v>
      </c>
      <c r="J266" s="130" t="s">
        <v>1319</v>
      </c>
      <c r="K266" s="133">
        <v>23210</v>
      </c>
      <c r="L266" s="130">
        <v>23210</v>
      </c>
      <c r="M266" s="130">
        <v>348</v>
      </c>
      <c r="N266" s="130"/>
      <c r="O266" s="130"/>
      <c r="P266" s="128"/>
    </row>
    <row r="267" spans="1:16" x14ac:dyDescent="0.3">
      <c r="A267" s="60">
        <v>266</v>
      </c>
      <c r="B267" s="138" t="s">
        <v>938</v>
      </c>
      <c r="C267" s="168"/>
      <c r="D267" s="146" t="e">
        <f>MATCH(E267,[1]!Tabla1[Consignatario],0)</f>
        <v>#REF!</v>
      </c>
      <c r="E267" s="139" t="s">
        <v>1584</v>
      </c>
      <c r="F267" s="139" t="s">
        <v>946</v>
      </c>
      <c r="G267" s="188"/>
      <c r="H267" s="139" t="s">
        <v>750</v>
      </c>
      <c r="I267" s="132" t="s">
        <v>1870</v>
      </c>
      <c r="J267" s="130" t="s">
        <v>947</v>
      </c>
      <c r="K267" s="133">
        <v>84000</v>
      </c>
      <c r="L267" s="130">
        <v>84000</v>
      </c>
      <c r="M267" s="130">
        <v>126</v>
      </c>
      <c r="N267" s="130"/>
      <c r="O267" s="130"/>
      <c r="P267" s="128"/>
    </row>
    <row r="268" spans="1:16" x14ac:dyDescent="0.3">
      <c r="A268" s="60">
        <v>267</v>
      </c>
      <c r="B268" s="150" t="s">
        <v>1419</v>
      </c>
      <c r="C268" s="145"/>
      <c r="D268" s="146" t="e">
        <f>MATCH(E268,[1]!Tabla1[Consignatario],0)</f>
        <v>#REF!</v>
      </c>
      <c r="E268" s="139" t="s">
        <v>1584</v>
      </c>
      <c r="F268" s="145" t="s">
        <v>1273</v>
      </c>
      <c r="G268" s="136"/>
      <c r="H268" s="139" t="s">
        <v>750</v>
      </c>
      <c r="I268" s="132" t="s">
        <v>1870</v>
      </c>
      <c r="J268" s="130" t="s">
        <v>378</v>
      </c>
      <c r="K268" s="133">
        <v>10000</v>
      </c>
      <c r="L268" s="130">
        <v>10000</v>
      </c>
      <c r="M268" s="130">
        <v>37</v>
      </c>
      <c r="N268" s="130">
        <v>4</v>
      </c>
      <c r="O268" s="130"/>
      <c r="P268" s="128"/>
    </row>
    <row r="269" spans="1:16" x14ac:dyDescent="0.3">
      <c r="A269" s="60">
        <v>268</v>
      </c>
      <c r="B269" s="138" t="s">
        <v>1378</v>
      </c>
      <c r="C269" s="147"/>
      <c r="D269" s="146" t="e">
        <f>MATCH(E269,[1]!Tabla1[Consignatario],0)</f>
        <v>#REF!</v>
      </c>
      <c r="E269" s="139" t="s">
        <v>1584</v>
      </c>
      <c r="F269" s="135" t="s">
        <v>946</v>
      </c>
      <c r="G269" s="140"/>
      <c r="H269" s="139" t="s">
        <v>474</v>
      </c>
      <c r="I269" s="132" t="s">
        <v>1870</v>
      </c>
      <c r="J269" s="130" t="s">
        <v>1391</v>
      </c>
      <c r="K269" s="133">
        <v>73500</v>
      </c>
      <c r="L269" s="130">
        <v>73500</v>
      </c>
      <c r="M269" s="130">
        <v>1102</v>
      </c>
      <c r="N269" s="130">
        <v>4</v>
      </c>
      <c r="O269" s="130"/>
      <c r="P269" s="128"/>
    </row>
    <row r="270" spans="1:16" x14ac:dyDescent="0.3">
      <c r="A270" s="60">
        <v>269</v>
      </c>
      <c r="B270" s="150" t="s">
        <v>1432</v>
      </c>
      <c r="C270" s="145"/>
      <c r="D270" s="146" t="e">
        <f>MATCH(E270,[1]!Tabla1[Consignatario],0)</f>
        <v>#REF!</v>
      </c>
      <c r="E270" s="145" t="s">
        <v>1585</v>
      </c>
      <c r="F270" s="145" t="s">
        <v>1251</v>
      </c>
      <c r="G270" s="136"/>
      <c r="H270" s="135" t="s">
        <v>750</v>
      </c>
      <c r="I270" s="132" t="s">
        <v>1870</v>
      </c>
      <c r="J270" s="130" t="s">
        <v>199</v>
      </c>
      <c r="K270" s="133">
        <v>17600</v>
      </c>
      <c r="L270" s="130">
        <v>17600</v>
      </c>
      <c r="M270" s="130">
        <v>264</v>
      </c>
      <c r="N270" s="130"/>
      <c r="O270" s="130"/>
      <c r="P270" s="128"/>
    </row>
    <row r="271" spans="1:16" x14ac:dyDescent="0.3">
      <c r="A271" s="60">
        <v>270</v>
      </c>
      <c r="B271" s="138" t="s">
        <v>1357</v>
      </c>
      <c r="C271" s="139"/>
      <c r="D271" s="146" t="e">
        <f>MATCH(E271,[1]!Tabla1[Consignatario],0)</f>
        <v>#REF!</v>
      </c>
      <c r="E271" s="145" t="s">
        <v>1585</v>
      </c>
      <c r="F271" s="145" t="s">
        <v>1271</v>
      </c>
      <c r="G271" s="140"/>
      <c r="H271" s="139" t="s">
        <v>474</v>
      </c>
      <c r="I271" s="132" t="s">
        <v>1871</v>
      </c>
      <c r="J271" s="130" t="s">
        <v>1361</v>
      </c>
      <c r="K271" s="133">
        <v>2160</v>
      </c>
      <c r="L271" s="130"/>
      <c r="M271" s="130">
        <v>32</v>
      </c>
      <c r="N271" s="137">
        <v>3.5</v>
      </c>
      <c r="O271" s="137"/>
      <c r="P271" s="128"/>
    </row>
    <row r="272" spans="1:16" x14ac:dyDescent="0.3">
      <c r="A272" s="60">
        <v>271</v>
      </c>
      <c r="B272" s="134"/>
      <c r="C272" s="135"/>
      <c r="D272" s="146" t="e">
        <f>MATCH(E272,[1]!Tabla1[Consignatario],0)</f>
        <v>#REF!</v>
      </c>
      <c r="E272" s="145" t="s">
        <v>1585</v>
      </c>
      <c r="F272" s="145" t="s">
        <v>1271</v>
      </c>
      <c r="G272" s="136"/>
      <c r="H272" s="139" t="s">
        <v>474</v>
      </c>
      <c r="I272" s="132" t="s">
        <v>1870</v>
      </c>
      <c r="J272" s="130" t="s">
        <v>199</v>
      </c>
      <c r="K272" s="133">
        <v>17600</v>
      </c>
      <c r="L272" s="130">
        <v>17600</v>
      </c>
      <c r="M272" s="130">
        <v>264</v>
      </c>
      <c r="N272" s="130"/>
      <c r="O272" s="130"/>
      <c r="P272" s="128"/>
    </row>
    <row r="273" spans="1:16" x14ac:dyDescent="0.3">
      <c r="A273" s="60">
        <v>272</v>
      </c>
      <c r="B273" s="138" t="s">
        <v>1265</v>
      </c>
      <c r="C273" s="139"/>
      <c r="D273" s="146" t="e">
        <f>MATCH(E273,[1]!Tabla1[Consignatario],0)</f>
        <v>#REF!</v>
      </c>
      <c r="E273" s="145" t="s">
        <v>1585</v>
      </c>
      <c r="F273" s="135" t="s">
        <v>1270</v>
      </c>
      <c r="G273" s="140"/>
      <c r="H273" s="139" t="s">
        <v>1277</v>
      </c>
      <c r="I273" s="132" t="s">
        <v>1870</v>
      </c>
      <c r="J273" s="130" t="s">
        <v>74</v>
      </c>
      <c r="K273" s="133">
        <v>13000</v>
      </c>
      <c r="L273" s="130">
        <v>13000</v>
      </c>
      <c r="M273" s="130">
        <v>48</v>
      </c>
      <c r="N273" s="130">
        <v>6</v>
      </c>
      <c r="O273" s="130"/>
      <c r="P273" s="128"/>
    </row>
    <row r="274" spans="1:16" x14ac:dyDescent="0.3">
      <c r="A274" s="60">
        <v>273</v>
      </c>
      <c r="B274" s="138"/>
      <c r="C274" s="139"/>
      <c r="D274" s="146" t="e">
        <f>MATCH(E274,[1]!Tabla1[Consignatario],0)</f>
        <v>#REF!</v>
      </c>
      <c r="E274" s="145" t="s">
        <v>1585</v>
      </c>
      <c r="F274" s="139" t="s">
        <v>1271</v>
      </c>
      <c r="G274" s="140"/>
      <c r="H274" s="135" t="s">
        <v>1277</v>
      </c>
      <c r="I274" s="132" t="s">
        <v>1871</v>
      </c>
      <c r="J274" s="130" t="s">
        <v>63</v>
      </c>
      <c r="K274" s="133">
        <v>480</v>
      </c>
      <c r="L274" s="130"/>
      <c r="M274" s="130">
        <v>7</v>
      </c>
      <c r="N274" s="137">
        <v>1.5</v>
      </c>
      <c r="O274" s="137"/>
      <c r="P274" s="128"/>
    </row>
    <row r="275" spans="1:16" x14ac:dyDescent="0.3">
      <c r="A275" s="60">
        <v>274</v>
      </c>
      <c r="B275" s="138"/>
      <c r="C275" s="139"/>
      <c r="D275" s="146" t="e">
        <f>MATCH(E275,[1]!Tabla1[Consignatario],0)</f>
        <v>#REF!</v>
      </c>
      <c r="E275" s="145" t="s">
        <v>1585</v>
      </c>
      <c r="F275" s="139" t="s">
        <v>1271</v>
      </c>
      <c r="G275" s="140"/>
      <c r="H275" s="139" t="s">
        <v>1277</v>
      </c>
      <c r="I275" s="132" t="s">
        <v>1870</v>
      </c>
      <c r="J275" s="130" t="s">
        <v>259</v>
      </c>
      <c r="K275" s="133">
        <v>500</v>
      </c>
      <c r="L275" s="130">
        <v>500</v>
      </c>
      <c r="M275" s="130">
        <v>7</v>
      </c>
      <c r="N275" s="130">
        <v>4</v>
      </c>
      <c r="O275" s="130"/>
      <c r="P275" s="128"/>
    </row>
    <row r="276" spans="1:16" x14ac:dyDescent="0.3">
      <c r="A276" s="60">
        <v>275</v>
      </c>
      <c r="B276" s="138" t="s">
        <v>963</v>
      </c>
      <c r="C276" s="147"/>
      <c r="D276" s="146" t="e">
        <f>MATCH(E276,[1]!Tabla1[Consignatario],0)</f>
        <v>#REF!</v>
      </c>
      <c r="E276" s="147" t="s">
        <v>1586</v>
      </c>
      <c r="F276" s="147" t="s">
        <v>968</v>
      </c>
      <c r="G276" s="140"/>
      <c r="H276" s="139" t="s">
        <v>750</v>
      </c>
      <c r="I276" s="132" t="s">
        <v>1869</v>
      </c>
      <c r="J276" s="130" t="s">
        <v>80</v>
      </c>
      <c r="K276" s="133">
        <v>8000</v>
      </c>
      <c r="L276" s="191">
        <v>8000</v>
      </c>
      <c r="M276" s="130">
        <v>30</v>
      </c>
      <c r="N276" s="130"/>
      <c r="O276" s="130"/>
      <c r="P276" s="128"/>
    </row>
    <row r="277" spans="1:16" x14ac:dyDescent="0.3">
      <c r="A277" s="60">
        <v>276</v>
      </c>
      <c r="B277" s="134" t="s">
        <v>1232</v>
      </c>
      <c r="C277" s="164"/>
      <c r="D277" s="146" t="e">
        <f>MATCH(E277,[1]!Tabla1[Consignatario],0)</f>
        <v>#REF!</v>
      </c>
      <c r="E277" s="147" t="s">
        <v>1586</v>
      </c>
      <c r="F277" s="135" t="s">
        <v>1240</v>
      </c>
      <c r="G277" s="136"/>
      <c r="H277" s="139" t="s">
        <v>1238</v>
      </c>
      <c r="I277" s="132" t="s">
        <v>1870</v>
      </c>
      <c r="J277" s="130" t="s">
        <v>1236</v>
      </c>
      <c r="K277" s="133">
        <v>26000</v>
      </c>
      <c r="L277" s="130">
        <v>26000</v>
      </c>
      <c r="M277" s="130">
        <v>39</v>
      </c>
      <c r="N277" s="130"/>
      <c r="O277" s="130"/>
      <c r="P277" s="128"/>
    </row>
    <row r="278" spans="1:16" x14ac:dyDescent="0.3">
      <c r="A278" s="60">
        <v>277</v>
      </c>
      <c r="B278" s="142"/>
      <c r="C278" s="168"/>
      <c r="D278" s="146" t="e">
        <f>MATCH(E278,[1]!Tabla1[Consignatario],0)</f>
        <v>#REF!</v>
      </c>
      <c r="E278" s="147" t="s">
        <v>1586</v>
      </c>
      <c r="F278" s="135" t="s">
        <v>1240</v>
      </c>
      <c r="G278" s="144"/>
      <c r="H278" s="135" t="s">
        <v>1238</v>
      </c>
      <c r="I278" s="132" t="s">
        <v>1869</v>
      </c>
      <c r="J278" s="130" t="s">
        <v>1237</v>
      </c>
      <c r="K278" s="133">
        <v>10220</v>
      </c>
      <c r="L278" s="130"/>
      <c r="M278" s="130">
        <v>25</v>
      </c>
      <c r="N278" s="137">
        <v>6.5</v>
      </c>
      <c r="O278" s="137"/>
      <c r="P278" s="128"/>
    </row>
    <row r="279" spans="1:16" x14ac:dyDescent="0.3">
      <c r="A279" s="60">
        <v>278</v>
      </c>
      <c r="B279" s="151" t="s">
        <v>1378</v>
      </c>
      <c r="C279" s="147"/>
      <c r="D279" s="146" t="e">
        <f>MATCH(E279,[1]!Tabla1[Consignatario],0)</f>
        <v>#REF!</v>
      </c>
      <c r="E279" s="147" t="s">
        <v>1587</v>
      </c>
      <c r="F279" s="145" t="s">
        <v>968</v>
      </c>
      <c r="G279" s="156"/>
      <c r="H279" s="139" t="s">
        <v>474</v>
      </c>
      <c r="I279" s="154" t="s">
        <v>1869</v>
      </c>
      <c r="J279" s="146" t="s">
        <v>80</v>
      </c>
      <c r="K279" s="133">
        <v>8000</v>
      </c>
      <c r="L279" s="146"/>
      <c r="M279" s="146">
        <v>30</v>
      </c>
      <c r="N279" s="146"/>
      <c r="O279" s="146"/>
      <c r="P279" s="155"/>
    </row>
    <row r="280" spans="1:16" x14ac:dyDescent="0.3">
      <c r="A280" s="60">
        <v>279</v>
      </c>
      <c r="B280" s="138" t="s">
        <v>911</v>
      </c>
      <c r="C280" s="139"/>
      <c r="D280" s="146" t="e">
        <f>MATCH(E280,[1]!Tabla1[Consignatario],0)</f>
        <v>#REF!</v>
      </c>
      <c r="E280" s="139" t="s">
        <v>1588</v>
      </c>
      <c r="F280" s="139" t="s">
        <v>927</v>
      </c>
      <c r="G280" s="140"/>
      <c r="H280" s="139" t="s">
        <v>750</v>
      </c>
      <c r="I280" s="132" t="s">
        <v>1870</v>
      </c>
      <c r="J280" s="130" t="s">
        <v>200</v>
      </c>
      <c r="K280" s="133">
        <v>8800</v>
      </c>
      <c r="L280" s="130">
        <v>8800</v>
      </c>
      <c r="M280" s="130">
        <v>132</v>
      </c>
      <c r="N280" s="130"/>
      <c r="O280" s="130"/>
      <c r="P280" s="128"/>
    </row>
    <row r="281" spans="1:16" x14ac:dyDescent="0.3">
      <c r="A281" s="60">
        <v>280</v>
      </c>
      <c r="B281" s="138"/>
      <c r="C281" s="139"/>
      <c r="D281" s="146" t="e">
        <f>MATCH(E281,[1]!Tabla1[Consignatario],0)</f>
        <v>#REF!</v>
      </c>
      <c r="E281" s="139" t="s">
        <v>1588</v>
      </c>
      <c r="F281" s="139" t="s">
        <v>927</v>
      </c>
      <c r="G281" s="140"/>
      <c r="H281" s="139" t="s">
        <v>750</v>
      </c>
      <c r="I281" s="132" t="s">
        <v>1869</v>
      </c>
      <c r="J281" s="130" t="s">
        <v>931</v>
      </c>
      <c r="K281" s="133">
        <v>2800</v>
      </c>
      <c r="L281" s="191">
        <v>2800</v>
      </c>
      <c r="M281" s="130">
        <v>10</v>
      </c>
      <c r="N281" s="130">
        <v>4</v>
      </c>
      <c r="O281" s="130"/>
      <c r="P281" s="128"/>
    </row>
    <row r="282" spans="1:16" x14ac:dyDescent="0.3">
      <c r="A282" s="60">
        <v>281</v>
      </c>
      <c r="B282" s="151" t="s">
        <v>1392</v>
      </c>
      <c r="C282" s="147"/>
      <c r="D282" s="146" t="e">
        <f>MATCH(E282,[1]!Tabla1[Consignatario],0)</f>
        <v>#REF!</v>
      </c>
      <c r="E282" s="139" t="s">
        <v>1588</v>
      </c>
      <c r="F282" s="147" t="s">
        <v>1405</v>
      </c>
      <c r="G282" s="140"/>
      <c r="H282" s="135" t="s">
        <v>474</v>
      </c>
      <c r="I282" s="132" t="s">
        <v>1869</v>
      </c>
      <c r="J282" s="130" t="s">
        <v>931</v>
      </c>
      <c r="K282" s="133">
        <v>2800</v>
      </c>
      <c r="L282" s="130"/>
      <c r="M282" s="130">
        <v>10</v>
      </c>
      <c r="N282" s="130">
        <v>4</v>
      </c>
      <c r="O282" s="130"/>
      <c r="P282" s="128"/>
    </row>
    <row r="283" spans="1:16" x14ac:dyDescent="0.3">
      <c r="A283" s="60">
        <v>282</v>
      </c>
      <c r="B283" s="151"/>
      <c r="C283" s="147"/>
      <c r="D283" s="146" t="e">
        <f>MATCH(E283,[1]!Tabla1[Consignatario],0)</f>
        <v>#REF!</v>
      </c>
      <c r="E283" s="139" t="s">
        <v>1588</v>
      </c>
      <c r="F283" s="147" t="s">
        <v>1405</v>
      </c>
      <c r="G283" s="140"/>
      <c r="H283" s="139" t="s">
        <v>474</v>
      </c>
      <c r="I283" s="132" t="s">
        <v>1870</v>
      </c>
      <c r="J283" s="130" t="s">
        <v>961</v>
      </c>
      <c r="K283" s="133">
        <v>6600</v>
      </c>
      <c r="L283" s="130">
        <v>6600</v>
      </c>
      <c r="M283" s="130">
        <v>99</v>
      </c>
      <c r="N283" s="130"/>
      <c r="O283" s="130"/>
      <c r="P283" s="128"/>
    </row>
    <row r="284" spans="1:16" x14ac:dyDescent="0.3">
      <c r="A284" s="60">
        <v>283</v>
      </c>
      <c r="B284" s="138" t="s">
        <v>1298</v>
      </c>
      <c r="C284" s="139"/>
      <c r="D284" s="146" t="e">
        <f>MATCH(E284,[1]!Tabla1[Consignatario],0)</f>
        <v>#REF!</v>
      </c>
      <c r="E284" s="139" t="s">
        <v>1588</v>
      </c>
      <c r="F284" s="139" t="s">
        <v>1308</v>
      </c>
      <c r="G284" s="140"/>
      <c r="H284" s="139" t="s">
        <v>1451</v>
      </c>
      <c r="I284" s="132" t="s">
        <v>1869</v>
      </c>
      <c r="J284" s="130" t="s">
        <v>610</v>
      </c>
      <c r="K284" s="133">
        <v>400</v>
      </c>
      <c r="L284" s="130"/>
      <c r="M284" s="130">
        <v>1</v>
      </c>
      <c r="N284" s="130">
        <v>4</v>
      </c>
      <c r="O284" s="130"/>
      <c r="P284" s="128"/>
    </row>
    <row r="285" spans="1:16" x14ac:dyDescent="0.3">
      <c r="A285" s="60">
        <v>284</v>
      </c>
      <c r="B285" s="138"/>
      <c r="C285" s="139"/>
      <c r="D285" s="146" t="e">
        <f>MATCH(E285,[1]!Tabla1[Consignatario],0)</f>
        <v>#REF!</v>
      </c>
      <c r="E285" s="139" t="s">
        <v>1588</v>
      </c>
      <c r="F285" s="139" t="s">
        <v>1308</v>
      </c>
      <c r="G285" s="140"/>
      <c r="H285" s="139" t="s">
        <v>1451</v>
      </c>
      <c r="I285" s="132" t="s">
        <v>1871</v>
      </c>
      <c r="J285" s="130" t="s">
        <v>410</v>
      </c>
      <c r="K285" s="133">
        <v>240</v>
      </c>
      <c r="L285" s="130"/>
      <c r="M285" s="130">
        <v>3</v>
      </c>
      <c r="N285" s="130">
        <v>5</v>
      </c>
      <c r="O285" s="130"/>
      <c r="P285" s="128"/>
    </row>
    <row r="286" spans="1:16" x14ac:dyDescent="0.3">
      <c r="A286" s="60">
        <v>285</v>
      </c>
      <c r="B286" s="134"/>
      <c r="C286" s="135"/>
      <c r="D286" s="146" t="e">
        <f>MATCH(E286,[1]!Tabla1[Consignatario],0)</f>
        <v>#REF!</v>
      </c>
      <c r="E286" s="139" t="s">
        <v>1588</v>
      </c>
      <c r="F286" s="135" t="s">
        <v>1308</v>
      </c>
      <c r="G286" s="136"/>
      <c r="H286" s="135" t="s">
        <v>1451</v>
      </c>
      <c r="I286" s="132" t="s">
        <v>1870</v>
      </c>
      <c r="J286" s="130" t="s">
        <v>259</v>
      </c>
      <c r="K286" s="133">
        <v>500</v>
      </c>
      <c r="L286" s="130">
        <v>500</v>
      </c>
      <c r="M286" s="130">
        <v>7</v>
      </c>
      <c r="N286" s="130">
        <v>4</v>
      </c>
      <c r="O286" s="130"/>
      <c r="P286" s="128"/>
    </row>
    <row r="287" spans="1:16" x14ac:dyDescent="0.3">
      <c r="A287" s="60">
        <v>288</v>
      </c>
      <c r="B287" s="138" t="s">
        <v>1279</v>
      </c>
      <c r="C287" s="139"/>
      <c r="D287" s="146" t="e">
        <f>MATCH(E287,[1]!Tabla1[Consignatario],0)</f>
        <v>#REF!</v>
      </c>
      <c r="E287" s="147" t="s">
        <v>1589</v>
      </c>
      <c r="F287" s="139" t="s">
        <v>1275</v>
      </c>
      <c r="G287" s="140"/>
      <c r="H287" s="139" t="s">
        <v>1283</v>
      </c>
      <c r="I287" s="132" t="s">
        <v>1871</v>
      </c>
      <c r="J287" s="130" t="s">
        <v>71</v>
      </c>
      <c r="K287" s="133">
        <v>400</v>
      </c>
      <c r="L287" s="130"/>
      <c r="M287" s="130">
        <v>6</v>
      </c>
      <c r="N287" s="130"/>
      <c r="O287" s="130"/>
      <c r="P287" s="128"/>
    </row>
    <row r="288" spans="1:16" x14ac:dyDescent="0.3">
      <c r="A288" s="60">
        <v>289</v>
      </c>
      <c r="B288" s="138"/>
      <c r="C288" s="139"/>
      <c r="D288" s="146" t="e">
        <f>MATCH(E288,[1]!Tabla1[Consignatario],0)</f>
        <v>#REF!</v>
      </c>
      <c r="E288" s="147" t="s">
        <v>1589</v>
      </c>
      <c r="F288" s="139" t="s">
        <v>1275</v>
      </c>
      <c r="G288" s="140"/>
      <c r="H288" s="135" t="s">
        <v>1283</v>
      </c>
      <c r="I288" s="132" t="s">
        <v>1870</v>
      </c>
      <c r="J288" s="130" t="s">
        <v>113</v>
      </c>
      <c r="K288" s="133">
        <v>600</v>
      </c>
      <c r="L288" s="130">
        <v>600</v>
      </c>
      <c r="M288" s="130">
        <v>9</v>
      </c>
      <c r="N288" s="130"/>
      <c r="O288" s="130"/>
      <c r="P288" s="128"/>
    </row>
    <row r="289" spans="1:16" x14ac:dyDescent="0.3">
      <c r="A289" s="60">
        <v>290</v>
      </c>
      <c r="B289" s="138"/>
      <c r="C289" s="139"/>
      <c r="D289" s="146" t="e">
        <f>MATCH(E289,[1]!Tabla1[Consignatario],0)</f>
        <v>#REF!</v>
      </c>
      <c r="E289" s="147" t="s">
        <v>1589</v>
      </c>
      <c r="F289" s="139" t="s">
        <v>1275</v>
      </c>
      <c r="G289" s="140"/>
      <c r="H289" s="139" t="s">
        <v>1283</v>
      </c>
      <c r="I289" s="132" t="s">
        <v>1869</v>
      </c>
      <c r="J289" s="130">
        <v>14580</v>
      </c>
      <c r="K289" s="133">
        <v>14580</v>
      </c>
      <c r="L289" s="130"/>
      <c r="M289" s="130">
        <v>54</v>
      </c>
      <c r="N289" s="137">
        <v>5.5</v>
      </c>
      <c r="O289" s="137"/>
      <c r="P289" s="128"/>
    </row>
    <row r="290" spans="1:16" x14ac:dyDescent="0.3">
      <c r="A290" s="60">
        <v>291</v>
      </c>
      <c r="B290" s="138" t="s">
        <v>963</v>
      </c>
      <c r="C290" s="147"/>
      <c r="D290" s="146" t="e">
        <f>MATCH(E290,[1]!Tabla1[Consignatario],0)</f>
        <v>#REF!</v>
      </c>
      <c r="E290" s="145" t="s">
        <v>1590</v>
      </c>
      <c r="F290" s="147" t="s">
        <v>1251</v>
      </c>
      <c r="G290" s="140"/>
      <c r="H290" s="139" t="s">
        <v>750</v>
      </c>
      <c r="I290" s="132" t="s">
        <v>1870</v>
      </c>
      <c r="J290" s="130" t="s">
        <v>1373</v>
      </c>
      <c r="K290" s="133">
        <v>60600</v>
      </c>
      <c r="L290" s="130">
        <v>60600</v>
      </c>
      <c r="M290" s="130">
        <v>909</v>
      </c>
      <c r="N290" s="130"/>
      <c r="O290" s="130"/>
      <c r="P290" s="128"/>
    </row>
    <row r="291" spans="1:16" x14ac:dyDescent="0.3">
      <c r="A291" s="60">
        <v>292</v>
      </c>
      <c r="B291" s="138"/>
      <c r="C291" s="147"/>
      <c r="D291" s="146" t="e">
        <f>MATCH(E291,[1]!Tabla1[Consignatario],0)</f>
        <v>#REF!</v>
      </c>
      <c r="E291" s="145" t="s">
        <v>1590</v>
      </c>
      <c r="F291" s="147" t="s">
        <v>1251</v>
      </c>
      <c r="G291" s="140"/>
      <c r="H291" s="139" t="s">
        <v>750</v>
      </c>
      <c r="I291" s="132" t="s">
        <v>1869</v>
      </c>
      <c r="J291" s="130" t="s">
        <v>25</v>
      </c>
      <c r="K291" s="133">
        <v>16000</v>
      </c>
      <c r="L291" s="191">
        <v>16000</v>
      </c>
      <c r="M291" s="130">
        <v>60</v>
      </c>
      <c r="N291" s="130"/>
      <c r="O291" s="130"/>
      <c r="P291" s="128"/>
    </row>
    <row r="292" spans="1:16" x14ac:dyDescent="0.3">
      <c r="A292" s="60">
        <v>293</v>
      </c>
      <c r="B292" s="151" t="s">
        <v>1357</v>
      </c>
      <c r="C292" s="147"/>
      <c r="D292" s="146" t="e">
        <f>MATCH(E292,[1]!Tabla1[Consignatario],0)</f>
        <v>#REF!</v>
      </c>
      <c r="E292" s="145" t="s">
        <v>1590</v>
      </c>
      <c r="F292" s="147" t="s">
        <v>1251</v>
      </c>
      <c r="G292" s="156"/>
      <c r="H292" s="135" t="s">
        <v>474</v>
      </c>
      <c r="I292" s="154" t="s">
        <v>1869</v>
      </c>
      <c r="J292" s="146" t="s">
        <v>25</v>
      </c>
      <c r="K292" s="133">
        <v>16000</v>
      </c>
      <c r="L292" s="146"/>
      <c r="M292" s="146">
        <v>60</v>
      </c>
      <c r="N292" s="146"/>
      <c r="O292" s="146"/>
      <c r="P292" s="155"/>
    </row>
    <row r="293" spans="1:16" x14ac:dyDescent="0.3">
      <c r="A293" s="60">
        <v>294</v>
      </c>
      <c r="B293" s="151"/>
      <c r="C293" s="147"/>
      <c r="D293" s="146" t="e">
        <f>MATCH(E293,[1]!Tabla1[Consignatario],0)</f>
        <v>#REF!</v>
      </c>
      <c r="E293" s="145" t="s">
        <v>1590</v>
      </c>
      <c r="F293" s="147" t="s">
        <v>1251</v>
      </c>
      <c r="G293" s="156"/>
      <c r="H293" s="139" t="s">
        <v>474</v>
      </c>
      <c r="I293" s="154" t="s">
        <v>1870</v>
      </c>
      <c r="J293" s="146" t="s">
        <v>1373</v>
      </c>
      <c r="K293" s="133">
        <v>60600</v>
      </c>
      <c r="L293" s="146">
        <v>60600</v>
      </c>
      <c r="M293" s="146">
        <v>909</v>
      </c>
      <c r="N293" s="146"/>
      <c r="O293" s="146"/>
      <c r="P293" s="155"/>
    </row>
    <row r="294" spans="1:16" x14ac:dyDescent="0.3">
      <c r="A294" s="60">
        <v>295</v>
      </c>
      <c r="B294" s="134" t="s">
        <v>938</v>
      </c>
      <c r="C294" s="164"/>
      <c r="D294" s="146" t="e">
        <f>MATCH(E294,[1]!Tabla1[Consignatario],0)</f>
        <v>#REF!</v>
      </c>
      <c r="E294" s="185" t="s">
        <v>1591</v>
      </c>
      <c r="F294" s="135" t="s">
        <v>945</v>
      </c>
      <c r="G294" s="165"/>
      <c r="H294" s="139" t="s">
        <v>750</v>
      </c>
      <c r="I294" s="132" t="s">
        <v>1870</v>
      </c>
      <c r="J294" s="130" t="s">
        <v>447</v>
      </c>
      <c r="K294" s="133">
        <v>11000</v>
      </c>
      <c r="L294" s="130">
        <v>11000</v>
      </c>
      <c r="M294" s="130">
        <v>165</v>
      </c>
      <c r="N294" s="130"/>
      <c r="O294" s="130"/>
      <c r="P294" s="128"/>
    </row>
    <row r="295" spans="1:16" x14ac:dyDescent="0.3">
      <c r="A295" s="60">
        <v>296</v>
      </c>
      <c r="B295" s="138" t="s">
        <v>1392</v>
      </c>
      <c r="C295" s="147"/>
      <c r="D295" s="146" t="e">
        <f>MATCH(E295,[1]!Tabla1[Consignatario],0)</f>
        <v>#REF!</v>
      </c>
      <c r="E295" s="185" t="s">
        <v>1591</v>
      </c>
      <c r="F295" s="135" t="s">
        <v>945</v>
      </c>
      <c r="G295" s="140"/>
      <c r="H295" s="139" t="s">
        <v>474</v>
      </c>
      <c r="I295" s="132" t="s">
        <v>1869</v>
      </c>
      <c r="J295" s="130" t="s">
        <v>1394</v>
      </c>
      <c r="K295" s="133">
        <v>2084</v>
      </c>
      <c r="L295" s="130"/>
      <c r="M295" s="130">
        <v>7</v>
      </c>
      <c r="N295" s="137">
        <v>6.5</v>
      </c>
      <c r="O295" s="137"/>
      <c r="P295" s="128"/>
    </row>
    <row r="296" spans="1:16" x14ac:dyDescent="0.3">
      <c r="A296" s="60">
        <v>297</v>
      </c>
      <c r="B296" s="134"/>
      <c r="C296" s="145"/>
      <c r="D296" s="146" t="e">
        <f>MATCH(E296,[1]!Tabla1[Consignatario],0)</f>
        <v>#REF!</v>
      </c>
      <c r="E296" s="185" t="s">
        <v>1591</v>
      </c>
      <c r="F296" s="135" t="s">
        <v>945</v>
      </c>
      <c r="G296" s="136"/>
      <c r="H296" s="135" t="s">
        <v>474</v>
      </c>
      <c r="I296" s="132" t="s">
        <v>1870</v>
      </c>
      <c r="J296" s="130" t="s">
        <v>1393</v>
      </c>
      <c r="K296" s="133">
        <v>8670</v>
      </c>
      <c r="L296" s="130">
        <v>8670</v>
      </c>
      <c r="M296" s="130">
        <v>130</v>
      </c>
      <c r="N296" s="137">
        <v>0.5</v>
      </c>
      <c r="O296" s="137"/>
      <c r="P296" s="128"/>
    </row>
    <row r="297" spans="1:16" x14ac:dyDescent="0.3">
      <c r="A297" s="60">
        <v>298</v>
      </c>
      <c r="B297" s="138" t="s">
        <v>1408</v>
      </c>
      <c r="C297" s="139"/>
      <c r="D297" s="146" t="e">
        <f>MATCH(E297,[1]!Tabla1[Consignatario],0)</f>
        <v>#REF!</v>
      </c>
      <c r="E297" s="145" t="s">
        <v>1592</v>
      </c>
      <c r="F297" s="135" t="s">
        <v>1275</v>
      </c>
      <c r="G297" s="140"/>
      <c r="H297" s="139" t="s">
        <v>750</v>
      </c>
      <c r="I297" s="132" t="s">
        <v>1870</v>
      </c>
      <c r="J297" s="130" t="s">
        <v>795</v>
      </c>
      <c r="K297" s="133">
        <v>700</v>
      </c>
      <c r="L297" s="130">
        <v>700</v>
      </c>
      <c r="M297" s="130">
        <v>10</v>
      </c>
      <c r="N297" s="130">
        <v>4</v>
      </c>
      <c r="O297" s="130"/>
      <c r="P297" s="128"/>
    </row>
    <row r="298" spans="1:16" x14ac:dyDescent="0.3">
      <c r="A298" s="60">
        <v>299</v>
      </c>
      <c r="B298" s="134" t="s">
        <v>747</v>
      </c>
      <c r="C298" s="164"/>
      <c r="D298" s="146" t="e">
        <f>MATCH(E298,[1]!Tabla1[Consignatario],0)</f>
        <v>#REF!</v>
      </c>
      <c r="E298" s="135" t="s">
        <v>1593</v>
      </c>
      <c r="F298" s="135" t="s">
        <v>904</v>
      </c>
      <c r="G298" s="165"/>
      <c r="H298" s="139" t="s">
        <v>750</v>
      </c>
      <c r="I298" s="132" t="s">
        <v>1870</v>
      </c>
      <c r="J298" s="130" t="s">
        <v>906</v>
      </c>
      <c r="K298" s="133">
        <v>23000</v>
      </c>
      <c r="L298" s="130">
        <v>23000</v>
      </c>
      <c r="M298" s="130">
        <v>349</v>
      </c>
      <c r="N298" s="130"/>
      <c r="O298" s="130"/>
      <c r="P298" s="128"/>
    </row>
    <row r="299" spans="1:16" x14ac:dyDescent="0.3">
      <c r="A299" s="60">
        <v>300</v>
      </c>
      <c r="B299" s="151" t="s">
        <v>1404</v>
      </c>
      <c r="C299" s="147"/>
      <c r="D299" s="146" t="e">
        <f>MATCH(E299,[1]!Tabla1[Consignatario],0)</f>
        <v>#REF!</v>
      </c>
      <c r="E299" s="135" t="s">
        <v>1593</v>
      </c>
      <c r="F299" s="145" t="s">
        <v>1241</v>
      </c>
      <c r="G299" s="140"/>
      <c r="H299" s="139" t="s">
        <v>750</v>
      </c>
      <c r="I299" s="132" t="s">
        <v>1870</v>
      </c>
      <c r="J299" s="130" t="s">
        <v>1316</v>
      </c>
      <c r="K299" s="133">
        <v>2380</v>
      </c>
      <c r="L299" s="130">
        <v>2380</v>
      </c>
      <c r="M299" s="130">
        <v>35</v>
      </c>
      <c r="N299" s="130" t="s">
        <v>1407</v>
      </c>
      <c r="O299" s="130"/>
      <c r="P299" s="128"/>
    </row>
    <row r="300" spans="1:16" x14ac:dyDescent="0.3">
      <c r="A300" s="60">
        <v>301</v>
      </c>
      <c r="B300" s="151" t="s">
        <v>1392</v>
      </c>
      <c r="C300" s="147"/>
      <c r="D300" s="146" t="e">
        <f>MATCH(E300,[1]!Tabla1[Consignatario],0)</f>
        <v>#REF!</v>
      </c>
      <c r="E300" s="135" t="s">
        <v>1593</v>
      </c>
      <c r="F300" s="147" t="s">
        <v>907</v>
      </c>
      <c r="G300" s="140"/>
      <c r="H300" s="135" t="s">
        <v>474</v>
      </c>
      <c r="I300" s="132" t="s">
        <v>1870</v>
      </c>
      <c r="J300" s="130" t="s">
        <v>906</v>
      </c>
      <c r="K300" s="133">
        <v>23000</v>
      </c>
      <c r="L300" s="130">
        <v>23000</v>
      </c>
      <c r="M300" s="130">
        <v>345</v>
      </c>
      <c r="N300" s="130"/>
      <c r="O300" s="130"/>
      <c r="P300" s="128"/>
    </row>
    <row r="301" spans="1:16" x14ac:dyDescent="0.3">
      <c r="A301" s="60">
        <v>302</v>
      </c>
      <c r="B301" s="138" t="s">
        <v>1314</v>
      </c>
      <c r="C301" s="168"/>
      <c r="D301" s="146" t="e">
        <f>MATCH(E301,[1]!Tabla1[Consignatario],0)</f>
        <v>#REF!</v>
      </c>
      <c r="E301" s="135" t="s">
        <v>1593</v>
      </c>
      <c r="F301" s="139" t="s">
        <v>1450</v>
      </c>
      <c r="G301" s="188"/>
      <c r="H301" s="139" t="s">
        <v>474</v>
      </c>
      <c r="I301" s="132" t="s">
        <v>1870</v>
      </c>
      <c r="J301" s="130" t="s">
        <v>1316</v>
      </c>
      <c r="K301" s="133">
        <v>2380</v>
      </c>
      <c r="L301" s="130">
        <v>2380</v>
      </c>
      <c r="M301" s="130">
        <v>35</v>
      </c>
      <c r="N301" s="137">
        <v>5.5</v>
      </c>
      <c r="O301" s="137"/>
      <c r="P301" s="128"/>
    </row>
    <row r="302" spans="1:16" x14ac:dyDescent="0.3">
      <c r="A302" s="60">
        <v>303</v>
      </c>
      <c r="B302" s="138" t="s">
        <v>1288</v>
      </c>
      <c r="C302" s="168"/>
      <c r="D302" s="146" t="e">
        <f>MATCH(E302,[1]!Tabla1[Consignatario],0)</f>
        <v>#REF!</v>
      </c>
      <c r="E302" s="135" t="s">
        <v>1593</v>
      </c>
      <c r="F302" s="139" t="s">
        <v>1275</v>
      </c>
      <c r="G302" s="188"/>
      <c r="H302" s="139" t="s">
        <v>1451</v>
      </c>
      <c r="I302" s="132" t="s">
        <v>1868</v>
      </c>
      <c r="J302" s="130" t="s">
        <v>1289</v>
      </c>
      <c r="K302" s="133">
        <v>1462</v>
      </c>
      <c r="L302" s="130">
        <v>1462</v>
      </c>
      <c r="M302" s="130">
        <v>21</v>
      </c>
      <c r="N302" s="137">
        <v>7.5</v>
      </c>
      <c r="O302" s="137"/>
      <c r="P302" s="128"/>
    </row>
    <row r="303" spans="1:16" x14ac:dyDescent="0.3">
      <c r="A303" s="60">
        <v>304</v>
      </c>
      <c r="B303" s="138" t="s">
        <v>747</v>
      </c>
      <c r="C303" s="168"/>
      <c r="D303" s="146" t="e">
        <f>MATCH(E303,[1]!Tabla1[Consignatario],0)</f>
        <v>#REF!</v>
      </c>
      <c r="E303" s="139" t="s">
        <v>1594</v>
      </c>
      <c r="F303" s="139" t="s">
        <v>907</v>
      </c>
      <c r="G303" s="188"/>
      <c r="H303" s="139" t="s">
        <v>750</v>
      </c>
      <c r="I303" s="132" t="s">
        <v>1870</v>
      </c>
      <c r="J303" s="130" t="s">
        <v>125</v>
      </c>
      <c r="K303" s="133">
        <v>12000</v>
      </c>
      <c r="L303" s="130">
        <v>12000</v>
      </c>
      <c r="M303" s="130">
        <v>180</v>
      </c>
      <c r="N303" s="130"/>
      <c r="O303" s="130"/>
      <c r="P303" s="128"/>
    </row>
    <row r="304" spans="1:16" x14ac:dyDescent="0.3">
      <c r="A304" s="60">
        <v>305</v>
      </c>
      <c r="B304" s="150" t="s">
        <v>1392</v>
      </c>
      <c r="C304" s="145"/>
      <c r="D304" s="146" t="e">
        <f>MATCH(E304,[1]!Tabla1[Consignatario],0)</f>
        <v>#REF!</v>
      </c>
      <c r="E304" s="139" t="s">
        <v>1594</v>
      </c>
      <c r="F304" s="145" t="s">
        <v>907</v>
      </c>
      <c r="G304" s="136"/>
      <c r="H304" s="135" t="s">
        <v>474</v>
      </c>
      <c r="I304" s="132" t="s">
        <v>1870</v>
      </c>
      <c r="J304" s="130" t="s">
        <v>378</v>
      </c>
      <c r="K304" s="133">
        <v>10000</v>
      </c>
      <c r="L304" s="130">
        <v>10000</v>
      </c>
      <c r="M304" s="130">
        <v>150</v>
      </c>
      <c r="N304" s="130"/>
      <c r="O304" s="130"/>
      <c r="P304" s="128"/>
    </row>
    <row r="305" spans="1:16" x14ac:dyDescent="0.3">
      <c r="A305" s="60">
        <v>306</v>
      </c>
      <c r="B305" s="138" t="s">
        <v>1298</v>
      </c>
      <c r="C305" s="139"/>
      <c r="D305" s="146" t="e">
        <f>MATCH(E305,[1]!Tabla1[Consignatario],0)</f>
        <v>#REF!</v>
      </c>
      <c r="E305" s="139" t="s">
        <v>1594</v>
      </c>
      <c r="F305" s="135" t="s">
        <v>907</v>
      </c>
      <c r="G305" s="140"/>
      <c r="H305" s="139" t="s">
        <v>1451</v>
      </c>
      <c r="I305" s="132" t="s">
        <v>1870</v>
      </c>
      <c r="J305" s="130" t="s">
        <v>49</v>
      </c>
      <c r="K305" s="133">
        <v>1000</v>
      </c>
      <c r="L305" s="130">
        <v>1000</v>
      </c>
      <c r="M305" s="130">
        <v>105</v>
      </c>
      <c r="N305" s="130"/>
      <c r="O305" s="130"/>
      <c r="P305" s="128"/>
    </row>
    <row r="306" spans="1:16" x14ac:dyDescent="0.3">
      <c r="A306" s="60">
        <v>307</v>
      </c>
      <c r="B306" s="134"/>
      <c r="C306" s="135"/>
      <c r="D306" s="146" t="e">
        <f>MATCH(E306,[1]!Tabla1[Consignatario],0)</f>
        <v>#REF!</v>
      </c>
      <c r="E306" s="139" t="s">
        <v>1594</v>
      </c>
      <c r="F306" s="135" t="s">
        <v>907</v>
      </c>
      <c r="G306" s="136"/>
      <c r="H306" s="139" t="s">
        <v>1451</v>
      </c>
      <c r="I306" s="132" t="s">
        <v>1869</v>
      </c>
      <c r="J306" s="130" t="s">
        <v>784</v>
      </c>
      <c r="K306" s="133">
        <v>24000</v>
      </c>
      <c r="L306" s="130"/>
      <c r="M306" s="130"/>
      <c r="N306" s="130"/>
      <c r="O306" s="130"/>
      <c r="P306" s="128"/>
    </row>
    <row r="307" spans="1:16" x14ac:dyDescent="0.3">
      <c r="A307" s="60">
        <v>308</v>
      </c>
      <c r="B307" s="138" t="s">
        <v>1432</v>
      </c>
      <c r="C307" s="147"/>
      <c r="D307" s="146" t="e">
        <f>MATCH(E307,[1]!Tabla1[Consignatario],0)</f>
        <v>#REF!</v>
      </c>
      <c r="E307" s="145" t="s">
        <v>1595</v>
      </c>
      <c r="F307" s="145" t="s">
        <v>1247</v>
      </c>
      <c r="G307" s="140"/>
      <c r="H307" s="139" t="s">
        <v>750</v>
      </c>
      <c r="I307" s="132" t="s">
        <v>1870</v>
      </c>
      <c r="J307" s="130" t="s">
        <v>1434</v>
      </c>
      <c r="K307" s="133">
        <v>90200</v>
      </c>
      <c r="L307" s="130">
        <v>90200</v>
      </c>
      <c r="M307" s="130">
        <v>1353</v>
      </c>
      <c r="N307" s="130"/>
      <c r="O307" s="130"/>
      <c r="P307" s="128"/>
    </row>
    <row r="308" spans="1:16" x14ac:dyDescent="0.3">
      <c r="A308" s="60">
        <v>309</v>
      </c>
      <c r="B308" s="151" t="s">
        <v>1404</v>
      </c>
      <c r="C308" s="147"/>
      <c r="D308" s="146" t="e">
        <f>MATCH(E308,[1]!Tabla1[Consignatario],0)</f>
        <v>#REF!</v>
      </c>
      <c r="E308" s="145" t="s">
        <v>1595</v>
      </c>
      <c r="F308" s="147" t="s">
        <v>1241</v>
      </c>
      <c r="G308" s="140"/>
      <c r="H308" s="135" t="s">
        <v>750</v>
      </c>
      <c r="I308" s="132" t="s">
        <v>1870</v>
      </c>
      <c r="J308" s="130" t="s">
        <v>954</v>
      </c>
      <c r="K308" s="133">
        <v>13200</v>
      </c>
      <c r="L308" s="130">
        <v>13200</v>
      </c>
      <c r="M308" s="130">
        <v>198</v>
      </c>
      <c r="N308" s="130"/>
      <c r="O308" s="130"/>
      <c r="P308" s="128"/>
    </row>
    <row r="309" spans="1:16" x14ac:dyDescent="0.3">
      <c r="A309" s="60">
        <v>310</v>
      </c>
      <c r="B309" s="138" t="s">
        <v>1339</v>
      </c>
      <c r="C309" s="168"/>
      <c r="D309" s="146" t="e">
        <f>MATCH(E309,[1]!Tabla1[Consignatario],0)</f>
        <v>#REF!</v>
      </c>
      <c r="E309" s="145" t="s">
        <v>1595</v>
      </c>
      <c r="F309" s="139" t="s">
        <v>1247</v>
      </c>
      <c r="G309" s="188"/>
      <c r="H309" s="139" t="s">
        <v>474</v>
      </c>
      <c r="I309" s="132" t="s">
        <v>1870</v>
      </c>
      <c r="J309" s="130" t="s">
        <v>1072</v>
      </c>
      <c r="K309" s="133">
        <v>88000</v>
      </c>
      <c r="L309" s="130">
        <v>88000</v>
      </c>
      <c r="M309" s="130">
        <v>1320</v>
      </c>
      <c r="N309" s="130"/>
      <c r="O309" s="130"/>
      <c r="P309" s="128"/>
    </row>
    <row r="310" spans="1:16" x14ac:dyDescent="0.3">
      <c r="A310" s="60">
        <v>311</v>
      </c>
      <c r="B310" s="134" t="s">
        <v>1314</v>
      </c>
      <c r="C310" s="164"/>
      <c r="D310" s="146" t="e">
        <f>MATCH(E310,[1]!Tabla1[Consignatario],0)</f>
        <v>#REF!</v>
      </c>
      <c r="E310" s="145" t="s">
        <v>1595</v>
      </c>
      <c r="F310" s="135" t="s">
        <v>1450</v>
      </c>
      <c r="G310" s="165"/>
      <c r="H310" s="139" t="s">
        <v>474</v>
      </c>
      <c r="I310" s="132" t="s">
        <v>1870</v>
      </c>
      <c r="J310" s="130" t="s">
        <v>954</v>
      </c>
      <c r="K310" s="133">
        <v>13200</v>
      </c>
      <c r="L310" s="130">
        <v>13200</v>
      </c>
      <c r="M310" s="130">
        <v>198</v>
      </c>
      <c r="N310" s="130"/>
      <c r="O310" s="130"/>
      <c r="P310" s="128"/>
    </row>
    <row r="311" spans="1:16" x14ac:dyDescent="0.3">
      <c r="A311" s="60">
        <v>312</v>
      </c>
      <c r="B311" s="138" t="s">
        <v>1258</v>
      </c>
      <c r="C311" s="168"/>
      <c r="D311" s="146" t="e">
        <f>MATCH(E311,[1]!Tabla1[Consignatario],0)</f>
        <v>#REF!</v>
      </c>
      <c r="E311" s="145" t="s">
        <v>1595</v>
      </c>
      <c r="F311" s="139" t="s">
        <v>1247</v>
      </c>
      <c r="G311" s="188"/>
      <c r="H311" s="139" t="s">
        <v>1277</v>
      </c>
      <c r="I311" s="132" t="s">
        <v>1870</v>
      </c>
      <c r="J311" s="130" t="s">
        <v>171</v>
      </c>
      <c r="K311" s="133">
        <v>50000</v>
      </c>
      <c r="L311" s="130">
        <v>50000</v>
      </c>
      <c r="M311" s="130">
        <v>187</v>
      </c>
      <c r="N311" s="130">
        <v>4</v>
      </c>
      <c r="O311" s="130"/>
      <c r="P311" s="128"/>
    </row>
    <row r="312" spans="1:16" x14ac:dyDescent="0.3">
      <c r="A312" s="60">
        <v>313</v>
      </c>
      <c r="B312" s="134" t="s">
        <v>1239</v>
      </c>
      <c r="C312" s="164"/>
      <c r="D312" s="146" t="e">
        <f>MATCH(E312,[1]!Tabla1[Consignatario],0)</f>
        <v>#REF!</v>
      </c>
      <c r="E312" s="145" t="s">
        <v>1595</v>
      </c>
      <c r="F312" s="135" t="s">
        <v>1247</v>
      </c>
      <c r="G312" s="165"/>
      <c r="H312" s="135" t="s">
        <v>1238</v>
      </c>
      <c r="I312" s="132" t="s">
        <v>1870</v>
      </c>
      <c r="J312" s="130" t="s">
        <v>1248</v>
      </c>
      <c r="K312" s="133">
        <v>12432</v>
      </c>
      <c r="L312" s="130"/>
      <c r="M312" s="130">
        <v>186</v>
      </c>
      <c r="N312" s="130">
        <v>4</v>
      </c>
      <c r="O312" s="130"/>
      <c r="P312" s="128"/>
    </row>
    <row r="313" spans="1:16" x14ac:dyDescent="0.3">
      <c r="A313" s="60">
        <v>314</v>
      </c>
      <c r="B313" s="138" t="s">
        <v>938</v>
      </c>
      <c r="C313" s="168"/>
      <c r="D313" s="146" t="e">
        <f>MATCH(E313,[1]!Tabla1[Consignatario],0)</f>
        <v>#REF!</v>
      </c>
      <c r="E313" s="135" t="s">
        <v>1596</v>
      </c>
      <c r="F313" s="139" t="s">
        <v>945</v>
      </c>
      <c r="G313" s="188"/>
      <c r="H313" s="139" t="s">
        <v>750</v>
      </c>
      <c r="I313" s="132" t="s">
        <v>1870</v>
      </c>
      <c r="J313" s="130" t="s">
        <v>928</v>
      </c>
      <c r="K313" s="133">
        <v>16800</v>
      </c>
      <c r="L313" s="130">
        <v>16800</v>
      </c>
      <c r="M313" s="130">
        <v>252</v>
      </c>
      <c r="N313" s="130"/>
      <c r="O313" s="130"/>
      <c r="P313" s="128"/>
    </row>
    <row r="314" spans="1:16" x14ac:dyDescent="0.3">
      <c r="A314" s="60">
        <v>315</v>
      </c>
      <c r="B314" s="150" t="s">
        <v>1432</v>
      </c>
      <c r="C314" s="145"/>
      <c r="D314" s="146" t="e">
        <f>MATCH(E314,[1]!Tabla1[Consignatario],0)</f>
        <v>#REF!</v>
      </c>
      <c r="E314" s="145" t="s">
        <v>1597</v>
      </c>
      <c r="F314" s="145" t="s">
        <v>1251</v>
      </c>
      <c r="G314" s="136"/>
      <c r="H314" s="139" t="s">
        <v>750</v>
      </c>
      <c r="I314" s="132" t="s">
        <v>1869</v>
      </c>
      <c r="J314" s="130" t="s">
        <v>103</v>
      </c>
      <c r="K314" s="133">
        <v>9000</v>
      </c>
      <c r="L314" s="130"/>
      <c r="M314" s="130">
        <v>33</v>
      </c>
      <c r="N314" s="130">
        <v>6</v>
      </c>
      <c r="O314" s="130"/>
      <c r="P314" s="128"/>
    </row>
    <row r="315" spans="1:16" x14ac:dyDescent="0.3">
      <c r="A315" s="60">
        <v>316</v>
      </c>
      <c r="B315" s="151"/>
      <c r="C315" s="147"/>
      <c r="D315" s="146" t="e">
        <f>MATCH(E315,[1]!Tabla1[Consignatario],0)</f>
        <v>#REF!</v>
      </c>
      <c r="E315" s="145" t="s">
        <v>1597</v>
      </c>
      <c r="F315" s="147" t="s">
        <v>1251</v>
      </c>
      <c r="G315" s="140"/>
      <c r="H315" s="139" t="s">
        <v>750</v>
      </c>
      <c r="I315" s="132" t="s">
        <v>1870</v>
      </c>
      <c r="J315" s="130" t="s">
        <v>1395</v>
      </c>
      <c r="K315" s="133">
        <v>33000</v>
      </c>
      <c r="L315" s="130">
        <v>33000</v>
      </c>
      <c r="M315" s="130">
        <v>495</v>
      </c>
      <c r="N315" s="130"/>
      <c r="O315" s="130"/>
      <c r="P315" s="128"/>
    </row>
    <row r="316" spans="1:16" x14ac:dyDescent="0.3">
      <c r="A316" s="60">
        <v>317</v>
      </c>
      <c r="B316" s="163"/>
      <c r="C316" s="147"/>
      <c r="D316" s="146" t="e">
        <f>MATCH(E316,[1]!Tabla1[Consignatario],0)</f>
        <v>#REF!</v>
      </c>
      <c r="E316" s="145" t="s">
        <v>1597</v>
      </c>
      <c r="F316" s="145" t="s">
        <v>1271</v>
      </c>
      <c r="G316" s="156"/>
      <c r="H316" s="135" t="s">
        <v>474</v>
      </c>
      <c r="I316" s="154" t="s">
        <v>1870</v>
      </c>
      <c r="J316" s="146" t="s">
        <v>182</v>
      </c>
      <c r="K316" s="133">
        <v>28600</v>
      </c>
      <c r="L316" s="146">
        <v>28600</v>
      </c>
      <c r="M316" s="146">
        <v>429</v>
      </c>
      <c r="N316" s="146"/>
      <c r="O316" s="146"/>
      <c r="P316" s="155"/>
    </row>
    <row r="317" spans="1:16" x14ac:dyDescent="0.3">
      <c r="A317" s="60">
        <v>318</v>
      </c>
      <c r="B317" s="151" t="s">
        <v>1419</v>
      </c>
      <c r="C317" s="147" t="s">
        <v>1598</v>
      </c>
      <c r="D317" s="146" t="e">
        <f>MATCH(E317,[1]!Tabla1[Consignatario],0)</f>
        <v>#REF!</v>
      </c>
      <c r="E317" s="147" t="s">
        <v>1599</v>
      </c>
      <c r="F317" s="147" t="s">
        <v>1273</v>
      </c>
      <c r="G317" s="140"/>
      <c r="H317" s="139" t="s">
        <v>750</v>
      </c>
      <c r="I317" s="132" t="s">
        <v>1871</v>
      </c>
      <c r="J317" s="130" t="s">
        <v>803</v>
      </c>
      <c r="K317" s="133">
        <v>1600</v>
      </c>
      <c r="L317" s="130"/>
      <c r="M317" s="130">
        <v>24</v>
      </c>
      <c r="N317" s="130"/>
      <c r="O317" s="130"/>
      <c r="P317" s="128"/>
    </row>
    <row r="318" spans="1:16" x14ac:dyDescent="0.3">
      <c r="A318" s="60">
        <v>319</v>
      </c>
      <c r="B318" s="150"/>
      <c r="C318" s="145"/>
      <c r="D318" s="146" t="e">
        <f>MATCH(E318,[1]!Tabla1[Consignatario],0)</f>
        <v>#REF!</v>
      </c>
      <c r="E318" s="147" t="s">
        <v>1599</v>
      </c>
      <c r="F318" s="147" t="s">
        <v>1273</v>
      </c>
      <c r="G318" s="136"/>
      <c r="H318" s="139" t="s">
        <v>750</v>
      </c>
      <c r="I318" s="132" t="s">
        <v>1870</v>
      </c>
      <c r="J318" s="130" t="s">
        <v>954</v>
      </c>
      <c r="K318" s="133">
        <v>13200</v>
      </c>
      <c r="L318" s="130">
        <v>13200</v>
      </c>
      <c r="M318" s="130">
        <v>198</v>
      </c>
      <c r="N318" s="130"/>
      <c r="O318" s="130"/>
      <c r="P318" s="128"/>
    </row>
    <row r="319" spans="1:16" x14ac:dyDescent="0.3">
      <c r="A319" s="60">
        <v>320</v>
      </c>
      <c r="B319" s="138" t="s">
        <v>1339</v>
      </c>
      <c r="C319" s="168"/>
      <c r="D319" s="146" t="e">
        <f>MATCH(E319,[1]!Tabla1[Consignatario],0)</f>
        <v>#REF!</v>
      </c>
      <c r="E319" s="147" t="s">
        <v>1599</v>
      </c>
      <c r="F319" s="135" t="s">
        <v>1273</v>
      </c>
      <c r="G319" s="188"/>
      <c r="H319" s="139" t="s">
        <v>474</v>
      </c>
      <c r="I319" s="132" t="s">
        <v>1870</v>
      </c>
      <c r="J319" s="130" t="s">
        <v>954</v>
      </c>
      <c r="K319" s="133">
        <v>13200</v>
      </c>
      <c r="L319" s="130">
        <v>13200</v>
      </c>
      <c r="M319" s="130">
        <v>198</v>
      </c>
      <c r="N319" s="130"/>
      <c r="O319" s="130"/>
      <c r="P319" s="128"/>
    </row>
    <row r="320" spans="1:16" x14ac:dyDescent="0.3">
      <c r="A320" s="60">
        <v>321</v>
      </c>
      <c r="B320" s="138" t="s">
        <v>1278</v>
      </c>
      <c r="C320" s="168"/>
      <c r="D320" s="146" t="e">
        <f>MATCH(E320,[1]!Tabla1[Consignatario],0)</f>
        <v>#REF!</v>
      </c>
      <c r="E320" s="147" t="s">
        <v>1599</v>
      </c>
      <c r="F320" s="139" t="s">
        <v>1241</v>
      </c>
      <c r="G320" s="188"/>
      <c r="H320" s="135" t="s">
        <v>1283</v>
      </c>
      <c r="I320" s="132" t="s">
        <v>1869</v>
      </c>
      <c r="J320" s="130" t="s">
        <v>105</v>
      </c>
      <c r="K320" s="133">
        <v>6000</v>
      </c>
      <c r="L320" s="130"/>
      <c r="M320" s="130">
        <v>25</v>
      </c>
      <c r="N320" s="130">
        <v>4</v>
      </c>
      <c r="O320" s="130"/>
      <c r="P320" s="128"/>
    </row>
    <row r="321" spans="1:16" x14ac:dyDescent="0.3">
      <c r="A321" s="60">
        <v>322</v>
      </c>
      <c r="B321" s="138" t="s">
        <v>938</v>
      </c>
      <c r="C321" s="168"/>
      <c r="D321" s="146" t="e">
        <f>MATCH(E321,[1]!Tabla1[Consignatario],0)</f>
        <v>#REF!</v>
      </c>
      <c r="E321" s="139" t="s">
        <v>1600</v>
      </c>
      <c r="F321" s="139" t="s">
        <v>959</v>
      </c>
      <c r="G321" s="188"/>
      <c r="H321" s="139" t="s">
        <v>750</v>
      </c>
      <c r="I321" s="132" t="s">
        <v>1870</v>
      </c>
      <c r="J321" s="130" t="s">
        <v>961</v>
      </c>
      <c r="K321" s="133">
        <v>6600</v>
      </c>
      <c r="L321" s="130">
        <v>6600</v>
      </c>
      <c r="M321" s="130">
        <v>99</v>
      </c>
      <c r="N321" s="130"/>
      <c r="O321" s="130"/>
      <c r="P321" s="128"/>
    </row>
    <row r="322" spans="1:16" x14ac:dyDescent="0.3">
      <c r="A322" s="60">
        <v>323</v>
      </c>
      <c r="B322" s="150" t="s">
        <v>1378</v>
      </c>
      <c r="C322" s="145"/>
      <c r="D322" s="146" t="e">
        <f>MATCH(E322,[1]!Tabla1[Consignatario],0)</f>
        <v>#REF!</v>
      </c>
      <c r="E322" s="139" t="s">
        <v>1600</v>
      </c>
      <c r="F322" s="145" t="s">
        <v>959</v>
      </c>
      <c r="G322" s="156"/>
      <c r="H322" s="139" t="s">
        <v>474</v>
      </c>
      <c r="I322" s="154" t="s">
        <v>1870</v>
      </c>
      <c r="J322" s="146" t="s">
        <v>1384</v>
      </c>
      <c r="K322" s="133">
        <v>8600</v>
      </c>
      <c r="L322" s="146">
        <v>8600</v>
      </c>
      <c r="M322" s="146">
        <v>129</v>
      </c>
      <c r="N322" s="146"/>
      <c r="O322" s="146"/>
      <c r="P322" s="155"/>
    </row>
    <row r="323" spans="1:16" x14ac:dyDescent="0.3">
      <c r="A323" s="60">
        <v>324</v>
      </c>
      <c r="B323" s="151" t="s">
        <v>1419</v>
      </c>
      <c r="C323" s="147"/>
      <c r="D323" s="146" t="e">
        <f>MATCH(E323,[1]!Tabla1[Consignatario],0)</f>
        <v>#REF!</v>
      </c>
      <c r="E323" s="145" t="s">
        <v>1601</v>
      </c>
      <c r="F323" s="147" t="s">
        <v>1244</v>
      </c>
      <c r="G323" s="140"/>
      <c r="H323" s="139" t="s">
        <v>750</v>
      </c>
      <c r="I323" s="132" t="s">
        <v>1870</v>
      </c>
      <c r="J323" s="130" t="s">
        <v>1426</v>
      </c>
      <c r="K323" s="133">
        <v>18080</v>
      </c>
      <c r="L323" s="130">
        <v>18080</v>
      </c>
      <c r="M323" s="130">
        <v>271</v>
      </c>
      <c r="N323" s="130">
        <v>2</v>
      </c>
      <c r="O323" s="130"/>
      <c r="P323" s="128"/>
    </row>
    <row r="324" spans="1:16" x14ac:dyDescent="0.3">
      <c r="A324" s="60">
        <v>325</v>
      </c>
      <c r="B324" s="134" t="s">
        <v>1339</v>
      </c>
      <c r="C324" s="164"/>
      <c r="D324" s="146" t="e">
        <f>MATCH(E324,[1]!Tabla1[Consignatario],0)</f>
        <v>#REF!</v>
      </c>
      <c r="E324" s="145" t="s">
        <v>1601</v>
      </c>
      <c r="F324" s="135" t="s">
        <v>1244</v>
      </c>
      <c r="G324" s="188"/>
      <c r="H324" s="135" t="s">
        <v>474</v>
      </c>
      <c r="I324" s="132" t="s">
        <v>1870</v>
      </c>
      <c r="J324" s="130" t="s">
        <v>1348</v>
      </c>
      <c r="K324" s="133">
        <v>1808</v>
      </c>
      <c r="L324" s="130">
        <v>1808</v>
      </c>
      <c r="M324" s="130">
        <v>271</v>
      </c>
      <c r="N324" s="130">
        <v>2</v>
      </c>
      <c r="O324" s="130"/>
      <c r="P324" s="128"/>
    </row>
    <row r="325" spans="1:16" x14ac:dyDescent="0.3">
      <c r="A325" s="60">
        <v>326</v>
      </c>
      <c r="B325" s="138" t="s">
        <v>963</v>
      </c>
      <c r="C325" s="147"/>
      <c r="D325" s="146" t="e">
        <f>MATCH(E325,[1]!Tabla1[Consignatario],0)</f>
        <v>#REF!</v>
      </c>
      <c r="E325" s="147" t="s">
        <v>1602</v>
      </c>
      <c r="F325" s="147" t="s">
        <v>1251</v>
      </c>
      <c r="G325" s="140"/>
      <c r="H325" s="139" t="s">
        <v>750</v>
      </c>
      <c r="I325" s="132" t="s">
        <v>1870</v>
      </c>
      <c r="J325" s="130" t="s">
        <v>890</v>
      </c>
      <c r="K325" s="133">
        <v>4200</v>
      </c>
      <c r="L325" s="130">
        <v>4200</v>
      </c>
      <c r="M325" s="130">
        <v>63</v>
      </c>
      <c r="N325" s="130"/>
      <c r="O325" s="130"/>
      <c r="P325" s="128"/>
    </row>
    <row r="326" spans="1:16" x14ac:dyDescent="0.3">
      <c r="A326" s="60">
        <v>327</v>
      </c>
      <c r="B326" s="150" t="s">
        <v>1357</v>
      </c>
      <c r="C326" s="145"/>
      <c r="D326" s="146" t="e">
        <f>MATCH(E326,[1]!Tabla1[Consignatario],0)</f>
        <v>#REF!</v>
      </c>
      <c r="E326" s="147" t="s">
        <v>1602</v>
      </c>
      <c r="F326" s="145" t="s">
        <v>1251</v>
      </c>
      <c r="G326" s="157"/>
      <c r="H326" s="139" t="s">
        <v>474</v>
      </c>
      <c r="I326" s="154" t="s">
        <v>1870</v>
      </c>
      <c r="J326" s="146" t="s">
        <v>902</v>
      </c>
      <c r="K326" s="133">
        <v>6300</v>
      </c>
      <c r="L326" s="146">
        <v>6300</v>
      </c>
      <c r="M326" s="146">
        <v>94</v>
      </c>
      <c r="N326" s="146">
        <v>4</v>
      </c>
      <c r="O326" s="146"/>
      <c r="P326" s="155"/>
    </row>
    <row r="327" spans="1:16" x14ac:dyDescent="0.3">
      <c r="A327" s="60">
        <v>328</v>
      </c>
      <c r="B327" s="138" t="s">
        <v>963</v>
      </c>
      <c r="C327" s="147"/>
      <c r="D327" s="146" t="e">
        <f>MATCH(E327,[1]!Tabla1[Consignatario],0)</f>
        <v>#REF!</v>
      </c>
      <c r="E327" s="147" t="s">
        <v>1603</v>
      </c>
      <c r="F327" s="147" t="s">
        <v>1251</v>
      </c>
      <c r="G327" s="140"/>
      <c r="H327" s="139" t="s">
        <v>750</v>
      </c>
      <c r="I327" s="132" t="s">
        <v>1870</v>
      </c>
      <c r="J327" s="130" t="s">
        <v>199</v>
      </c>
      <c r="K327" s="133">
        <v>17600</v>
      </c>
      <c r="L327" s="130">
        <v>17600</v>
      </c>
      <c r="M327" s="130">
        <v>264</v>
      </c>
      <c r="N327" s="130"/>
      <c r="O327" s="130"/>
      <c r="P327" s="128"/>
    </row>
    <row r="328" spans="1:16" x14ac:dyDescent="0.3">
      <c r="A328" s="60">
        <v>329</v>
      </c>
      <c r="B328" s="151" t="s">
        <v>1357</v>
      </c>
      <c r="C328" s="147"/>
      <c r="D328" s="146" t="e">
        <f>MATCH(E328,[1]!Tabla1[Consignatario],0)</f>
        <v>#REF!</v>
      </c>
      <c r="E328" s="147" t="s">
        <v>1603</v>
      </c>
      <c r="F328" s="147" t="s">
        <v>1251</v>
      </c>
      <c r="G328" s="156"/>
      <c r="H328" s="135" t="s">
        <v>474</v>
      </c>
      <c r="I328" s="154" t="s">
        <v>1870</v>
      </c>
      <c r="J328" s="146" t="s">
        <v>191</v>
      </c>
      <c r="K328" s="133">
        <v>15400</v>
      </c>
      <c r="L328" s="146">
        <v>15400</v>
      </c>
      <c r="M328" s="146">
        <v>231</v>
      </c>
      <c r="N328" s="146"/>
      <c r="O328" s="146"/>
      <c r="P328" s="155"/>
    </row>
    <row r="329" spans="1:16" x14ac:dyDescent="0.3">
      <c r="A329" s="60">
        <v>330</v>
      </c>
      <c r="B329" s="138" t="s">
        <v>748</v>
      </c>
      <c r="C329" s="168"/>
      <c r="D329" s="146" t="e">
        <f>MATCH(E329,[1]!Tabla1[Consignatario],0)</f>
        <v>#REF!</v>
      </c>
      <c r="E329" s="139" t="s">
        <v>1604</v>
      </c>
      <c r="F329" s="139" t="s">
        <v>749</v>
      </c>
      <c r="G329" s="188"/>
      <c r="H329" s="139" t="s">
        <v>750</v>
      </c>
      <c r="I329" s="132" t="s">
        <v>1870</v>
      </c>
      <c r="J329" s="130" t="s">
        <v>441</v>
      </c>
      <c r="K329" s="133">
        <v>22000</v>
      </c>
      <c r="L329" s="130">
        <v>22000</v>
      </c>
      <c r="M329" s="130">
        <v>330</v>
      </c>
      <c r="N329" s="130"/>
      <c r="O329" s="130"/>
      <c r="P329" s="128" t="s">
        <v>751</v>
      </c>
    </row>
    <row r="330" spans="1:16" x14ac:dyDescent="0.3">
      <c r="A330" s="60">
        <v>331</v>
      </c>
      <c r="B330" s="134" t="s">
        <v>747</v>
      </c>
      <c r="C330" s="164"/>
      <c r="D330" s="146" t="e">
        <f>MATCH(E330,[1]!Tabla1[Consignatario],0)</f>
        <v>#REF!</v>
      </c>
      <c r="E330" s="139" t="s">
        <v>1604</v>
      </c>
      <c r="F330" s="135" t="s">
        <v>752</v>
      </c>
      <c r="G330" s="165"/>
      <c r="H330" s="139" t="s">
        <v>750</v>
      </c>
      <c r="I330" s="132" t="s">
        <v>1869</v>
      </c>
      <c r="J330" s="130" t="s">
        <v>105</v>
      </c>
      <c r="K330" s="133">
        <v>6000</v>
      </c>
      <c r="L330" s="191">
        <v>6000</v>
      </c>
      <c r="M330" s="130">
        <v>22</v>
      </c>
      <c r="N330" s="130">
        <v>4</v>
      </c>
      <c r="O330" s="130"/>
      <c r="P330" s="128"/>
    </row>
    <row r="331" spans="1:16" x14ac:dyDescent="0.3">
      <c r="A331" s="60">
        <v>332</v>
      </c>
      <c r="B331" s="151" t="s">
        <v>1392</v>
      </c>
      <c r="C331" s="147"/>
      <c r="D331" s="146" t="e">
        <f>MATCH(E331,[1]!Tabla1[Consignatario],0)</f>
        <v>#REF!</v>
      </c>
      <c r="E331" s="139" t="s">
        <v>1604</v>
      </c>
      <c r="F331" s="145" t="s">
        <v>749</v>
      </c>
      <c r="G331" s="140"/>
      <c r="H331" s="139" t="s">
        <v>474</v>
      </c>
      <c r="I331" s="132" t="s">
        <v>1870</v>
      </c>
      <c r="J331" s="130" t="s">
        <v>173</v>
      </c>
      <c r="K331" s="133">
        <v>20000</v>
      </c>
      <c r="L331" s="130">
        <v>20000</v>
      </c>
      <c r="M331" s="130">
        <v>300</v>
      </c>
      <c r="N331" s="130"/>
      <c r="O331" s="130"/>
      <c r="P331" s="128"/>
    </row>
    <row r="332" spans="1:16" x14ac:dyDescent="0.3">
      <c r="A332" s="60">
        <v>333</v>
      </c>
      <c r="B332" s="150" t="s">
        <v>1392</v>
      </c>
      <c r="C332" s="145"/>
      <c r="D332" s="146" t="e">
        <f>MATCH(E332,[1]!Tabla1[Consignatario],0)</f>
        <v>#REF!</v>
      </c>
      <c r="E332" s="139" t="s">
        <v>1604</v>
      </c>
      <c r="F332" s="145" t="s">
        <v>752</v>
      </c>
      <c r="G332" s="136"/>
      <c r="H332" s="135" t="s">
        <v>474</v>
      </c>
      <c r="I332" s="132" t="s">
        <v>1869</v>
      </c>
      <c r="J332" s="130" t="s">
        <v>62</v>
      </c>
      <c r="K332" s="133">
        <v>4000</v>
      </c>
      <c r="L332" s="130"/>
      <c r="M332" s="130">
        <v>15</v>
      </c>
      <c r="N332" s="130"/>
      <c r="O332" s="130"/>
      <c r="P332" s="128"/>
    </row>
    <row r="333" spans="1:16" x14ac:dyDescent="0.3">
      <c r="A333" s="60">
        <v>334</v>
      </c>
      <c r="B333" s="142" t="s">
        <v>1298</v>
      </c>
      <c r="C333" s="170"/>
      <c r="D333" s="146" t="e">
        <f>MATCH(E333,[1]!Tabla1[Consignatario],0)</f>
        <v>#REF!</v>
      </c>
      <c r="E333" s="139" t="s">
        <v>1604</v>
      </c>
      <c r="F333" s="135" t="s">
        <v>749</v>
      </c>
      <c r="G333" s="190"/>
      <c r="H333" s="139" t="s">
        <v>1451</v>
      </c>
      <c r="I333" s="132" t="s">
        <v>1869</v>
      </c>
      <c r="J333" s="130" t="s">
        <v>1306</v>
      </c>
      <c r="K333" s="133">
        <v>8400</v>
      </c>
      <c r="L333" s="130"/>
      <c r="M333" s="130">
        <v>31</v>
      </c>
      <c r="N333" s="130">
        <v>4</v>
      </c>
      <c r="O333" s="130"/>
      <c r="P333" s="128"/>
    </row>
    <row r="334" spans="1:16" x14ac:dyDescent="0.3">
      <c r="A334" s="60">
        <v>335</v>
      </c>
      <c r="B334" s="138" t="s">
        <v>938</v>
      </c>
      <c r="C334" s="139"/>
      <c r="D334" s="146" t="e">
        <f>MATCH(E334,[1]!Tabla1[Consignatario],0)</f>
        <v>#REF!</v>
      </c>
      <c r="E334" s="135" t="s">
        <v>1605</v>
      </c>
      <c r="F334" s="135" t="s">
        <v>945</v>
      </c>
      <c r="G334" s="140"/>
      <c r="H334" s="139" t="s">
        <v>750</v>
      </c>
      <c r="I334" s="132" t="s">
        <v>1870</v>
      </c>
      <c r="J334" s="130" t="s">
        <v>943</v>
      </c>
      <c r="K334" s="133">
        <v>17800</v>
      </c>
      <c r="L334" s="130">
        <v>17800</v>
      </c>
      <c r="M334" s="130">
        <v>267</v>
      </c>
      <c r="N334" s="130"/>
      <c r="O334" s="130"/>
      <c r="P334" s="128"/>
    </row>
    <row r="335" spans="1:16" x14ac:dyDescent="0.3">
      <c r="A335" s="60">
        <v>336</v>
      </c>
      <c r="B335" s="134"/>
      <c r="C335" s="135"/>
      <c r="D335" s="146" t="e">
        <f>MATCH(E335,[1]!Tabla1[Consignatario],0)</f>
        <v>#REF!</v>
      </c>
      <c r="E335" s="135" t="s">
        <v>1605</v>
      </c>
      <c r="F335" s="135" t="s">
        <v>945</v>
      </c>
      <c r="G335" s="136"/>
      <c r="H335" s="139" t="s">
        <v>750</v>
      </c>
      <c r="I335" s="132" t="s">
        <v>1869</v>
      </c>
      <c r="J335" s="130" t="s">
        <v>173</v>
      </c>
      <c r="K335" s="133">
        <v>20000</v>
      </c>
      <c r="L335" s="191">
        <v>20000</v>
      </c>
      <c r="M335" s="130">
        <v>75</v>
      </c>
      <c r="N335" s="130"/>
      <c r="O335" s="130"/>
      <c r="P335" s="128"/>
    </row>
    <row r="336" spans="1:16" x14ac:dyDescent="0.3">
      <c r="A336" s="60">
        <v>337</v>
      </c>
      <c r="B336" s="143" t="s">
        <v>963</v>
      </c>
      <c r="C336" s="153"/>
      <c r="D336" s="146" t="e">
        <f>MATCH(E336,[1]!Tabla1[Consignatario],0)</f>
        <v>#REF!</v>
      </c>
      <c r="E336" s="135" t="s">
        <v>1605</v>
      </c>
      <c r="F336" s="145" t="s">
        <v>1251</v>
      </c>
      <c r="G336" s="144"/>
      <c r="H336" s="135" t="s">
        <v>750</v>
      </c>
      <c r="I336" s="132" t="s">
        <v>1870</v>
      </c>
      <c r="J336" s="130" t="s">
        <v>52</v>
      </c>
      <c r="K336" s="133">
        <v>2000</v>
      </c>
      <c r="L336" s="130">
        <v>2000</v>
      </c>
      <c r="M336" s="130">
        <v>30</v>
      </c>
      <c r="N336" s="130"/>
      <c r="O336" s="130"/>
      <c r="P336" s="128"/>
    </row>
    <row r="337" spans="1:16" x14ac:dyDescent="0.3">
      <c r="A337" s="60">
        <v>338</v>
      </c>
      <c r="B337" s="139"/>
      <c r="C337" s="147"/>
      <c r="D337" s="146" t="e">
        <f>MATCH(E337,[1]!Tabla1[Consignatario],0)</f>
        <v>#REF!</v>
      </c>
      <c r="E337" s="135" t="s">
        <v>1605</v>
      </c>
      <c r="F337" s="145" t="s">
        <v>1251</v>
      </c>
      <c r="G337" s="140"/>
      <c r="H337" s="139" t="s">
        <v>750</v>
      </c>
      <c r="I337" s="132" t="s">
        <v>1869</v>
      </c>
      <c r="J337" s="130" t="s">
        <v>69</v>
      </c>
      <c r="K337" s="133">
        <v>7000</v>
      </c>
      <c r="L337" s="191">
        <v>7000</v>
      </c>
      <c r="M337" s="130">
        <v>26</v>
      </c>
      <c r="N337" s="130">
        <v>2</v>
      </c>
      <c r="O337" s="130"/>
      <c r="P337" s="128"/>
    </row>
    <row r="338" spans="1:16" x14ac:dyDescent="0.3">
      <c r="A338" s="60">
        <v>339</v>
      </c>
      <c r="B338" s="134" t="s">
        <v>1392</v>
      </c>
      <c r="C338" s="145"/>
      <c r="D338" s="146" t="e">
        <f>MATCH(E338,[1]!Tabla1[Consignatario],0)</f>
        <v>#REF!</v>
      </c>
      <c r="E338" s="135" t="s">
        <v>1605</v>
      </c>
      <c r="F338" s="135" t="s">
        <v>945</v>
      </c>
      <c r="G338" s="136"/>
      <c r="H338" s="139" t="s">
        <v>474</v>
      </c>
      <c r="I338" s="132" t="s">
        <v>1869</v>
      </c>
      <c r="J338" s="130" t="s">
        <v>173</v>
      </c>
      <c r="K338" s="133">
        <v>20000</v>
      </c>
      <c r="L338" s="130"/>
      <c r="M338" s="130">
        <v>75</v>
      </c>
      <c r="N338" s="130"/>
      <c r="O338" s="130"/>
      <c r="P338" s="128"/>
    </row>
    <row r="339" spans="1:16" x14ac:dyDescent="0.3">
      <c r="A339" s="60">
        <v>340</v>
      </c>
      <c r="B339" s="142"/>
      <c r="C339" s="153"/>
      <c r="D339" s="146" t="e">
        <f>MATCH(E339,[1]!Tabla1[Consignatario],0)</f>
        <v>#REF!</v>
      </c>
      <c r="E339" s="135" t="s">
        <v>1605</v>
      </c>
      <c r="F339" s="135" t="s">
        <v>945</v>
      </c>
      <c r="G339" s="144"/>
      <c r="H339" s="139" t="s">
        <v>474</v>
      </c>
      <c r="I339" s="132" t="s">
        <v>1870</v>
      </c>
      <c r="J339" s="130" t="s">
        <v>1365</v>
      </c>
      <c r="K339" s="133">
        <v>19900</v>
      </c>
      <c r="L339" s="130">
        <v>19900</v>
      </c>
      <c r="M339" s="130">
        <v>298</v>
      </c>
      <c r="N339" s="130">
        <v>4</v>
      </c>
      <c r="O339" s="130"/>
      <c r="P339" s="128"/>
    </row>
    <row r="340" spans="1:16" x14ac:dyDescent="0.3">
      <c r="A340" s="60">
        <v>341</v>
      </c>
      <c r="B340" s="138" t="s">
        <v>911</v>
      </c>
      <c r="C340" s="168"/>
      <c r="D340" s="146" t="e">
        <f>MATCH(E340,[1]!Tabla1[Consignatario],0)</f>
        <v>#REF!</v>
      </c>
      <c r="E340" s="135" t="s">
        <v>1606</v>
      </c>
      <c r="F340" s="135" t="s">
        <v>932</v>
      </c>
      <c r="G340" s="188"/>
      <c r="H340" s="135" t="s">
        <v>750</v>
      </c>
      <c r="I340" s="132" t="s">
        <v>1870</v>
      </c>
      <c r="J340" s="130" t="s">
        <v>25</v>
      </c>
      <c r="K340" s="133">
        <v>16000</v>
      </c>
      <c r="L340" s="130">
        <v>16000</v>
      </c>
      <c r="M340" s="130">
        <v>240</v>
      </c>
      <c r="N340" s="130"/>
      <c r="O340" s="130"/>
      <c r="P340" s="128"/>
    </row>
    <row r="341" spans="1:16" x14ac:dyDescent="0.3">
      <c r="A341" s="60">
        <v>342</v>
      </c>
      <c r="B341" s="134" t="s">
        <v>1392</v>
      </c>
      <c r="C341" s="145"/>
      <c r="D341" s="146" t="e">
        <f>MATCH(E341,[1]!Tabla1[Consignatario],0)</f>
        <v>#REF!</v>
      </c>
      <c r="E341" s="135" t="s">
        <v>1606</v>
      </c>
      <c r="F341" s="135" t="s">
        <v>932</v>
      </c>
      <c r="G341" s="136"/>
      <c r="H341" s="139" t="s">
        <v>474</v>
      </c>
      <c r="I341" s="132" t="s">
        <v>1870</v>
      </c>
      <c r="J341" s="130" t="s">
        <v>385</v>
      </c>
      <c r="K341" s="133">
        <v>14000</v>
      </c>
      <c r="L341" s="130">
        <v>14000</v>
      </c>
      <c r="M341" s="130">
        <v>210</v>
      </c>
      <c r="N341" s="130"/>
      <c r="O341" s="130"/>
      <c r="P341" s="128"/>
    </row>
    <row r="342" spans="1:16" x14ac:dyDescent="0.3">
      <c r="A342" s="60">
        <v>343</v>
      </c>
      <c r="B342" s="142" t="s">
        <v>963</v>
      </c>
      <c r="C342" s="143"/>
      <c r="D342" s="146" t="e">
        <f>MATCH(E342,[1]!Tabla1[Consignatario],0)</f>
        <v>#REF!</v>
      </c>
      <c r="E342" s="147" t="s">
        <v>1607</v>
      </c>
      <c r="F342" s="135" t="s">
        <v>968</v>
      </c>
      <c r="G342" s="144"/>
      <c r="H342" s="139" t="s">
        <v>750</v>
      </c>
      <c r="I342" s="132" t="s">
        <v>1870</v>
      </c>
      <c r="J342" s="130" t="s">
        <v>243</v>
      </c>
      <c r="K342" s="133">
        <v>15200</v>
      </c>
      <c r="L342" s="130">
        <v>15200</v>
      </c>
      <c r="M342" s="130">
        <v>228</v>
      </c>
      <c r="N342" s="130"/>
      <c r="O342" s="130"/>
      <c r="P342" s="128"/>
    </row>
    <row r="343" spans="1:16" x14ac:dyDescent="0.3">
      <c r="A343" s="60">
        <v>344</v>
      </c>
      <c r="B343" s="138"/>
      <c r="C343" s="139"/>
      <c r="D343" s="146" t="e">
        <f>MATCH(E343,[1]!Tabla1[Consignatario],0)</f>
        <v>#REF!</v>
      </c>
      <c r="E343" s="147" t="s">
        <v>1607</v>
      </c>
      <c r="F343" s="135" t="s">
        <v>968</v>
      </c>
      <c r="G343" s="140"/>
      <c r="H343" s="139" t="s">
        <v>750</v>
      </c>
      <c r="I343" s="132" t="s">
        <v>1869</v>
      </c>
      <c r="J343" s="130">
        <v>3500</v>
      </c>
      <c r="K343" s="133">
        <v>3500</v>
      </c>
      <c r="L343" s="191">
        <v>3500</v>
      </c>
      <c r="M343" s="130">
        <v>13</v>
      </c>
      <c r="N343" s="130">
        <v>1</v>
      </c>
      <c r="O343" s="130"/>
      <c r="P343" s="128"/>
    </row>
    <row r="344" spans="1:16" x14ac:dyDescent="0.3">
      <c r="A344" s="60">
        <v>345</v>
      </c>
      <c r="B344" s="151" t="s">
        <v>1378</v>
      </c>
      <c r="C344" s="147"/>
      <c r="D344" s="146" t="e">
        <f>MATCH(E344,[1]!Tabla1[Consignatario],0)</f>
        <v>#REF!</v>
      </c>
      <c r="E344" s="147" t="s">
        <v>1607</v>
      </c>
      <c r="F344" s="145" t="s">
        <v>968</v>
      </c>
      <c r="G344" s="156"/>
      <c r="H344" s="135" t="s">
        <v>474</v>
      </c>
      <c r="I344" s="154" t="s">
        <v>1869</v>
      </c>
      <c r="J344" s="146" t="s">
        <v>980</v>
      </c>
      <c r="K344" s="133">
        <v>3500</v>
      </c>
      <c r="L344" s="146"/>
      <c r="M344" s="146">
        <v>13</v>
      </c>
      <c r="N344" s="146">
        <v>1</v>
      </c>
      <c r="O344" s="146"/>
      <c r="P344" s="155"/>
    </row>
    <row r="345" spans="1:16" x14ac:dyDescent="0.3">
      <c r="A345" s="60">
        <v>346</v>
      </c>
      <c r="B345" s="150"/>
      <c r="C345" s="145"/>
      <c r="D345" s="146" t="e">
        <f>MATCH(E345,[1]!Tabla1[Consignatario],0)</f>
        <v>#REF!</v>
      </c>
      <c r="E345" s="147" t="s">
        <v>1607</v>
      </c>
      <c r="F345" s="145" t="s">
        <v>968</v>
      </c>
      <c r="G345" s="157"/>
      <c r="H345" s="139" t="s">
        <v>474</v>
      </c>
      <c r="I345" s="154" t="s">
        <v>1870</v>
      </c>
      <c r="J345" s="146" t="s">
        <v>243</v>
      </c>
      <c r="K345" s="133">
        <v>15200</v>
      </c>
      <c r="L345" s="146">
        <v>15200</v>
      </c>
      <c r="M345" s="146">
        <v>228</v>
      </c>
      <c r="N345" s="146"/>
      <c r="O345" s="146"/>
      <c r="P345" s="155"/>
    </row>
    <row r="346" spans="1:16" x14ac:dyDescent="0.3">
      <c r="A346" s="60">
        <v>347</v>
      </c>
      <c r="B346" s="138" t="s">
        <v>1432</v>
      </c>
      <c r="C346" s="147"/>
      <c r="D346" s="146" t="e">
        <f>MATCH(E346,[1]!Tabla1[Consignatario],0)</f>
        <v>#REF!</v>
      </c>
      <c r="E346" s="135" t="s">
        <v>1608</v>
      </c>
      <c r="F346" s="145" t="s">
        <v>1249</v>
      </c>
      <c r="G346" s="140"/>
      <c r="H346" s="139" t="s">
        <v>750</v>
      </c>
      <c r="I346" s="132" t="s">
        <v>1870</v>
      </c>
      <c r="J346" s="130" t="s">
        <v>961</v>
      </c>
      <c r="K346" s="133">
        <v>6600</v>
      </c>
      <c r="L346" s="130">
        <v>6600</v>
      </c>
      <c r="M346" s="130">
        <v>99</v>
      </c>
      <c r="N346" s="130"/>
      <c r="O346" s="130"/>
      <c r="P346" s="128"/>
    </row>
    <row r="347" spans="1:16" x14ac:dyDescent="0.3">
      <c r="A347" s="60">
        <v>348</v>
      </c>
      <c r="B347" s="150" t="s">
        <v>1408</v>
      </c>
      <c r="C347" s="145"/>
      <c r="D347" s="146" t="e">
        <f>MATCH(E347,[1]!Tabla1[Consignatario],0)</f>
        <v>#REF!</v>
      </c>
      <c r="E347" s="135" t="s">
        <v>1608</v>
      </c>
      <c r="F347" s="145" t="s">
        <v>1273</v>
      </c>
      <c r="G347" s="136"/>
      <c r="H347" s="139" t="s">
        <v>750</v>
      </c>
      <c r="I347" s="132" t="s">
        <v>1870</v>
      </c>
      <c r="J347" s="130" t="s">
        <v>961</v>
      </c>
      <c r="K347" s="133">
        <v>6600</v>
      </c>
      <c r="L347" s="130">
        <v>6600</v>
      </c>
      <c r="M347" s="130">
        <v>99</v>
      </c>
      <c r="N347" s="130"/>
      <c r="O347" s="130"/>
      <c r="P347" s="128"/>
    </row>
    <row r="348" spans="1:16" x14ac:dyDescent="0.3">
      <c r="A348" s="60">
        <v>349</v>
      </c>
      <c r="B348" s="134" t="s">
        <v>1357</v>
      </c>
      <c r="C348" s="164"/>
      <c r="D348" s="146" t="e">
        <f>MATCH(E348,[1]!Tabla1[Consignatario],0)</f>
        <v>#REF!</v>
      </c>
      <c r="E348" s="135" t="s">
        <v>1608</v>
      </c>
      <c r="F348" s="145" t="s">
        <v>1271</v>
      </c>
      <c r="G348" s="165"/>
      <c r="H348" s="135" t="s">
        <v>474</v>
      </c>
      <c r="I348" s="132" t="s">
        <v>1870</v>
      </c>
      <c r="J348" s="130" t="s">
        <v>961</v>
      </c>
      <c r="K348" s="133">
        <v>6600</v>
      </c>
      <c r="L348" s="130"/>
      <c r="M348" s="130">
        <v>99</v>
      </c>
      <c r="N348" s="130"/>
      <c r="O348" s="130"/>
      <c r="P348" s="128"/>
    </row>
    <row r="349" spans="1:16" x14ac:dyDescent="0.3">
      <c r="A349" s="60">
        <v>350</v>
      </c>
      <c r="B349" s="138" t="s">
        <v>1317</v>
      </c>
      <c r="C349" s="168"/>
      <c r="D349" s="146" t="e">
        <f>MATCH(E349,[1]!Tabla1[Consignatario],0)</f>
        <v>#REF!</v>
      </c>
      <c r="E349" s="135" t="s">
        <v>1608</v>
      </c>
      <c r="F349" s="135" t="s">
        <v>1273</v>
      </c>
      <c r="G349" s="188"/>
      <c r="H349" s="139" t="s">
        <v>474</v>
      </c>
      <c r="I349" s="132" t="s">
        <v>1870</v>
      </c>
      <c r="J349" s="130" t="s">
        <v>823</v>
      </c>
      <c r="K349" s="133">
        <v>4400</v>
      </c>
      <c r="L349" s="130">
        <v>4400</v>
      </c>
      <c r="M349" s="130">
        <v>66</v>
      </c>
      <c r="N349" s="130"/>
      <c r="O349" s="130"/>
      <c r="P349" s="128"/>
    </row>
    <row r="350" spans="1:16" x14ac:dyDescent="0.3">
      <c r="A350" s="60">
        <v>351</v>
      </c>
      <c r="B350" s="134" t="s">
        <v>1232</v>
      </c>
      <c r="C350" s="135"/>
      <c r="D350" s="146" t="e">
        <f>MATCH(E350,[1]!Tabla1[Consignatario],0)</f>
        <v>#REF!</v>
      </c>
      <c r="E350" s="135" t="s">
        <v>1608</v>
      </c>
      <c r="F350" s="135" t="s">
        <v>1240</v>
      </c>
      <c r="G350" s="136"/>
      <c r="H350" s="139" t="s">
        <v>1238</v>
      </c>
      <c r="I350" s="132" t="s">
        <v>1869</v>
      </c>
      <c r="J350" s="130" t="s">
        <v>1236</v>
      </c>
      <c r="K350" s="133">
        <v>26000</v>
      </c>
      <c r="L350" s="130"/>
      <c r="M350" s="130">
        <v>16</v>
      </c>
      <c r="N350" s="137">
        <v>7.5</v>
      </c>
      <c r="O350" s="137"/>
      <c r="P350" s="128"/>
    </row>
    <row r="351" spans="1:16" x14ac:dyDescent="0.3">
      <c r="A351" s="60">
        <v>352</v>
      </c>
      <c r="B351" s="138"/>
      <c r="C351" s="139"/>
      <c r="D351" s="146" t="e">
        <f>MATCH(E351,[1]!Tabla1[Consignatario],0)</f>
        <v>#REF!</v>
      </c>
      <c r="E351" s="135" t="s">
        <v>1608</v>
      </c>
      <c r="F351" s="135" t="s">
        <v>1240</v>
      </c>
      <c r="G351" s="140"/>
      <c r="H351" s="139" t="s">
        <v>1238</v>
      </c>
      <c r="I351" s="132" t="s">
        <v>1871</v>
      </c>
      <c r="J351" s="130" t="s">
        <v>63</v>
      </c>
      <c r="K351" s="133">
        <v>480</v>
      </c>
      <c r="L351" s="130"/>
      <c r="M351" s="130"/>
      <c r="N351" s="137"/>
      <c r="O351" s="137"/>
      <c r="P351" s="128"/>
    </row>
    <row r="352" spans="1:16" x14ac:dyDescent="0.3">
      <c r="A352" s="60">
        <v>353</v>
      </c>
      <c r="B352" s="134" t="s">
        <v>1232</v>
      </c>
      <c r="C352" s="164"/>
      <c r="D352" s="146" t="e">
        <f>MATCH(E352,[1]!Tabla1[Consignatario],0)</f>
        <v>#REF!</v>
      </c>
      <c r="E352" s="135" t="s">
        <v>1608</v>
      </c>
      <c r="F352" s="135" t="s">
        <v>1240</v>
      </c>
      <c r="G352" s="165"/>
      <c r="H352" s="135" t="s">
        <v>1238</v>
      </c>
      <c r="I352" s="132" t="s">
        <v>1869</v>
      </c>
      <c r="J352" s="130" t="s">
        <v>62</v>
      </c>
      <c r="K352" s="133">
        <v>4000</v>
      </c>
      <c r="L352" s="130"/>
      <c r="M352" s="130">
        <v>15</v>
      </c>
      <c r="N352" s="130"/>
      <c r="O352" s="130"/>
      <c r="P352" s="128"/>
    </row>
    <row r="353" spans="1:16" x14ac:dyDescent="0.3">
      <c r="A353" s="60">
        <v>354</v>
      </c>
      <c r="B353" s="134" t="s">
        <v>1229</v>
      </c>
      <c r="C353" s="164"/>
      <c r="D353" s="146" t="e">
        <f>MATCH(E353,[1]!Tabla1[Consignatario],0)</f>
        <v>#REF!</v>
      </c>
      <c r="E353" s="135" t="s">
        <v>1608</v>
      </c>
      <c r="F353" s="135" t="s">
        <v>1241</v>
      </c>
      <c r="G353" s="165"/>
      <c r="H353" s="139" t="s">
        <v>1238</v>
      </c>
      <c r="I353" s="132" t="s">
        <v>1870</v>
      </c>
      <c r="J353" s="130" t="s">
        <v>1063</v>
      </c>
      <c r="K353" s="133">
        <v>1700</v>
      </c>
      <c r="L353" s="130">
        <v>1700</v>
      </c>
      <c r="M353" s="130">
        <v>25</v>
      </c>
      <c r="N353" s="130">
        <v>4</v>
      </c>
      <c r="O353" s="130"/>
      <c r="P353" s="128"/>
    </row>
    <row r="354" spans="1:16" x14ac:dyDescent="0.3">
      <c r="A354" s="60">
        <v>355</v>
      </c>
      <c r="B354" s="138" t="s">
        <v>1432</v>
      </c>
      <c r="C354" s="139"/>
      <c r="D354" s="146" t="e">
        <f>MATCH(E354,[1]!Tabla1[Consignatario],0)</f>
        <v>#REF!</v>
      </c>
      <c r="E354" s="147" t="s">
        <v>1609</v>
      </c>
      <c r="F354" s="145" t="s">
        <v>1251</v>
      </c>
      <c r="G354" s="140"/>
      <c r="H354" s="139" t="s">
        <v>750</v>
      </c>
      <c r="I354" s="132" t="s">
        <v>1869</v>
      </c>
      <c r="J354" s="130" t="s">
        <v>424</v>
      </c>
      <c r="K354" s="133">
        <v>800</v>
      </c>
      <c r="L354" s="191">
        <v>800</v>
      </c>
      <c r="M354" s="130">
        <v>3</v>
      </c>
      <c r="N354" s="130"/>
      <c r="O354" s="130"/>
      <c r="P354" s="128"/>
    </row>
    <row r="355" spans="1:16" x14ac:dyDescent="0.3">
      <c r="A355" s="60">
        <v>356</v>
      </c>
      <c r="B355" s="134"/>
      <c r="C355" s="135"/>
      <c r="D355" s="146" t="e">
        <f>MATCH(E355,[1]!Tabla1[Consignatario],0)</f>
        <v>#REF!</v>
      </c>
      <c r="E355" s="147" t="s">
        <v>1609</v>
      </c>
      <c r="F355" s="145" t="s">
        <v>1251</v>
      </c>
      <c r="G355" s="136"/>
      <c r="H355" s="139" t="s">
        <v>750</v>
      </c>
      <c r="I355" s="132" t="s">
        <v>1871</v>
      </c>
      <c r="J355" s="130" t="s">
        <v>1443</v>
      </c>
      <c r="K355" s="133">
        <v>2480</v>
      </c>
      <c r="L355" s="191">
        <v>2480</v>
      </c>
      <c r="M355" s="130">
        <v>37</v>
      </c>
      <c r="N355" s="137">
        <v>3.5</v>
      </c>
      <c r="O355" s="137"/>
      <c r="P355" s="128"/>
    </row>
    <row r="356" spans="1:16" x14ac:dyDescent="0.3">
      <c r="A356" s="60">
        <v>357</v>
      </c>
      <c r="B356" s="138"/>
      <c r="C356" s="139"/>
      <c r="D356" s="146" t="e">
        <f>MATCH(E356,[1]!Tabla1[Consignatario],0)</f>
        <v>#REF!</v>
      </c>
      <c r="E356" s="147" t="s">
        <v>1609</v>
      </c>
      <c r="F356" s="145" t="s">
        <v>1251</v>
      </c>
      <c r="G356" s="140"/>
      <c r="H356" s="135" t="s">
        <v>750</v>
      </c>
      <c r="I356" s="132" t="s">
        <v>1870</v>
      </c>
      <c r="J356" s="130" t="s">
        <v>1444</v>
      </c>
      <c r="K356" s="133">
        <v>32950</v>
      </c>
      <c r="L356" s="130">
        <v>32950</v>
      </c>
      <c r="M356" s="130">
        <v>494</v>
      </c>
      <c r="N356" s="130">
        <v>2</v>
      </c>
      <c r="O356" s="130"/>
      <c r="P356" s="128"/>
    </row>
    <row r="357" spans="1:16" x14ac:dyDescent="0.3">
      <c r="A357" s="60">
        <v>358</v>
      </c>
      <c r="B357" s="150" t="s">
        <v>1357</v>
      </c>
      <c r="C357" s="145"/>
      <c r="D357" s="146" t="e">
        <f>MATCH(E357,[1]!Tabla1[Consignatario],0)</f>
        <v>#REF!</v>
      </c>
      <c r="E357" s="147" t="s">
        <v>1609</v>
      </c>
      <c r="F357" s="145" t="s">
        <v>1271</v>
      </c>
      <c r="G357" s="157"/>
      <c r="H357" s="139" t="s">
        <v>474</v>
      </c>
      <c r="I357" s="154" t="s">
        <v>1869</v>
      </c>
      <c r="J357" s="146" t="s">
        <v>1370</v>
      </c>
      <c r="K357" s="133">
        <v>960</v>
      </c>
      <c r="L357" s="146"/>
      <c r="M357" s="146">
        <v>3</v>
      </c>
      <c r="N357" s="146">
        <v>5</v>
      </c>
      <c r="O357" s="146"/>
      <c r="P357" s="155"/>
    </row>
    <row r="358" spans="1:16" x14ac:dyDescent="0.3">
      <c r="A358" s="60">
        <v>359</v>
      </c>
      <c r="B358" s="150"/>
      <c r="C358" s="145"/>
      <c r="D358" s="146" t="e">
        <f>MATCH(E358,[1]!Tabla1[Consignatario],0)</f>
        <v>#REF!</v>
      </c>
      <c r="E358" s="147" t="s">
        <v>1609</v>
      </c>
      <c r="F358" s="145" t="s">
        <v>1271</v>
      </c>
      <c r="G358" s="157"/>
      <c r="H358" s="139" t="s">
        <v>474</v>
      </c>
      <c r="I358" s="154" t="s">
        <v>1871</v>
      </c>
      <c r="J358" s="146" t="s">
        <v>632</v>
      </c>
      <c r="K358" s="133">
        <v>1760</v>
      </c>
      <c r="L358" s="146"/>
      <c r="M358" s="146">
        <v>26</v>
      </c>
      <c r="N358" s="159">
        <v>3.5</v>
      </c>
      <c r="O358" s="159"/>
      <c r="P358" s="155"/>
    </row>
    <row r="359" spans="1:16" x14ac:dyDescent="0.3">
      <c r="A359" s="60">
        <v>360</v>
      </c>
      <c r="B359" s="152"/>
      <c r="C359" s="153"/>
      <c r="D359" s="146" t="e">
        <f>MATCH(E359,[1]!Tabla1[Consignatario],0)</f>
        <v>#REF!</v>
      </c>
      <c r="E359" s="147" t="s">
        <v>1609</v>
      </c>
      <c r="F359" s="145" t="s">
        <v>1271</v>
      </c>
      <c r="G359" s="158"/>
      <c r="H359" s="139" t="s">
        <v>474</v>
      </c>
      <c r="I359" s="154" t="s">
        <v>1870</v>
      </c>
      <c r="J359" s="146" t="s">
        <v>1369</v>
      </c>
      <c r="K359" s="133">
        <v>30750</v>
      </c>
      <c r="L359" s="146">
        <v>30750</v>
      </c>
      <c r="M359" s="146">
        <v>461</v>
      </c>
      <c r="N359" s="145"/>
      <c r="O359" s="145"/>
      <c r="P359" s="155"/>
    </row>
    <row r="360" spans="1:16" x14ac:dyDescent="0.3">
      <c r="A360" s="60">
        <v>361</v>
      </c>
      <c r="B360" s="142" t="s">
        <v>1265</v>
      </c>
      <c r="C360" s="170"/>
      <c r="D360" s="146" t="e">
        <f>MATCH(E360,[1]!Tabla1[Consignatario],0)</f>
        <v>#REF!</v>
      </c>
      <c r="E360" s="147" t="s">
        <v>1609</v>
      </c>
      <c r="F360" s="135" t="s">
        <v>945</v>
      </c>
      <c r="G360" s="165"/>
      <c r="H360" s="135" t="s">
        <v>1277</v>
      </c>
      <c r="I360" s="166" t="s">
        <v>1868</v>
      </c>
      <c r="J360" s="135" t="s">
        <v>1269</v>
      </c>
      <c r="K360" s="133">
        <f>78*112.5</f>
        <v>8775</v>
      </c>
      <c r="L360" s="135"/>
      <c r="M360" s="135">
        <v>146</v>
      </c>
      <c r="N360" s="167">
        <v>6.5</v>
      </c>
      <c r="O360" s="167"/>
      <c r="P360" s="128"/>
    </row>
    <row r="361" spans="1:16" x14ac:dyDescent="0.3">
      <c r="A361" s="60">
        <v>362</v>
      </c>
      <c r="B361" s="134" t="s">
        <v>1265</v>
      </c>
      <c r="C361" s="164"/>
      <c r="D361" s="146" t="e">
        <f>MATCH(E361,[1]!Tabla1[Consignatario],0)</f>
        <v>#REF!</v>
      </c>
      <c r="E361" s="147" t="s">
        <v>1609</v>
      </c>
      <c r="F361" s="135" t="s">
        <v>1271</v>
      </c>
      <c r="G361" s="165"/>
      <c r="H361" s="139" t="s">
        <v>1277</v>
      </c>
      <c r="I361" s="132" t="s">
        <v>1869</v>
      </c>
      <c r="J361" s="130" t="s">
        <v>937</v>
      </c>
      <c r="K361" s="133">
        <v>6400</v>
      </c>
      <c r="L361" s="130"/>
      <c r="M361" s="130">
        <v>24</v>
      </c>
      <c r="N361" s="130"/>
      <c r="O361" s="130"/>
      <c r="P361" s="128"/>
    </row>
    <row r="362" spans="1:16" x14ac:dyDescent="0.3">
      <c r="A362" s="60">
        <v>363</v>
      </c>
      <c r="B362" s="134" t="s">
        <v>747</v>
      </c>
      <c r="C362" s="135"/>
      <c r="D362" s="146" t="e">
        <f>MATCH(E362,[1]!Tabla1[Consignatario],0)</f>
        <v>#REF!</v>
      </c>
      <c r="E362" s="135" t="s">
        <v>1610</v>
      </c>
      <c r="F362" s="135" t="s">
        <v>905</v>
      </c>
      <c r="G362" s="136"/>
      <c r="H362" s="139" t="s">
        <v>750</v>
      </c>
      <c r="I362" s="132" t="s">
        <v>1870</v>
      </c>
      <c r="J362" s="130" t="s">
        <v>902</v>
      </c>
      <c r="K362" s="133">
        <v>6300</v>
      </c>
      <c r="L362" s="130">
        <v>6300</v>
      </c>
      <c r="M362" s="130">
        <v>94</v>
      </c>
      <c r="N362" s="137">
        <v>4</v>
      </c>
      <c r="O362" s="137"/>
      <c r="P362" s="128"/>
    </row>
    <row r="363" spans="1:16" x14ac:dyDescent="0.3">
      <c r="A363" s="60">
        <v>364</v>
      </c>
      <c r="B363" s="134"/>
      <c r="C363" s="135"/>
      <c r="D363" s="146" t="e">
        <f>MATCH(E363,[1]!Tabla1[Consignatario],0)</f>
        <v>#REF!</v>
      </c>
      <c r="E363" s="135" t="s">
        <v>1610</v>
      </c>
      <c r="F363" s="135" t="s">
        <v>905</v>
      </c>
      <c r="G363" s="136"/>
      <c r="H363" s="135" t="s">
        <v>750</v>
      </c>
      <c r="I363" s="132" t="s">
        <v>1869</v>
      </c>
      <c r="J363" s="130" t="s">
        <v>903</v>
      </c>
      <c r="K363" s="133">
        <v>5244</v>
      </c>
      <c r="L363" s="191">
        <v>5244</v>
      </c>
      <c r="M363" s="130">
        <v>19</v>
      </c>
      <c r="N363" s="137">
        <v>2.5</v>
      </c>
      <c r="O363" s="137"/>
      <c r="P363" s="128"/>
    </row>
    <row r="364" spans="1:16" x14ac:dyDescent="0.3">
      <c r="A364" s="60">
        <v>365</v>
      </c>
      <c r="B364" s="150" t="s">
        <v>1392</v>
      </c>
      <c r="C364" s="145"/>
      <c r="D364" s="146" t="e">
        <f>MATCH(E364,[1]!Tabla1[Consignatario],0)</f>
        <v>#REF!</v>
      </c>
      <c r="E364" s="135" t="s">
        <v>1610</v>
      </c>
      <c r="F364" s="145" t="s">
        <v>1309</v>
      </c>
      <c r="G364" s="136"/>
      <c r="H364" s="139" t="s">
        <v>474</v>
      </c>
      <c r="I364" s="132" t="s">
        <v>1869</v>
      </c>
      <c r="J364" s="130" t="s">
        <v>1402</v>
      </c>
      <c r="K364" s="133">
        <v>5136</v>
      </c>
      <c r="L364" s="130"/>
      <c r="M364" s="130">
        <v>146</v>
      </c>
      <c r="N364" s="130">
        <v>6</v>
      </c>
      <c r="O364" s="130"/>
      <c r="P364" s="128"/>
    </row>
    <row r="365" spans="1:16" x14ac:dyDescent="0.3">
      <c r="A365" s="60">
        <v>366</v>
      </c>
      <c r="B365" s="150"/>
      <c r="C365" s="145"/>
      <c r="D365" s="146" t="e">
        <f>MATCH(E365,[1]!Tabla1[Consignatario],0)</f>
        <v>#REF!</v>
      </c>
      <c r="E365" s="135" t="s">
        <v>1610</v>
      </c>
      <c r="F365" s="145" t="s">
        <v>1309</v>
      </c>
      <c r="G365" s="136"/>
      <c r="H365" s="139" t="s">
        <v>474</v>
      </c>
      <c r="I365" s="132" t="s">
        <v>1870</v>
      </c>
      <c r="J365" s="130" t="s">
        <v>1153</v>
      </c>
      <c r="K365" s="133">
        <v>8500</v>
      </c>
      <c r="L365" s="130">
        <v>8500</v>
      </c>
      <c r="M365" s="130"/>
      <c r="N365" s="130"/>
      <c r="O365" s="130"/>
      <c r="P365" s="128"/>
    </row>
    <row r="366" spans="1:16" x14ac:dyDescent="0.3">
      <c r="A366" s="60">
        <v>367</v>
      </c>
      <c r="B366" s="151" t="s">
        <v>1419</v>
      </c>
      <c r="C366" s="147"/>
      <c r="D366" s="146" t="e">
        <f>MATCH(E366,[1]!Tabla1[Consignatario],0)</f>
        <v>#REF!</v>
      </c>
      <c r="E366" s="145" t="s">
        <v>1611</v>
      </c>
      <c r="F366" s="145" t="s">
        <v>1273</v>
      </c>
      <c r="G366" s="140"/>
      <c r="H366" s="139" t="s">
        <v>750</v>
      </c>
      <c r="I366" s="132" t="s">
        <v>1869</v>
      </c>
      <c r="J366" s="130" t="s">
        <v>984</v>
      </c>
      <c r="K366" s="133">
        <v>17000</v>
      </c>
      <c r="L366" s="130"/>
      <c r="M366" s="130">
        <v>83</v>
      </c>
      <c r="N366" s="130">
        <v>2</v>
      </c>
      <c r="O366" s="130"/>
      <c r="P366" s="128"/>
    </row>
    <row r="367" spans="1:16" x14ac:dyDescent="0.3">
      <c r="A367" s="60">
        <v>368</v>
      </c>
      <c r="B367" s="150"/>
      <c r="C367" s="145"/>
      <c r="D367" s="146" t="e">
        <f>MATCH(E367,[1]!Tabla1[Consignatario],0)</f>
        <v>#REF!</v>
      </c>
      <c r="E367" s="145" t="s">
        <v>1611</v>
      </c>
      <c r="F367" s="145" t="s">
        <v>1273</v>
      </c>
      <c r="G367" s="136"/>
      <c r="H367" s="135" t="s">
        <v>750</v>
      </c>
      <c r="I367" s="132" t="s">
        <v>1870</v>
      </c>
      <c r="J367" s="130" t="s">
        <v>347</v>
      </c>
      <c r="K367" s="133">
        <v>1300</v>
      </c>
      <c r="L367" s="130">
        <v>1300</v>
      </c>
      <c r="M367" s="130"/>
      <c r="N367" s="130"/>
      <c r="O367" s="130"/>
      <c r="P367" s="128"/>
    </row>
    <row r="368" spans="1:16" x14ac:dyDescent="0.3">
      <c r="A368" s="60">
        <v>369</v>
      </c>
      <c r="B368" s="134" t="s">
        <v>1288</v>
      </c>
      <c r="C368" s="135"/>
      <c r="D368" s="146" t="e">
        <f>MATCH(E368,[1]!Tabla1[Consignatario],0)</f>
        <v>#REF!</v>
      </c>
      <c r="E368" s="135" t="s">
        <v>1612</v>
      </c>
      <c r="F368" s="135" t="s">
        <v>1246</v>
      </c>
      <c r="G368" s="136"/>
      <c r="H368" s="139" t="s">
        <v>1451</v>
      </c>
      <c r="I368" s="132" t="s">
        <v>1869</v>
      </c>
      <c r="J368" s="130" t="s">
        <v>1131</v>
      </c>
      <c r="K368" s="133">
        <v>13804</v>
      </c>
      <c r="L368" s="130"/>
      <c r="M368" s="130">
        <v>51</v>
      </c>
      <c r="N368" s="130">
        <v>6</v>
      </c>
      <c r="O368" s="130"/>
      <c r="P368" s="128"/>
    </row>
    <row r="369" spans="1:16" x14ac:dyDescent="0.3">
      <c r="A369" s="60">
        <v>370</v>
      </c>
      <c r="B369" s="142"/>
      <c r="C369" s="143"/>
      <c r="D369" s="146" t="e">
        <f>MATCH(E369,[1]!Tabla1[Consignatario],0)</f>
        <v>#REF!</v>
      </c>
      <c r="E369" s="135" t="s">
        <v>1612</v>
      </c>
      <c r="F369" s="135" t="s">
        <v>1246</v>
      </c>
      <c r="G369" s="144"/>
      <c r="H369" s="139" t="s">
        <v>1451</v>
      </c>
      <c r="I369" s="132" t="s">
        <v>1871</v>
      </c>
      <c r="J369" s="130" t="s">
        <v>1297</v>
      </c>
      <c r="K369" s="133">
        <v>576</v>
      </c>
      <c r="L369" s="130"/>
      <c r="M369" s="130">
        <v>8</v>
      </c>
      <c r="N369" s="130">
        <v>5</v>
      </c>
      <c r="O369" s="130"/>
      <c r="P369" s="128"/>
    </row>
    <row r="370" spans="1:16" x14ac:dyDescent="0.3">
      <c r="A370" s="60">
        <v>371</v>
      </c>
      <c r="B370" s="138"/>
      <c r="C370" s="139"/>
      <c r="D370" s="146" t="e">
        <f>MATCH(E370,[1]!Tabla1[Consignatario],0)</f>
        <v>#REF!</v>
      </c>
      <c r="E370" s="135" t="s">
        <v>1612</v>
      </c>
      <c r="F370" s="135" t="s">
        <v>1246</v>
      </c>
      <c r="G370" s="140"/>
      <c r="H370" s="139" t="s">
        <v>1451</v>
      </c>
      <c r="I370" s="132" t="s">
        <v>1868</v>
      </c>
      <c r="J370" s="130" t="s">
        <v>1296</v>
      </c>
      <c r="K370" s="133">
        <v>1575</v>
      </c>
      <c r="L370" s="130">
        <v>1575</v>
      </c>
      <c r="M370" s="130">
        <v>23</v>
      </c>
      <c r="N370" s="130">
        <v>5</v>
      </c>
      <c r="O370" s="130"/>
      <c r="P370" s="128"/>
    </row>
    <row r="371" spans="1:16" x14ac:dyDescent="0.3">
      <c r="A371" s="60">
        <v>372</v>
      </c>
      <c r="B371" s="134" t="s">
        <v>1339</v>
      </c>
      <c r="C371" s="135" t="s">
        <v>1613</v>
      </c>
      <c r="D371" s="146" t="e">
        <f>MATCH(E371,[1]!Tabla1[Consignatario],0)</f>
        <v>#REF!</v>
      </c>
      <c r="E371" s="135" t="s">
        <v>1612</v>
      </c>
      <c r="F371" s="135" t="s">
        <v>1246</v>
      </c>
      <c r="G371" s="136"/>
      <c r="H371" s="135" t="s">
        <v>474</v>
      </c>
      <c r="I371" s="132" t="s">
        <v>1869</v>
      </c>
      <c r="J371" s="130" t="s">
        <v>1350</v>
      </c>
      <c r="K371" s="133">
        <v>25096</v>
      </c>
      <c r="L371" s="130"/>
      <c r="M371" s="130">
        <v>433</v>
      </c>
      <c r="N371" s="130">
        <v>5</v>
      </c>
      <c r="O371" s="130"/>
      <c r="P371" s="128"/>
    </row>
    <row r="372" spans="1:16" x14ac:dyDescent="0.3">
      <c r="A372" s="60">
        <v>373</v>
      </c>
      <c r="B372" s="134"/>
      <c r="C372" s="135" t="s">
        <v>1613</v>
      </c>
      <c r="D372" s="146" t="e">
        <f>MATCH(E372,[1]!Tabla1[Consignatario],0)</f>
        <v>#REF!</v>
      </c>
      <c r="E372" s="135" t="s">
        <v>1612</v>
      </c>
      <c r="F372" s="135" t="s">
        <v>1246</v>
      </c>
      <c r="G372" s="136"/>
      <c r="H372" s="139" t="s">
        <v>474</v>
      </c>
      <c r="I372" s="132" t="s">
        <v>1871</v>
      </c>
      <c r="J372" s="130" t="s">
        <v>599</v>
      </c>
      <c r="K372" s="133">
        <v>4400</v>
      </c>
      <c r="L372" s="130">
        <v>18232</v>
      </c>
      <c r="M372" s="130"/>
      <c r="N372" s="130"/>
      <c r="O372" s="130"/>
      <c r="P372" s="128"/>
    </row>
    <row r="373" spans="1:16" x14ac:dyDescent="0.3">
      <c r="A373" s="60">
        <v>374</v>
      </c>
      <c r="B373" s="142" t="s">
        <v>1419</v>
      </c>
      <c r="C373" s="135" t="s">
        <v>1613</v>
      </c>
      <c r="D373" s="146" t="e">
        <f>MATCH(E373,[1]!Tabla1[Consignatario],0)</f>
        <v>#REF!</v>
      </c>
      <c r="E373" s="135" t="s">
        <v>1612</v>
      </c>
      <c r="F373" s="145" t="s">
        <v>1246</v>
      </c>
      <c r="G373" s="144"/>
      <c r="H373" s="139" t="s">
        <v>750</v>
      </c>
      <c r="I373" s="132" t="s">
        <v>1869</v>
      </c>
      <c r="J373" s="130" t="s">
        <v>1429</v>
      </c>
      <c r="K373" s="133">
        <v>25088</v>
      </c>
      <c r="L373" s="130"/>
      <c r="M373" s="130">
        <v>94</v>
      </c>
      <c r="N373" s="137">
        <v>0.5</v>
      </c>
      <c r="O373" s="137"/>
      <c r="P373" s="128"/>
    </row>
    <row r="374" spans="1:16" x14ac:dyDescent="0.3">
      <c r="A374" s="60">
        <v>375</v>
      </c>
      <c r="B374" s="138"/>
      <c r="C374" s="135" t="s">
        <v>1613</v>
      </c>
      <c r="D374" s="146" t="e">
        <f>MATCH(E374,[1]!Tabla1[Consignatario],0)</f>
        <v>#REF!</v>
      </c>
      <c r="E374" s="135" t="s">
        <v>1612</v>
      </c>
      <c r="F374" s="145" t="s">
        <v>1246</v>
      </c>
      <c r="G374" s="140"/>
      <c r="H374" s="139" t="s">
        <v>750</v>
      </c>
      <c r="I374" s="132" t="s">
        <v>1870</v>
      </c>
      <c r="J374" s="130" t="s">
        <v>1428</v>
      </c>
      <c r="K374" s="133">
        <v>18232</v>
      </c>
      <c r="L374" s="130">
        <v>18232</v>
      </c>
      <c r="M374" s="130">
        <v>273</v>
      </c>
      <c r="N374" s="130">
        <v>4</v>
      </c>
      <c r="O374" s="130"/>
      <c r="P374" s="128"/>
    </row>
    <row r="375" spans="1:16" x14ac:dyDescent="0.3">
      <c r="A375" s="60">
        <v>376</v>
      </c>
      <c r="B375" s="134" t="s">
        <v>1419</v>
      </c>
      <c r="C375" s="145"/>
      <c r="D375" s="146" t="e">
        <f>MATCH(E375,[1]!Tabla1[Consignatario],0)</f>
        <v>#REF!</v>
      </c>
      <c r="E375" s="145" t="s">
        <v>1614</v>
      </c>
      <c r="F375" s="145" t="s">
        <v>1244</v>
      </c>
      <c r="G375" s="136"/>
      <c r="H375" s="135" t="s">
        <v>750</v>
      </c>
      <c r="I375" s="132" t="s">
        <v>1870</v>
      </c>
      <c r="J375" s="130" t="s">
        <v>49</v>
      </c>
      <c r="K375" s="133">
        <v>1000</v>
      </c>
      <c r="L375" s="130">
        <v>1000</v>
      </c>
      <c r="M375" s="130">
        <v>150</v>
      </c>
      <c r="N375" s="130"/>
      <c r="O375" s="130"/>
      <c r="P375" s="128"/>
    </row>
    <row r="376" spans="1:16" x14ac:dyDescent="0.3">
      <c r="A376" s="60">
        <v>377</v>
      </c>
      <c r="B376" s="138" t="s">
        <v>911</v>
      </c>
      <c r="C376" s="139"/>
      <c r="D376" s="146" t="e">
        <f>MATCH(E376,[1]!Tabla1[Consignatario],0)</f>
        <v>#REF!</v>
      </c>
      <c r="E376" s="135" t="s">
        <v>1615</v>
      </c>
      <c r="F376" s="135" t="s">
        <v>932</v>
      </c>
      <c r="G376" s="140"/>
      <c r="H376" s="139" t="s">
        <v>750</v>
      </c>
      <c r="I376" s="132" t="s">
        <v>1870</v>
      </c>
      <c r="J376" s="130" t="s">
        <v>933</v>
      </c>
      <c r="K376" s="133">
        <v>1936</v>
      </c>
      <c r="L376" s="130">
        <v>1936</v>
      </c>
      <c r="M376" s="130">
        <v>29</v>
      </c>
      <c r="N376" s="137">
        <v>8.5</v>
      </c>
      <c r="O376" s="137"/>
      <c r="P376" s="128"/>
    </row>
    <row r="377" spans="1:16" x14ac:dyDescent="0.3">
      <c r="A377" s="60">
        <v>378</v>
      </c>
      <c r="B377" s="134"/>
      <c r="C377" s="135"/>
      <c r="D377" s="146" t="e">
        <f>MATCH(E377,[1]!Tabla1[Consignatario],0)</f>
        <v>#REF!</v>
      </c>
      <c r="E377" s="135" t="s">
        <v>1615</v>
      </c>
      <c r="F377" s="135" t="s">
        <v>932</v>
      </c>
      <c r="G377" s="136"/>
      <c r="H377" s="139" t="s">
        <v>750</v>
      </c>
      <c r="I377" s="132" t="s">
        <v>1871</v>
      </c>
      <c r="J377" s="130" t="s">
        <v>934</v>
      </c>
      <c r="K377" s="133">
        <v>720</v>
      </c>
      <c r="L377" s="191">
        <v>720</v>
      </c>
      <c r="M377" s="130">
        <v>10</v>
      </c>
      <c r="N377" s="137">
        <v>6.5</v>
      </c>
      <c r="O377" s="137"/>
      <c r="P377" s="128"/>
    </row>
    <row r="378" spans="1:16" x14ac:dyDescent="0.3">
      <c r="A378" s="60">
        <v>379</v>
      </c>
      <c r="B378" s="134"/>
      <c r="C378" s="135"/>
      <c r="D378" s="146" t="e">
        <f>MATCH(E378,[1]!Tabla1[Consignatario],0)</f>
        <v>#REF!</v>
      </c>
      <c r="E378" s="135" t="s">
        <v>1615</v>
      </c>
      <c r="F378" s="135" t="s">
        <v>932</v>
      </c>
      <c r="G378" s="136"/>
      <c r="H378" s="139" t="s">
        <v>750</v>
      </c>
      <c r="I378" s="132" t="s">
        <v>1869</v>
      </c>
      <c r="J378" s="130" t="s">
        <v>935</v>
      </c>
      <c r="K378" s="133">
        <v>4264</v>
      </c>
      <c r="L378" s="191">
        <v>4264</v>
      </c>
      <c r="M378" s="130">
        <v>16</v>
      </c>
      <c r="N378" s="130"/>
      <c r="O378" s="130"/>
      <c r="P378" s="128"/>
    </row>
    <row r="379" spans="1:16" x14ac:dyDescent="0.3">
      <c r="A379" s="60">
        <v>380</v>
      </c>
      <c r="B379" s="134" t="s">
        <v>938</v>
      </c>
      <c r="C379" s="135"/>
      <c r="D379" s="146" t="e">
        <f>MATCH(E379,[1]!Tabla1[Consignatario],0)</f>
        <v>#REF!</v>
      </c>
      <c r="E379" s="145" t="s">
        <v>1616</v>
      </c>
      <c r="F379" s="135" t="s">
        <v>959</v>
      </c>
      <c r="G379" s="136"/>
      <c r="H379" s="135" t="s">
        <v>750</v>
      </c>
      <c r="I379" s="132" t="s">
        <v>1870</v>
      </c>
      <c r="J379" s="130" t="s">
        <v>929</v>
      </c>
      <c r="K379" s="133">
        <v>12600</v>
      </c>
      <c r="L379" s="130">
        <v>12600</v>
      </c>
      <c r="M379" s="135">
        <v>139</v>
      </c>
      <c r="N379" s="135"/>
      <c r="O379" s="135"/>
      <c r="P379" s="128"/>
    </row>
    <row r="380" spans="1:16" x14ac:dyDescent="0.3">
      <c r="A380" s="60">
        <v>381</v>
      </c>
      <c r="B380" s="138"/>
      <c r="C380" s="139"/>
      <c r="D380" s="146" t="e">
        <f>MATCH(E380,[1]!Tabla1[Consignatario],0)</f>
        <v>#REF!</v>
      </c>
      <c r="E380" s="145" t="s">
        <v>1616</v>
      </c>
      <c r="F380" s="135" t="s">
        <v>959</v>
      </c>
      <c r="G380" s="140"/>
      <c r="H380" s="139" t="s">
        <v>750</v>
      </c>
      <c r="I380" s="132" t="s">
        <v>1871</v>
      </c>
      <c r="J380" s="130" t="s">
        <v>960</v>
      </c>
      <c r="K380" s="133">
        <v>2240</v>
      </c>
      <c r="L380" s="191">
        <v>2240</v>
      </c>
      <c r="M380" s="139">
        <v>30</v>
      </c>
      <c r="N380" s="139"/>
      <c r="O380" s="139"/>
      <c r="P380" s="128"/>
    </row>
    <row r="381" spans="1:16" x14ac:dyDescent="0.3">
      <c r="A381" s="60">
        <v>382</v>
      </c>
      <c r="B381" s="134" t="s">
        <v>1298</v>
      </c>
      <c r="C381" s="135"/>
      <c r="D381" s="146" t="e">
        <f>MATCH(E381,[1]!Tabla1[Consignatario],0)</f>
        <v>#REF!</v>
      </c>
      <c r="E381" s="145" t="s">
        <v>1616</v>
      </c>
      <c r="F381" s="135" t="s">
        <v>959</v>
      </c>
      <c r="G381" s="136"/>
      <c r="H381" s="139" t="s">
        <v>1451</v>
      </c>
      <c r="I381" s="132" t="s">
        <v>1869</v>
      </c>
      <c r="J381" s="130" t="s">
        <v>177</v>
      </c>
      <c r="K381" s="133">
        <v>11200</v>
      </c>
      <c r="L381" s="130"/>
      <c r="M381" s="130">
        <v>42</v>
      </c>
      <c r="N381" s="130"/>
      <c r="O381" s="130"/>
      <c r="P381" s="128"/>
    </row>
    <row r="382" spans="1:16" x14ac:dyDescent="0.3">
      <c r="A382" s="60">
        <v>383</v>
      </c>
      <c r="B382" s="134"/>
      <c r="C382" s="135"/>
      <c r="D382" s="146" t="e">
        <f>MATCH(E382,[1]!Tabla1[Consignatario],0)</f>
        <v>#REF!</v>
      </c>
      <c r="E382" s="145" t="s">
        <v>1616</v>
      </c>
      <c r="F382" s="135" t="s">
        <v>959</v>
      </c>
      <c r="G382" s="136"/>
      <c r="H382" s="139" t="s">
        <v>1451</v>
      </c>
      <c r="I382" s="132" t="s">
        <v>1871</v>
      </c>
      <c r="J382" s="130" t="s">
        <v>1300</v>
      </c>
      <c r="K382" s="133">
        <v>360</v>
      </c>
      <c r="L382" s="130"/>
      <c r="M382" s="130">
        <v>5</v>
      </c>
      <c r="N382" s="137">
        <v>3.5</v>
      </c>
      <c r="O382" s="137"/>
      <c r="P382" s="128"/>
    </row>
    <row r="383" spans="1:16" x14ac:dyDescent="0.3">
      <c r="A383" s="60">
        <v>384</v>
      </c>
      <c r="B383" s="138"/>
      <c r="C383" s="139"/>
      <c r="D383" s="146" t="e">
        <f>MATCH(E383,[1]!Tabla1[Consignatario],0)</f>
        <v>#REF!</v>
      </c>
      <c r="E383" s="145" t="s">
        <v>1616</v>
      </c>
      <c r="F383" s="135" t="s">
        <v>959</v>
      </c>
      <c r="G383" s="140"/>
      <c r="H383" s="135" t="s">
        <v>1451</v>
      </c>
      <c r="I383" s="132" t="s">
        <v>1870</v>
      </c>
      <c r="J383" s="130" t="s">
        <v>424</v>
      </c>
      <c r="K383" s="133">
        <v>800</v>
      </c>
      <c r="L383" s="130">
        <v>800</v>
      </c>
      <c r="M383" s="130">
        <v>12</v>
      </c>
      <c r="N383" s="130"/>
      <c r="O383" s="130"/>
      <c r="P383" s="128"/>
    </row>
    <row r="384" spans="1:16" x14ac:dyDescent="0.3">
      <c r="A384" s="60">
        <v>385</v>
      </c>
      <c r="B384" s="150" t="s">
        <v>1419</v>
      </c>
      <c r="C384" s="145"/>
      <c r="D384" s="146" t="e">
        <f>MATCH(E384,[1]!Tabla1[Consignatario],0)</f>
        <v>#REF!</v>
      </c>
      <c r="E384" s="147" t="s">
        <v>1617</v>
      </c>
      <c r="F384" s="145" t="s">
        <v>1240</v>
      </c>
      <c r="G384" s="136"/>
      <c r="H384" s="139" t="s">
        <v>750</v>
      </c>
      <c r="I384" s="132" t="s">
        <v>1870</v>
      </c>
      <c r="J384" s="130" t="s">
        <v>441</v>
      </c>
      <c r="K384" s="133">
        <v>22000</v>
      </c>
      <c r="L384" s="130">
        <v>22000</v>
      </c>
      <c r="M384" s="130">
        <v>330</v>
      </c>
      <c r="N384" s="130"/>
      <c r="O384" s="130"/>
      <c r="P384" s="128"/>
    </row>
    <row r="385" spans="1:16" x14ac:dyDescent="0.3">
      <c r="A385" s="60">
        <v>386</v>
      </c>
      <c r="B385" s="134" t="s">
        <v>1339</v>
      </c>
      <c r="C385" s="135"/>
      <c r="D385" s="146" t="e">
        <f>MATCH(E385,[1]!Tabla1[Consignatario],0)</f>
        <v>#REF!</v>
      </c>
      <c r="E385" s="147" t="s">
        <v>1617</v>
      </c>
      <c r="F385" s="135" t="s">
        <v>1243</v>
      </c>
      <c r="G385" s="136"/>
      <c r="H385" s="139" t="s">
        <v>474</v>
      </c>
      <c r="I385" s="132" t="s">
        <v>1871</v>
      </c>
      <c r="J385" s="130" t="s">
        <v>580</v>
      </c>
      <c r="K385" s="133">
        <v>200</v>
      </c>
      <c r="L385" s="130"/>
      <c r="M385" s="130">
        <v>3</v>
      </c>
      <c r="N385" s="130"/>
      <c r="O385" s="130"/>
      <c r="P385" s="128"/>
    </row>
    <row r="386" spans="1:16" x14ac:dyDescent="0.3">
      <c r="A386" s="60">
        <v>387</v>
      </c>
      <c r="B386" s="134"/>
      <c r="C386" s="135"/>
      <c r="D386" s="146" t="e">
        <f>MATCH(E386,[1]!Tabla1[Consignatario],0)</f>
        <v>#REF!</v>
      </c>
      <c r="E386" s="147" t="s">
        <v>1617</v>
      </c>
      <c r="F386" s="135" t="s">
        <v>1243</v>
      </c>
      <c r="G386" s="136"/>
      <c r="H386" s="139" t="s">
        <v>474</v>
      </c>
      <c r="I386" s="132" t="s">
        <v>1870</v>
      </c>
      <c r="J386" s="130" t="s">
        <v>441</v>
      </c>
      <c r="K386" s="133">
        <v>22000</v>
      </c>
      <c r="L386" s="130">
        <v>22000</v>
      </c>
      <c r="M386" s="130">
        <v>330</v>
      </c>
      <c r="N386" s="130"/>
      <c r="O386" s="130"/>
      <c r="P386" s="128"/>
    </row>
    <row r="387" spans="1:16" x14ac:dyDescent="0.3">
      <c r="A387" s="60">
        <v>388</v>
      </c>
      <c r="B387" s="134" t="s">
        <v>911</v>
      </c>
      <c r="C387" s="135"/>
      <c r="D387" s="146" t="e">
        <f>MATCH(E387,[1]!Tabla1[Consignatario],0)</f>
        <v>#REF!</v>
      </c>
      <c r="E387" s="135" t="s">
        <v>1618</v>
      </c>
      <c r="F387" s="135" t="s">
        <v>922</v>
      </c>
      <c r="G387" s="136"/>
      <c r="H387" s="135" t="s">
        <v>750</v>
      </c>
      <c r="I387" s="132" t="s">
        <v>1870</v>
      </c>
      <c r="J387" s="130" t="s">
        <v>923</v>
      </c>
      <c r="K387" s="133">
        <v>46200</v>
      </c>
      <c r="L387" s="130">
        <v>46200</v>
      </c>
      <c r="M387" s="130">
        <v>693</v>
      </c>
      <c r="N387" s="130"/>
      <c r="O387" s="130"/>
      <c r="P387" s="128"/>
    </row>
    <row r="388" spans="1:16" x14ac:dyDescent="0.3">
      <c r="A388" s="60">
        <v>389</v>
      </c>
      <c r="B388" s="138"/>
      <c r="C388" s="139"/>
      <c r="D388" s="146" t="e">
        <f>MATCH(E388,[1]!Tabla1[Consignatario],0)</f>
        <v>#REF!</v>
      </c>
      <c r="E388" s="135" t="s">
        <v>1618</v>
      </c>
      <c r="F388" s="135" t="s">
        <v>922</v>
      </c>
      <c r="G388" s="140"/>
      <c r="H388" s="139" t="s">
        <v>750</v>
      </c>
      <c r="I388" s="132" t="s">
        <v>1869</v>
      </c>
      <c r="J388" s="130" t="s">
        <v>665</v>
      </c>
      <c r="K388" s="133">
        <v>35200</v>
      </c>
      <c r="L388" s="191">
        <v>35200</v>
      </c>
      <c r="M388" s="130">
        <v>132</v>
      </c>
      <c r="N388" s="130"/>
      <c r="O388" s="130"/>
      <c r="P388" s="128"/>
    </row>
    <row r="389" spans="1:16" x14ac:dyDescent="0.3">
      <c r="A389" s="60">
        <v>390</v>
      </c>
      <c r="B389" s="150" t="s">
        <v>1392</v>
      </c>
      <c r="C389" s="145"/>
      <c r="D389" s="146" t="e">
        <f>MATCH(E389,[1]!Tabla1[Consignatario],0)</f>
        <v>#REF!</v>
      </c>
      <c r="E389" s="135" t="s">
        <v>1618</v>
      </c>
      <c r="F389" s="145" t="s">
        <v>922</v>
      </c>
      <c r="G389" s="136"/>
      <c r="H389" s="139" t="s">
        <v>474</v>
      </c>
      <c r="I389" s="132" t="s">
        <v>1869</v>
      </c>
      <c r="J389" s="130" t="s">
        <v>665</v>
      </c>
      <c r="K389" s="133">
        <v>35200</v>
      </c>
      <c r="L389" s="130"/>
      <c r="M389" s="130">
        <v>132</v>
      </c>
      <c r="N389" s="130"/>
      <c r="O389" s="130"/>
      <c r="P389" s="128"/>
    </row>
    <row r="390" spans="1:16" x14ac:dyDescent="0.3">
      <c r="A390" s="60">
        <v>391</v>
      </c>
      <c r="B390" s="150"/>
      <c r="C390" s="145"/>
      <c r="D390" s="146" t="e">
        <f>MATCH(E390,[1]!Tabla1[Consignatario],0)</f>
        <v>#REF!</v>
      </c>
      <c r="E390" s="135" t="s">
        <v>1618</v>
      </c>
      <c r="F390" s="145" t="s">
        <v>922</v>
      </c>
      <c r="G390" s="136"/>
      <c r="H390" s="139" t="s">
        <v>474</v>
      </c>
      <c r="I390" s="132" t="s">
        <v>1870</v>
      </c>
      <c r="J390" s="130" t="s">
        <v>175</v>
      </c>
      <c r="K390" s="133">
        <v>44000</v>
      </c>
      <c r="L390" s="130">
        <v>44000</v>
      </c>
      <c r="M390" s="130">
        <v>660</v>
      </c>
      <c r="N390" s="130"/>
      <c r="O390" s="130"/>
      <c r="P390" s="128"/>
    </row>
    <row r="391" spans="1:16" x14ac:dyDescent="0.3">
      <c r="A391" s="60">
        <v>392</v>
      </c>
      <c r="B391" s="134" t="s">
        <v>938</v>
      </c>
      <c r="C391" s="164"/>
      <c r="D391" s="146" t="e">
        <f>MATCH(E391,[1]!Tabla1[Consignatario],0)</f>
        <v>#REF!</v>
      </c>
      <c r="E391" s="135" t="s">
        <v>1619</v>
      </c>
      <c r="F391" s="135" t="s">
        <v>959</v>
      </c>
      <c r="G391" s="165"/>
      <c r="H391" s="135" t="s">
        <v>750</v>
      </c>
      <c r="I391" s="132" t="s">
        <v>1870</v>
      </c>
      <c r="J391" s="130" t="s">
        <v>52</v>
      </c>
      <c r="K391" s="133">
        <v>2000</v>
      </c>
      <c r="L391" s="130">
        <v>2000</v>
      </c>
      <c r="M391" s="130">
        <v>30</v>
      </c>
      <c r="N391" s="130"/>
      <c r="O391" s="130"/>
      <c r="P391" s="128"/>
    </row>
    <row r="392" spans="1:16" x14ac:dyDescent="0.3">
      <c r="A392" s="60">
        <v>393</v>
      </c>
      <c r="B392" s="151" t="s">
        <v>1378</v>
      </c>
      <c r="C392" s="147"/>
      <c r="D392" s="146" t="e">
        <f>MATCH(E392,[1]!Tabla1[Consignatario],0)</f>
        <v>#REF!</v>
      </c>
      <c r="E392" s="135" t="s">
        <v>1619</v>
      </c>
      <c r="F392" s="145" t="s">
        <v>959</v>
      </c>
      <c r="G392" s="156"/>
      <c r="H392" s="139" t="s">
        <v>474</v>
      </c>
      <c r="I392" s="154" t="s">
        <v>1870</v>
      </c>
      <c r="J392" s="146" t="s">
        <v>52</v>
      </c>
      <c r="K392" s="133">
        <v>2000</v>
      </c>
      <c r="L392" s="146">
        <v>2000</v>
      </c>
      <c r="M392" s="146">
        <v>30</v>
      </c>
      <c r="N392" s="146"/>
      <c r="O392" s="146"/>
      <c r="P392" s="155"/>
    </row>
    <row r="393" spans="1:16" x14ac:dyDescent="0.3">
      <c r="A393" s="60">
        <v>394</v>
      </c>
      <c r="B393" s="134" t="s">
        <v>1284</v>
      </c>
      <c r="C393" s="164"/>
      <c r="D393" s="146" t="e">
        <f>MATCH(E393,[1]!Tabla1[Consignatario],0)</f>
        <v>#REF!</v>
      </c>
      <c r="E393" s="135" t="s">
        <v>1620</v>
      </c>
      <c r="F393" s="135" t="s">
        <v>1311</v>
      </c>
      <c r="G393" s="165"/>
      <c r="H393" s="139" t="s">
        <v>1451</v>
      </c>
      <c r="I393" s="132" t="s">
        <v>1871</v>
      </c>
      <c r="J393" s="130" t="s">
        <v>1285</v>
      </c>
      <c r="K393" s="133">
        <v>416</v>
      </c>
      <c r="L393" s="130"/>
      <c r="M393" s="130">
        <v>6</v>
      </c>
      <c r="N393" s="130">
        <v>2</v>
      </c>
      <c r="O393" s="130"/>
      <c r="P393" s="128"/>
    </row>
    <row r="394" spans="1:16" x14ac:dyDescent="0.3">
      <c r="A394" s="60">
        <v>395</v>
      </c>
      <c r="B394" s="138" t="s">
        <v>1229</v>
      </c>
      <c r="C394" s="139"/>
      <c r="D394" s="146" t="e">
        <f>MATCH(E394,[1]!Tabla1[Consignatario],0)</f>
        <v>#REF!</v>
      </c>
      <c r="E394" s="135" t="s">
        <v>1621</v>
      </c>
      <c r="F394" s="135" t="s">
        <v>1241</v>
      </c>
      <c r="G394" s="140"/>
      <c r="H394" s="139" t="s">
        <v>1238</v>
      </c>
      <c r="I394" s="132" t="s">
        <v>1871</v>
      </c>
      <c r="J394" s="130" t="s">
        <v>71</v>
      </c>
      <c r="K394" s="133">
        <v>400</v>
      </c>
      <c r="L394" s="130"/>
      <c r="M394" s="130">
        <v>6</v>
      </c>
      <c r="N394" s="130"/>
      <c r="O394" s="130"/>
      <c r="P394" s="128"/>
    </row>
    <row r="395" spans="1:16" x14ac:dyDescent="0.3">
      <c r="A395" s="60">
        <v>396</v>
      </c>
      <c r="B395" s="134"/>
      <c r="C395" s="135"/>
      <c r="D395" s="146" t="e">
        <f>MATCH(E395,[1]!Tabla1[Consignatario],0)</f>
        <v>#REF!</v>
      </c>
      <c r="E395" s="135" t="s">
        <v>1621</v>
      </c>
      <c r="F395" s="135" t="s">
        <v>1241</v>
      </c>
      <c r="G395" s="136"/>
      <c r="H395" s="135" t="s">
        <v>1238</v>
      </c>
      <c r="I395" s="132" t="s">
        <v>1869</v>
      </c>
      <c r="J395" s="130" t="s">
        <v>173</v>
      </c>
      <c r="K395" s="133">
        <v>20000</v>
      </c>
      <c r="L395" s="130"/>
      <c r="M395" s="130">
        <v>75</v>
      </c>
      <c r="N395" s="130"/>
      <c r="O395" s="130"/>
      <c r="P395" s="128"/>
    </row>
    <row r="396" spans="1:16" x14ac:dyDescent="0.3">
      <c r="A396" s="60">
        <v>397</v>
      </c>
      <c r="B396" s="138" t="s">
        <v>1284</v>
      </c>
      <c r="C396" s="168"/>
      <c r="D396" s="146" t="e">
        <f>MATCH(E396,[1]!Tabla1[Consignatario],0)</f>
        <v>#REF!</v>
      </c>
      <c r="E396" s="135" t="s">
        <v>1622</v>
      </c>
      <c r="F396" s="135" t="s">
        <v>1310</v>
      </c>
      <c r="G396" s="188"/>
      <c r="H396" s="139" t="s">
        <v>1451</v>
      </c>
      <c r="I396" s="132" t="s">
        <v>1871</v>
      </c>
      <c r="J396" s="130" t="s">
        <v>703</v>
      </c>
      <c r="K396" s="133">
        <v>104</v>
      </c>
      <c r="L396" s="130"/>
      <c r="M396" s="130">
        <v>1</v>
      </c>
      <c r="N396" s="137">
        <v>4.5</v>
      </c>
      <c r="O396" s="137"/>
      <c r="P396" s="128"/>
    </row>
    <row r="397" spans="1:16" x14ac:dyDescent="0.3">
      <c r="A397" s="60">
        <v>398</v>
      </c>
      <c r="B397" s="134" t="s">
        <v>1392</v>
      </c>
      <c r="C397" s="145"/>
      <c r="D397" s="146" t="e">
        <f>MATCH(E397,[1]!Tabla1[Consignatario],0)</f>
        <v>#REF!</v>
      </c>
      <c r="E397" s="183" t="s">
        <v>1623</v>
      </c>
      <c r="F397" s="135" t="s">
        <v>945</v>
      </c>
      <c r="G397" s="136"/>
      <c r="H397" s="139" t="s">
        <v>474</v>
      </c>
      <c r="I397" s="132" t="s">
        <v>1870</v>
      </c>
      <c r="J397" s="130" t="s">
        <v>928</v>
      </c>
      <c r="K397" s="133">
        <v>16800</v>
      </c>
      <c r="L397" s="130">
        <v>16800</v>
      </c>
      <c r="M397" s="130">
        <v>252</v>
      </c>
      <c r="N397" s="130"/>
      <c r="O397" s="130"/>
      <c r="P397" s="128"/>
    </row>
    <row r="398" spans="1:16" x14ac:dyDescent="0.3">
      <c r="A398" s="60">
        <v>399</v>
      </c>
      <c r="B398" s="150" t="s">
        <v>1404</v>
      </c>
      <c r="C398" s="145"/>
      <c r="D398" s="146" t="e">
        <f>MATCH(E398,[1]!Tabla1[Consignatario],0)</f>
        <v>#REF!</v>
      </c>
      <c r="E398" s="145" t="s">
        <v>1624</v>
      </c>
      <c r="F398" s="145" t="s">
        <v>1276</v>
      </c>
      <c r="G398" s="136"/>
      <c r="H398" s="139" t="s">
        <v>750</v>
      </c>
      <c r="I398" s="132" t="s">
        <v>1870</v>
      </c>
      <c r="J398" s="130" t="s">
        <v>961</v>
      </c>
      <c r="K398" s="133">
        <v>6600</v>
      </c>
      <c r="L398" s="130">
        <v>6600</v>
      </c>
      <c r="M398" s="130">
        <v>99</v>
      </c>
      <c r="N398" s="130"/>
      <c r="O398" s="130"/>
      <c r="P398" s="128"/>
    </row>
    <row r="399" spans="1:16" x14ac:dyDescent="0.3">
      <c r="A399" s="60">
        <v>400</v>
      </c>
      <c r="B399" s="134" t="s">
        <v>1317</v>
      </c>
      <c r="C399" s="164"/>
      <c r="D399" s="146" t="e">
        <f>MATCH(E399,[1]!Tabla1[Consignatario],0)</f>
        <v>#REF!</v>
      </c>
      <c r="E399" s="145" t="s">
        <v>1624</v>
      </c>
      <c r="F399" s="135" t="s">
        <v>1241</v>
      </c>
      <c r="G399" s="165"/>
      <c r="H399" s="135" t="s">
        <v>474</v>
      </c>
      <c r="I399" s="132" t="s">
        <v>1870</v>
      </c>
      <c r="J399" s="130" t="s">
        <v>961</v>
      </c>
      <c r="K399" s="133">
        <v>6600</v>
      </c>
      <c r="L399" s="130">
        <v>6600</v>
      </c>
      <c r="M399" s="130">
        <v>99</v>
      </c>
      <c r="N399" s="130"/>
      <c r="O399" s="130"/>
      <c r="P399" s="128"/>
    </row>
    <row r="400" spans="1:16" x14ac:dyDescent="0.3">
      <c r="A400" s="60">
        <v>401</v>
      </c>
      <c r="B400" s="138" t="s">
        <v>1254</v>
      </c>
      <c r="C400" s="168"/>
      <c r="D400" s="146" t="e">
        <f>MATCH(E400,[1]!Tabla1[Consignatario],0)</f>
        <v>#REF!</v>
      </c>
      <c r="E400" s="145" t="s">
        <v>1624</v>
      </c>
      <c r="F400" s="135" t="s">
        <v>1276</v>
      </c>
      <c r="G400" s="165"/>
      <c r="H400" s="139" t="s">
        <v>1277</v>
      </c>
      <c r="I400" s="132" t="s">
        <v>1870</v>
      </c>
      <c r="J400" s="130" t="s">
        <v>49</v>
      </c>
      <c r="K400" s="133">
        <v>1000</v>
      </c>
      <c r="L400" s="130">
        <v>1000</v>
      </c>
      <c r="M400" s="130">
        <v>15</v>
      </c>
      <c r="N400" s="130"/>
      <c r="O400" s="130"/>
      <c r="P400" s="128"/>
    </row>
    <row r="401" spans="1:16" x14ac:dyDescent="0.3">
      <c r="A401" s="60">
        <v>402</v>
      </c>
      <c r="B401" s="134" t="s">
        <v>1408</v>
      </c>
      <c r="C401" s="145"/>
      <c r="D401" s="146" t="e">
        <f>MATCH(E401,[1]!Tabla1[Consignatario],0)</f>
        <v>#REF!</v>
      </c>
      <c r="E401" s="145" t="s">
        <v>1625</v>
      </c>
      <c r="F401" s="145" t="s">
        <v>1273</v>
      </c>
      <c r="G401" s="136"/>
      <c r="H401" s="139" t="s">
        <v>750</v>
      </c>
      <c r="I401" s="132" t="s">
        <v>1869</v>
      </c>
      <c r="J401" s="130" t="s">
        <v>1335</v>
      </c>
      <c r="K401" s="133">
        <v>176000</v>
      </c>
      <c r="L401" s="130"/>
      <c r="M401" s="130">
        <v>660</v>
      </c>
      <c r="N401" s="130"/>
      <c r="O401" s="130"/>
      <c r="P401" s="128"/>
    </row>
    <row r="402" spans="1:16" x14ac:dyDescent="0.3">
      <c r="A402" s="60">
        <v>403</v>
      </c>
      <c r="B402" s="134"/>
      <c r="C402" s="145"/>
      <c r="D402" s="146" t="e">
        <f>MATCH(E402,[1]!Tabla1[Consignatario],0)</f>
        <v>#REF!</v>
      </c>
      <c r="E402" s="145" t="s">
        <v>1625</v>
      </c>
      <c r="F402" s="145" t="s">
        <v>1273</v>
      </c>
      <c r="G402" s="136"/>
      <c r="H402" s="139" t="s">
        <v>750</v>
      </c>
      <c r="I402" s="132" t="s">
        <v>1870</v>
      </c>
      <c r="J402" s="130" t="s">
        <v>1334</v>
      </c>
      <c r="K402" s="133">
        <v>239800</v>
      </c>
      <c r="L402" s="130">
        <v>239800</v>
      </c>
      <c r="M402" s="130">
        <v>3597</v>
      </c>
      <c r="N402" s="130"/>
      <c r="O402" s="130"/>
      <c r="P402" s="128"/>
    </row>
    <row r="403" spans="1:16" x14ac:dyDescent="0.3">
      <c r="A403" s="60">
        <v>404</v>
      </c>
      <c r="B403" s="150" t="s">
        <v>1404</v>
      </c>
      <c r="C403" s="145"/>
      <c r="D403" s="146" t="e">
        <f>MATCH(E403,[1]!Tabla1[Consignatario],0)</f>
        <v>#REF!</v>
      </c>
      <c r="E403" s="145" t="s">
        <v>1625</v>
      </c>
      <c r="F403" s="145" t="s">
        <v>1241</v>
      </c>
      <c r="G403" s="136"/>
      <c r="H403" s="135" t="s">
        <v>750</v>
      </c>
      <c r="I403" s="132" t="s">
        <v>1871</v>
      </c>
      <c r="J403" s="130" t="s">
        <v>218</v>
      </c>
      <c r="K403" s="133">
        <v>2000</v>
      </c>
      <c r="L403" s="130"/>
      <c r="M403" s="130">
        <v>360</v>
      </c>
      <c r="N403" s="130"/>
      <c r="O403" s="130"/>
      <c r="P403" s="128"/>
    </row>
    <row r="404" spans="1:16" x14ac:dyDescent="0.3">
      <c r="A404" s="60">
        <v>405</v>
      </c>
      <c r="B404" s="150"/>
      <c r="C404" s="145"/>
      <c r="D404" s="146" t="e">
        <f>MATCH(E404,[1]!Tabla1[Consignatario],0)</f>
        <v>#REF!</v>
      </c>
      <c r="E404" s="145" t="s">
        <v>1625</v>
      </c>
      <c r="F404" s="145" t="s">
        <v>1241</v>
      </c>
      <c r="G404" s="136"/>
      <c r="H404" s="139" t="s">
        <v>750</v>
      </c>
      <c r="I404" s="132" t="s">
        <v>1870</v>
      </c>
      <c r="J404" s="130" t="s">
        <v>441</v>
      </c>
      <c r="K404" s="133">
        <v>22000</v>
      </c>
      <c r="L404" s="130">
        <v>22000</v>
      </c>
      <c r="M404" s="130"/>
      <c r="N404" s="130"/>
      <c r="O404" s="130"/>
      <c r="P404" s="128"/>
    </row>
    <row r="405" spans="1:16" x14ac:dyDescent="0.3">
      <c r="A405" s="60">
        <v>406</v>
      </c>
      <c r="B405" s="134" t="s">
        <v>1314</v>
      </c>
      <c r="C405" s="164"/>
      <c r="D405" s="146" t="e">
        <f>MATCH(E405,[1]!Tabla1[Consignatario],0)</f>
        <v>#REF!</v>
      </c>
      <c r="E405" s="145" t="s">
        <v>1625</v>
      </c>
      <c r="F405" s="135" t="s">
        <v>1450</v>
      </c>
      <c r="G405" s="165"/>
      <c r="H405" s="139" t="s">
        <v>474</v>
      </c>
      <c r="I405" s="132" t="s">
        <v>1870</v>
      </c>
      <c r="J405" s="130" t="s">
        <v>441</v>
      </c>
      <c r="K405" s="133">
        <v>22000</v>
      </c>
      <c r="L405" s="130">
        <v>22000</v>
      </c>
      <c r="M405" s="130">
        <v>330</v>
      </c>
      <c r="N405" s="130"/>
      <c r="O405" s="130"/>
      <c r="P405" s="128"/>
    </row>
    <row r="406" spans="1:16" x14ac:dyDescent="0.3">
      <c r="A406" s="60">
        <v>407</v>
      </c>
      <c r="B406" s="134"/>
      <c r="C406" s="164"/>
      <c r="D406" s="146" t="e">
        <f>MATCH(E406,[1]!Tabla1[Consignatario],0)</f>
        <v>#REF!</v>
      </c>
      <c r="E406" s="145" t="s">
        <v>1625</v>
      </c>
      <c r="F406" s="135" t="s">
        <v>1450</v>
      </c>
      <c r="G406" s="165"/>
      <c r="H406" s="139" t="s">
        <v>474</v>
      </c>
      <c r="I406" s="132" t="s">
        <v>1869</v>
      </c>
      <c r="J406" s="130" t="s">
        <v>1315</v>
      </c>
      <c r="K406" s="133">
        <v>4150</v>
      </c>
      <c r="L406" s="130"/>
      <c r="M406" s="130">
        <v>15</v>
      </c>
      <c r="N406" s="137">
        <v>4.5</v>
      </c>
      <c r="O406" s="137"/>
      <c r="P406" s="128"/>
    </row>
    <row r="407" spans="1:16" x14ac:dyDescent="0.3">
      <c r="A407" s="60">
        <v>408</v>
      </c>
      <c r="B407" s="151" t="s">
        <v>1408</v>
      </c>
      <c r="C407" s="147"/>
      <c r="D407" s="146" t="e">
        <f>MATCH(E407,[1]!Tabla1[Consignatario],0)</f>
        <v>#REF!</v>
      </c>
      <c r="E407" s="145" t="s">
        <v>1626</v>
      </c>
      <c r="F407" s="145" t="s">
        <v>1276</v>
      </c>
      <c r="G407" s="140"/>
      <c r="H407" s="135" t="s">
        <v>750</v>
      </c>
      <c r="I407" s="132" t="s">
        <v>1870</v>
      </c>
      <c r="J407" s="130" t="s">
        <v>62</v>
      </c>
      <c r="K407" s="133">
        <v>4000</v>
      </c>
      <c r="L407" s="130">
        <v>4000</v>
      </c>
      <c r="M407" s="130">
        <v>60</v>
      </c>
      <c r="N407" s="130"/>
      <c r="O407" s="130"/>
      <c r="P407" s="128"/>
    </row>
    <row r="408" spans="1:16" x14ac:dyDescent="0.3">
      <c r="A408" s="60">
        <v>409</v>
      </c>
      <c r="B408" s="134" t="s">
        <v>1317</v>
      </c>
      <c r="C408" s="164"/>
      <c r="D408" s="146" t="e">
        <f>MATCH(E408,[1]!Tabla1[Consignatario],0)</f>
        <v>#REF!</v>
      </c>
      <c r="E408" s="145" t="s">
        <v>1626</v>
      </c>
      <c r="F408" s="135" t="s">
        <v>1241</v>
      </c>
      <c r="G408" s="165"/>
      <c r="H408" s="139" t="s">
        <v>474</v>
      </c>
      <c r="I408" s="132" t="s">
        <v>1870</v>
      </c>
      <c r="J408" s="130" t="s">
        <v>1318</v>
      </c>
      <c r="K408" s="133">
        <v>2434</v>
      </c>
      <c r="L408" s="130">
        <v>2434</v>
      </c>
      <c r="M408" s="130">
        <v>36</v>
      </c>
      <c r="N408" s="130">
        <v>4</v>
      </c>
      <c r="O408" s="130"/>
      <c r="P408" s="128"/>
    </row>
    <row r="409" spans="1:16" x14ac:dyDescent="0.3">
      <c r="A409" s="60">
        <v>410</v>
      </c>
      <c r="B409" s="134" t="s">
        <v>1432</v>
      </c>
      <c r="C409" s="145"/>
      <c r="D409" s="146" t="e">
        <f>MATCH(E409,[1]!Tabla1[Consignatario],0)</f>
        <v>#REF!</v>
      </c>
      <c r="E409" s="145" t="s">
        <v>1627</v>
      </c>
      <c r="F409" s="145" t="s">
        <v>1249</v>
      </c>
      <c r="G409" s="136"/>
      <c r="H409" s="139" t="s">
        <v>750</v>
      </c>
      <c r="I409" s="132" t="s">
        <v>1869</v>
      </c>
      <c r="J409" s="130" t="s">
        <v>74</v>
      </c>
      <c r="K409" s="133">
        <v>13000</v>
      </c>
      <c r="L409" s="130"/>
      <c r="M409" s="130">
        <v>48</v>
      </c>
      <c r="N409" s="130">
        <v>6</v>
      </c>
      <c r="O409" s="130"/>
      <c r="P409" s="128"/>
    </row>
    <row r="410" spans="1:16" x14ac:dyDescent="0.3">
      <c r="A410" s="60">
        <v>411</v>
      </c>
      <c r="B410" s="134"/>
      <c r="C410" s="145"/>
      <c r="D410" s="146" t="e">
        <f>MATCH(E410,[1]!Tabla1[Consignatario],0)</f>
        <v>#REF!</v>
      </c>
      <c r="E410" s="145" t="s">
        <v>1627</v>
      </c>
      <c r="F410" s="145" t="s">
        <v>1249</v>
      </c>
      <c r="G410" s="136"/>
      <c r="H410" s="139" t="s">
        <v>750</v>
      </c>
      <c r="I410" s="132" t="s">
        <v>1868</v>
      </c>
      <c r="J410" s="130" t="s">
        <v>1231</v>
      </c>
      <c r="K410" s="133">
        <v>225</v>
      </c>
      <c r="L410" s="130">
        <v>225</v>
      </c>
      <c r="M410" s="130">
        <v>3</v>
      </c>
      <c r="N410" s="130">
        <v>3</v>
      </c>
      <c r="O410" s="130"/>
      <c r="P410" s="128"/>
    </row>
    <row r="411" spans="1:16" x14ac:dyDescent="0.3">
      <c r="A411" s="60">
        <v>412</v>
      </c>
      <c r="B411" s="138"/>
      <c r="C411" s="147"/>
      <c r="D411" s="146" t="e">
        <f>MATCH(E411,[1]!Tabla1[Consignatario],0)</f>
        <v>#REF!</v>
      </c>
      <c r="E411" s="145" t="s">
        <v>1627</v>
      </c>
      <c r="F411" s="145" t="s">
        <v>1249</v>
      </c>
      <c r="G411" s="140"/>
      <c r="H411" s="135" t="s">
        <v>750</v>
      </c>
      <c r="I411" s="132" t="s">
        <v>1871</v>
      </c>
      <c r="J411" s="130" t="s">
        <v>803</v>
      </c>
      <c r="K411" s="133">
        <v>1600</v>
      </c>
      <c r="L411" s="130"/>
      <c r="M411" s="130">
        <v>24</v>
      </c>
      <c r="N411" s="130"/>
      <c r="O411" s="130"/>
      <c r="P411" s="128"/>
    </row>
    <row r="412" spans="1:16" x14ac:dyDescent="0.3">
      <c r="A412" s="60">
        <v>413</v>
      </c>
      <c r="B412" s="134"/>
      <c r="C412" s="145"/>
      <c r="D412" s="146" t="e">
        <f>MATCH(E412,[1]!Tabla1[Consignatario],0)</f>
        <v>#REF!</v>
      </c>
      <c r="E412" s="145" t="s">
        <v>1627</v>
      </c>
      <c r="F412" s="145" t="s">
        <v>1249</v>
      </c>
      <c r="G412" s="136"/>
      <c r="H412" s="139" t="s">
        <v>750</v>
      </c>
      <c r="I412" s="132" t="s">
        <v>1870</v>
      </c>
      <c r="J412" s="130" t="s">
        <v>784</v>
      </c>
      <c r="K412" s="133">
        <v>24000</v>
      </c>
      <c r="L412" s="130">
        <v>24000</v>
      </c>
      <c r="M412" s="130">
        <v>630</v>
      </c>
      <c r="N412" s="130"/>
      <c r="O412" s="130"/>
      <c r="P412" s="128"/>
    </row>
    <row r="413" spans="1:16" x14ac:dyDescent="0.3">
      <c r="A413" s="60">
        <v>414</v>
      </c>
      <c r="B413" s="134" t="s">
        <v>1288</v>
      </c>
      <c r="C413" s="164"/>
      <c r="D413" s="146" t="e">
        <f>MATCH(E413,[1]!Tabla1[Consignatario],0)</f>
        <v>#REF!</v>
      </c>
      <c r="E413" s="145" t="s">
        <v>1628</v>
      </c>
      <c r="F413" s="135" t="s">
        <v>1273</v>
      </c>
      <c r="G413" s="165"/>
      <c r="H413" s="139" t="s">
        <v>1451</v>
      </c>
      <c r="I413" s="132" t="s">
        <v>1870</v>
      </c>
      <c r="J413" s="130" t="s">
        <v>457</v>
      </c>
      <c r="K413" s="133">
        <v>1200</v>
      </c>
      <c r="L413" s="130">
        <v>1200</v>
      </c>
      <c r="M413" s="130">
        <v>18</v>
      </c>
      <c r="N413" s="130"/>
      <c r="O413" s="130"/>
      <c r="P413" s="128"/>
    </row>
    <row r="414" spans="1:16" x14ac:dyDescent="0.3">
      <c r="A414" s="60">
        <v>415</v>
      </c>
      <c r="B414" s="134" t="s">
        <v>938</v>
      </c>
      <c r="C414" s="164"/>
      <c r="D414" s="146" t="e">
        <f>MATCH(E414,[1]!Tabla1[Consignatario],0)</f>
        <v>#REF!</v>
      </c>
      <c r="E414" s="145" t="s">
        <v>1629</v>
      </c>
      <c r="F414" s="135" t="s">
        <v>949</v>
      </c>
      <c r="G414" s="165"/>
      <c r="H414" s="139" t="s">
        <v>750</v>
      </c>
      <c r="I414" s="132" t="s">
        <v>1870</v>
      </c>
      <c r="J414" s="130" t="s">
        <v>200</v>
      </c>
      <c r="K414" s="133">
        <v>8800</v>
      </c>
      <c r="L414" s="130">
        <v>8800</v>
      </c>
      <c r="M414" s="130">
        <v>132</v>
      </c>
      <c r="N414" s="130"/>
      <c r="O414" s="130"/>
      <c r="P414" s="128"/>
    </row>
    <row r="415" spans="1:16" x14ac:dyDescent="0.3">
      <c r="A415" s="60">
        <v>416</v>
      </c>
      <c r="B415" s="134" t="s">
        <v>1378</v>
      </c>
      <c r="C415" s="145"/>
      <c r="D415" s="146" t="e">
        <f>MATCH(E415,[1]!Tabla1[Consignatario],0)</f>
        <v>#REF!</v>
      </c>
      <c r="E415" s="145" t="s">
        <v>1629</v>
      </c>
      <c r="F415" s="135" t="s">
        <v>949</v>
      </c>
      <c r="G415" s="136"/>
      <c r="H415" s="135" t="s">
        <v>474</v>
      </c>
      <c r="I415" s="132" t="s">
        <v>1870</v>
      </c>
      <c r="J415" s="130" t="s">
        <v>443</v>
      </c>
      <c r="K415" s="133">
        <v>6800</v>
      </c>
      <c r="L415" s="130">
        <v>6800</v>
      </c>
      <c r="M415" s="130">
        <v>99</v>
      </c>
      <c r="N415" s="130"/>
      <c r="O415" s="130"/>
      <c r="P415" s="128"/>
    </row>
    <row r="416" spans="1:16" x14ac:dyDescent="0.3">
      <c r="A416" s="60">
        <v>417</v>
      </c>
      <c r="B416" s="134" t="s">
        <v>1298</v>
      </c>
      <c r="C416" s="164"/>
      <c r="D416" s="146" t="e">
        <f>MATCH(E416,[1]!Tabla1[Consignatario],0)</f>
        <v>#REF!</v>
      </c>
      <c r="E416" s="145" t="s">
        <v>1629</v>
      </c>
      <c r="F416" s="135" t="s">
        <v>932</v>
      </c>
      <c r="G416" s="165"/>
      <c r="H416" s="139" t="s">
        <v>1451</v>
      </c>
      <c r="I416" s="132" t="s">
        <v>1869</v>
      </c>
      <c r="J416" s="130" t="s">
        <v>1303</v>
      </c>
      <c r="K416" s="133">
        <v>1750</v>
      </c>
      <c r="L416" s="130"/>
      <c r="M416" s="130">
        <v>6</v>
      </c>
      <c r="N416" s="137">
        <v>6.5</v>
      </c>
      <c r="O416" s="137"/>
      <c r="P416" s="128"/>
    </row>
    <row r="417" spans="1:16" x14ac:dyDescent="0.3">
      <c r="A417" s="60">
        <v>418</v>
      </c>
      <c r="B417" s="150" t="s">
        <v>1419</v>
      </c>
      <c r="C417" s="145"/>
      <c r="D417" s="146" t="e">
        <f>MATCH(E417,[1]!Tabla1[Consignatario],0)</f>
        <v>#REF!</v>
      </c>
      <c r="E417" s="145" t="s">
        <v>1630</v>
      </c>
      <c r="F417" s="145" t="s">
        <v>1273</v>
      </c>
      <c r="G417" s="136"/>
      <c r="H417" s="139" t="s">
        <v>750</v>
      </c>
      <c r="I417" s="132" t="s">
        <v>1871</v>
      </c>
      <c r="J417" s="130" t="s">
        <v>626</v>
      </c>
      <c r="K417" s="133">
        <v>320</v>
      </c>
      <c r="L417" s="130"/>
      <c r="M417" s="130">
        <v>4</v>
      </c>
      <c r="N417" s="137">
        <v>6.5</v>
      </c>
      <c r="O417" s="137"/>
      <c r="P417" s="128"/>
    </row>
    <row r="418" spans="1:16" x14ac:dyDescent="0.3">
      <c r="A418" s="60">
        <v>419</v>
      </c>
      <c r="B418" s="152" t="s">
        <v>1408</v>
      </c>
      <c r="C418" s="153"/>
      <c r="D418" s="146" t="e">
        <f>MATCH(E418,[1]!Tabla1[Consignatario],0)</f>
        <v>#REF!</v>
      </c>
      <c r="E418" s="145" t="s">
        <v>1774</v>
      </c>
      <c r="F418" s="145" t="s">
        <v>1273</v>
      </c>
      <c r="G418" s="144"/>
      <c r="H418" s="139" t="s">
        <v>750</v>
      </c>
      <c r="I418" s="132" t="s">
        <v>1871</v>
      </c>
      <c r="J418" s="130" t="s">
        <v>956</v>
      </c>
      <c r="K418" s="133">
        <v>1920</v>
      </c>
      <c r="L418" s="130"/>
      <c r="M418" s="130">
        <v>1117</v>
      </c>
      <c r="N418" s="137">
        <v>6.5</v>
      </c>
      <c r="O418" s="137"/>
      <c r="P418" s="128"/>
    </row>
    <row r="419" spans="1:16" x14ac:dyDescent="0.3">
      <c r="A419" s="60">
        <v>420</v>
      </c>
      <c r="B419" s="151"/>
      <c r="C419" s="147"/>
      <c r="D419" s="146" t="e">
        <f>MATCH(E419,[1]!Tabla1[Consignatario],0)</f>
        <v>#REF!</v>
      </c>
      <c r="E419" s="145" t="s">
        <v>1774</v>
      </c>
      <c r="F419" s="145" t="s">
        <v>1273</v>
      </c>
      <c r="G419" s="140"/>
      <c r="H419" s="135" t="s">
        <v>750</v>
      </c>
      <c r="I419" s="132" t="s">
        <v>1870</v>
      </c>
      <c r="J419" s="130" t="s">
        <v>1417</v>
      </c>
      <c r="K419" s="133">
        <v>72600</v>
      </c>
      <c r="L419" s="130">
        <v>72600</v>
      </c>
      <c r="M419" s="130"/>
      <c r="N419" s="137"/>
      <c r="O419" s="137"/>
      <c r="P419" s="128"/>
    </row>
    <row r="420" spans="1:16" x14ac:dyDescent="0.3">
      <c r="A420" s="60">
        <v>421</v>
      </c>
      <c r="B420" s="134" t="s">
        <v>1317</v>
      </c>
      <c r="C420" s="164"/>
      <c r="D420" s="146" t="e">
        <f>MATCH(E420,[1]!Tabla1[Consignatario],0)</f>
        <v>#REF!</v>
      </c>
      <c r="E420" s="145" t="s">
        <v>1774</v>
      </c>
      <c r="F420" s="135" t="s">
        <v>1273</v>
      </c>
      <c r="G420" s="165"/>
      <c r="H420" s="139" t="s">
        <v>474</v>
      </c>
      <c r="I420" s="132" t="s">
        <v>1870</v>
      </c>
      <c r="J420" s="130" t="s">
        <v>1336</v>
      </c>
      <c r="K420" s="133">
        <v>55000</v>
      </c>
      <c r="L420" s="130">
        <v>55000</v>
      </c>
      <c r="M420" s="130">
        <v>825</v>
      </c>
      <c r="N420" s="130"/>
      <c r="O420" s="130"/>
      <c r="P420" s="128"/>
    </row>
    <row r="421" spans="1:16" x14ac:dyDescent="0.3">
      <c r="A421" s="60">
        <v>422</v>
      </c>
      <c r="B421" s="134" t="s">
        <v>1408</v>
      </c>
      <c r="C421" s="135"/>
      <c r="D421" s="146" t="e">
        <f>MATCH(E421,[1]!Tabla1[Consignatario],0)</f>
        <v>#REF!</v>
      </c>
      <c r="E421" s="145" t="s">
        <v>1631</v>
      </c>
      <c r="F421" s="135" t="s">
        <v>1274</v>
      </c>
      <c r="G421" s="136"/>
      <c r="H421" s="139" t="s">
        <v>750</v>
      </c>
      <c r="I421" s="132" t="s">
        <v>1870</v>
      </c>
      <c r="J421" s="130" t="s">
        <v>52</v>
      </c>
      <c r="K421" s="133">
        <v>2000</v>
      </c>
      <c r="L421" s="130">
        <v>2000</v>
      </c>
      <c r="M421" s="130">
        <v>30</v>
      </c>
      <c r="N421" s="130"/>
      <c r="O421" s="130"/>
      <c r="P421" s="128"/>
    </row>
    <row r="422" spans="1:16" x14ac:dyDescent="0.3">
      <c r="A422" s="60">
        <v>423</v>
      </c>
      <c r="B422" s="138" t="s">
        <v>1317</v>
      </c>
      <c r="C422" s="168"/>
      <c r="D422" s="146" t="e">
        <f>MATCH(E422,[1]!Tabla1[Consignatario],0)</f>
        <v>#REF!</v>
      </c>
      <c r="E422" s="145" t="s">
        <v>1631</v>
      </c>
      <c r="F422" s="135" t="s">
        <v>1274</v>
      </c>
      <c r="G422" s="188"/>
      <c r="H422" s="139" t="s">
        <v>474</v>
      </c>
      <c r="I422" s="132" t="s">
        <v>1870</v>
      </c>
      <c r="J422" s="130" t="s">
        <v>52</v>
      </c>
      <c r="K422" s="133">
        <v>2000</v>
      </c>
      <c r="L422" s="130"/>
      <c r="M422" s="130">
        <v>30</v>
      </c>
      <c r="N422" s="130"/>
      <c r="O422" s="130"/>
      <c r="P422" s="128"/>
    </row>
    <row r="423" spans="1:16" x14ac:dyDescent="0.3">
      <c r="A423" s="60">
        <v>425</v>
      </c>
      <c r="B423" s="134" t="s">
        <v>963</v>
      </c>
      <c r="C423" s="145"/>
      <c r="D423" s="146" t="e">
        <f>MATCH(E423,[1]!Tabla1[Consignatario],0)</f>
        <v>#REF!</v>
      </c>
      <c r="E423" s="145" t="s">
        <v>1632</v>
      </c>
      <c r="F423" s="145" t="s">
        <v>968</v>
      </c>
      <c r="G423" s="136"/>
      <c r="H423" s="139" t="s">
        <v>750</v>
      </c>
      <c r="I423" s="132" t="s">
        <v>1870</v>
      </c>
      <c r="J423" s="130" t="s">
        <v>1447</v>
      </c>
      <c r="K423" s="133">
        <v>16500</v>
      </c>
      <c r="L423" s="130">
        <v>16500</v>
      </c>
      <c r="M423" s="130">
        <v>247</v>
      </c>
      <c r="N423" s="130">
        <v>4</v>
      </c>
      <c r="O423" s="130"/>
      <c r="P423" s="128"/>
    </row>
    <row r="424" spans="1:16" x14ac:dyDescent="0.3">
      <c r="A424" s="60">
        <v>426</v>
      </c>
      <c r="B424" s="138"/>
      <c r="C424" s="147"/>
      <c r="D424" s="146" t="e">
        <f>MATCH(E424,[1]!Tabla1[Consignatario],0)</f>
        <v>#REF!</v>
      </c>
      <c r="E424" s="145" t="s">
        <v>1632</v>
      </c>
      <c r="F424" s="135" t="s">
        <v>968</v>
      </c>
      <c r="G424" s="140"/>
      <c r="H424" s="139" t="s">
        <v>750</v>
      </c>
      <c r="I424" s="132" t="s">
        <v>1869</v>
      </c>
      <c r="J424" s="130" t="s">
        <v>348</v>
      </c>
      <c r="K424" s="133">
        <v>8000</v>
      </c>
      <c r="L424" s="191">
        <v>8000</v>
      </c>
      <c r="M424" s="130">
        <v>30</v>
      </c>
      <c r="N424" s="130"/>
      <c r="O424" s="130"/>
      <c r="P424" s="128"/>
    </row>
    <row r="425" spans="1:16" x14ac:dyDescent="0.3">
      <c r="A425" s="60">
        <v>427</v>
      </c>
      <c r="B425" s="150" t="s">
        <v>1419</v>
      </c>
      <c r="C425" s="145"/>
      <c r="D425" s="146" t="e">
        <f>MATCH(E425,[1]!Tabla1[Consignatario],0)</f>
        <v>#REF!</v>
      </c>
      <c r="E425" s="182" t="s">
        <v>1633</v>
      </c>
      <c r="F425" s="145" t="s">
        <v>1240</v>
      </c>
      <c r="G425" s="136"/>
      <c r="H425" s="139" t="s">
        <v>750</v>
      </c>
      <c r="I425" s="132" t="s">
        <v>1869</v>
      </c>
      <c r="J425" s="130" t="s">
        <v>1422</v>
      </c>
      <c r="K425" s="133">
        <v>8320</v>
      </c>
      <c r="L425" s="130"/>
      <c r="M425" s="130">
        <v>31</v>
      </c>
      <c r="N425" s="137">
        <v>1.5</v>
      </c>
      <c r="O425" s="137"/>
      <c r="P425" s="128"/>
    </row>
    <row r="426" spans="1:16" x14ac:dyDescent="0.3">
      <c r="A426" s="60">
        <v>428</v>
      </c>
      <c r="B426" s="151"/>
      <c r="C426" s="147"/>
      <c r="D426" s="146" t="e">
        <f>MATCH(E426,[1]!Tabla1[Consignatario],0)</f>
        <v>#REF!</v>
      </c>
      <c r="E426" s="182" t="s">
        <v>1633</v>
      </c>
      <c r="F426" s="145" t="s">
        <v>1240</v>
      </c>
      <c r="G426" s="140"/>
      <c r="H426" s="135" t="s">
        <v>750</v>
      </c>
      <c r="I426" s="132" t="s">
        <v>1870</v>
      </c>
      <c r="J426" s="130" t="s">
        <v>1421</v>
      </c>
      <c r="K426" s="133">
        <v>41100</v>
      </c>
      <c r="L426" s="130">
        <v>4100</v>
      </c>
      <c r="M426" s="130">
        <v>616</v>
      </c>
      <c r="N426" s="130">
        <v>4</v>
      </c>
      <c r="O426" s="130"/>
      <c r="P426" s="128"/>
    </row>
    <row r="427" spans="1:16" x14ac:dyDescent="0.3">
      <c r="A427" s="60">
        <v>429</v>
      </c>
      <c r="B427" s="134" t="s">
        <v>1339</v>
      </c>
      <c r="C427" s="135"/>
      <c r="D427" s="146" t="e">
        <f>MATCH(E427,[1]!Tabla1[Consignatario],0)</f>
        <v>#REF!</v>
      </c>
      <c r="E427" s="182" t="s">
        <v>1633</v>
      </c>
      <c r="F427" s="135" t="s">
        <v>1243</v>
      </c>
      <c r="G427" s="165"/>
      <c r="H427" s="139" t="s">
        <v>474</v>
      </c>
      <c r="I427" s="132" t="s">
        <v>1869</v>
      </c>
      <c r="J427" s="130" t="s">
        <v>1342</v>
      </c>
      <c r="K427" s="133">
        <v>8312</v>
      </c>
      <c r="L427" s="130"/>
      <c r="M427" s="130">
        <v>31</v>
      </c>
      <c r="N427" s="137">
        <v>1.5</v>
      </c>
      <c r="O427" s="137"/>
      <c r="P427" s="128"/>
    </row>
    <row r="428" spans="1:16" x14ac:dyDescent="0.3">
      <c r="A428" s="60">
        <v>430</v>
      </c>
      <c r="B428" s="134"/>
      <c r="C428" s="135"/>
      <c r="D428" s="146" t="e">
        <f>MATCH(E428,[1]!Tabla1[Consignatario],0)</f>
        <v>#REF!</v>
      </c>
      <c r="E428" s="182" t="s">
        <v>1633</v>
      </c>
      <c r="F428" s="135" t="s">
        <v>1243</v>
      </c>
      <c r="G428" s="165"/>
      <c r="H428" s="139" t="s">
        <v>474</v>
      </c>
      <c r="I428" s="132" t="s">
        <v>1870</v>
      </c>
      <c r="J428" s="130" t="s">
        <v>1341</v>
      </c>
      <c r="K428" s="133">
        <v>38900</v>
      </c>
      <c r="L428" s="130">
        <v>38900</v>
      </c>
      <c r="M428" s="130">
        <v>583</v>
      </c>
      <c r="N428" s="137">
        <v>4</v>
      </c>
      <c r="O428" s="137"/>
      <c r="P428" s="128"/>
    </row>
    <row r="429" spans="1:16" x14ac:dyDescent="0.3">
      <c r="A429" s="60">
        <v>431</v>
      </c>
      <c r="B429" s="134" t="s">
        <v>1317</v>
      </c>
      <c r="C429" s="135"/>
      <c r="D429" s="146" t="e">
        <f>MATCH(E429,[1]!Tabla1[Consignatario],0)</f>
        <v>#REF!</v>
      </c>
      <c r="E429" s="182" t="s">
        <v>1633</v>
      </c>
      <c r="F429" s="135" t="s">
        <v>1241</v>
      </c>
      <c r="G429" s="136"/>
      <c r="H429" s="139" t="s">
        <v>474</v>
      </c>
      <c r="I429" s="132" t="s">
        <v>1869</v>
      </c>
      <c r="J429" s="130" t="s">
        <v>1323</v>
      </c>
      <c r="K429" s="133">
        <v>3412</v>
      </c>
      <c r="L429" s="130"/>
      <c r="M429" s="130">
        <v>12</v>
      </c>
      <c r="N429" s="130">
        <v>6</v>
      </c>
      <c r="O429" s="130"/>
      <c r="P429" s="128"/>
    </row>
    <row r="430" spans="1:16" x14ac:dyDescent="0.3">
      <c r="A430" s="60">
        <v>432</v>
      </c>
      <c r="B430" s="138"/>
      <c r="C430" s="139"/>
      <c r="D430" s="146" t="e">
        <f>MATCH(E430,[1]!Tabla1[Consignatario],0)</f>
        <v>#REF!</v>
      </c>
      <c r="E430" s="182" t="s">
        <v>1633</v>
      </c>
      <c r="F430" s="135" t="s">
        <v>1241</v>
      </c>
      <c r="G430" s="140"/>
      <c r="H430" s="135" t="s">
        <v>474</v>
      </c>
      <c r="I430" s="132" t="s">
        <v>1870</v>
      </c>
      <c r="J430" s="130" t="s">
        <v>1322</v>
      </c>
      <c r="K430" s="133">
        <v>1787</v>
      </c>
      <c r="L430" s="130">
        <v>1787</v>
      </c>
      <c r="M430" s="130">
        <v>26</v>
      </c>
      <c r="N430" s="137">
        <v>6.5</v>
      </c>
      <c r="O430" s="137"/>
      <c r="P430" s="128"/>
    </row>
    <row r="431" spans="1:16" x14ac:dyDescent="0.3">
      <c r="A431" s="60">
        <v>433</v>
      </c>
      <c r="B431" s="134" t="s">
        <v>938</v>
      </c>
      <c r="C431" s="164"/>
      <c r="D431" s="146" t="e">
        <f>MATCH(E431,[1]!Tabla1[Consignatario],0)</f>
        <v>#REF!</v>
      </c>
      <c r="E431" s="135" t="s">
        <v>1634</v>
      </c>
      <c r="F431" s="135" t="s">
        <v>959</v>
      </c>
      <c r="G431" s="165"/>
      <c r="H431" s="139" t="s">
        <v>750</v>
      </c>
      <c r="I431" s="132" t="s">
        <v>1870</v>
      </c>
      <c r="J431" s="130" t="s">
        <v>902</v>
      </c>
      <c r="K431" s="133">
        <v>6300</v>
      </c>
      <c r="L431" s="130">
        <v>6300</v>
      </c>
      <c r="M431" s="130">
        <v>94</v>
      </c>
      <c r="N431" s="130">
        <v>4</v>
      </c>
      <c r="O431" s="130"/>
      <c r="P431" s="128"/>
    </row>
    <row r="432" spans="1:16" x14ac:dyDescent="0.3">
      <c r="A432" s="60">
        <v>434</v>
      </c>
      <c r="B432" s="151" t="s">
        <v>1378</v>
      </c>
      <c r="C432" s="147"/>
      <c r="D432" s="146" t="e">
        <f>MATCH(E432,[1]!Tabla1[Consignatario],0)</f>
        <v>#REF!</v>
      </c>
      <c r="E432" s="135" t="s">
        <v>1634</v>
      </c>
      <c r="F432" s="145" t="s">
        <v>959</v>
      </c>
      <c r="G432" s="156"/>
      <c r="H432" s="139" t="s">
        <v>474</v>
      </c>
      <c r="I432" s="154" t="s">
        <v>1870</v>
      </c>
      <c r="J432" s="146" t="s">
        <v>902</v>
      </c>
      <c r="K432" s="133">
        <v>6300</v>
      </c>
      <c r="L432" s="146">
        <v>6300</v>
      </c>
      <c r="M432" s="146">
        <v>94</v>
      </c>
      <c r="N432" s="146">
        <v>4</v>
      </c>
      <c r="O432" s="146"/>
      <c r="P432" s="155"/>
    </row>
    <row r="433" spans="1:16" x14ac:dyDescent="0.3">
      <c r="A433" s="60">
        <v>435</v>
      </c>
      <c r="B433" s="134" t="s">
        <v>1298</v>
      </c>
      <c r="C433" s="135"/>
      <c r="D433" s="146" t="e">
        <f>MATCH(E433,[1]!Tabla1[Consignatario],0)</f>
        <v>#REF!</v>
      </c>
      <c r="E433" s="135" t="s">
        <v>1634</v>
      </c>
      <c r="F433" s="135" t="s">
        <v>959</v>
      </c>
      <c r="G433" s="136"/>
      <c r="H433" s="139" t="s">
        <v>1451</v>
      </c>
      <c r="I433" s="132" t="s">
        <v>1869</v>
      </c>
      <c r="J433" s="130" t="s">
        <v>69</v>
      </c>
      <c r="K433" s="133">
        <v>7000</v>
      </c>
      <c r="L433" s="130"/>
      <c r="M433" s="130">
        <v>26</v>
      </c>
      <c r="N433" s="130">
        <v>2</v>
      </c>
      <c r="O433" s="130"/>
      <c r="P433" s="128"/>
    </row>
    <row r="434" spans="1:16" x14ac:dyDescent="0.3">
      <c r="A434" s="60">
        <v>436</v>
      </c>
      <c r="B434" s="142"/>
      <c r="C434" s="143"/>
      <c r="D434" s="146" t="e">
        <f>MATCH(E434,[1]!Tabla1[Consignatario],0)</f>
        <v>#REF!</v>
      </c>
      <c r="E434" s="135" t="s">
        <v>1634</v>
      </c>
      <c r="F434" s="135" t="s">
        <v>959</v>
      </c>
      <c r="G434" s="144"/>
      <c r="H434" s="135" t="s">
        <v>1451</v>
      </c>
      <c r="I434" s="132" t="s">
        <v>1871</v>
      </c>
      <c r="J434" s="130" t="s">
        <v>27</v>
      </c>
      <c r="K434" s="133">
        <v>800</v>
      </c>
      <c r="L434" s="130"/>
      <c r="M434" s="130">
        <v>12</v>
      </c>
      <c r="N434" s="130"/>
      <c r="O434" s="130"/>
      <c r="P434" s="128"/>
    </row>
    <row r="435" spans="1:16" x14ac:dyDescent="0.3">
      <c r="A435" s="60">
        <v>437</v>
      </c>
      <c r="B435" s="138" t="s">
        <v>747</v>
      </c>
      <c r="C435" s="168"/>
      <c r="D435" s="146" t="e">
        <f>MATCH(E435,[1]!Tabla1[Consignatario],0)</f>
        <v>#REF!</v>
      </c>
      <c r="E435" s="135" t="s">
        <v>1635</v>
      </c>
      <c r="F435" s="135" t="s">
        <v>907</v>
      </c>
      <c r="G435" s="188"/>
      <c r="H435" s="139" t="s">
        <v>750</v>
      </c>
      <c r="I435" s="132" t="s">
        <v>1870</v>
      </c>
      <c r="J435" s="130" t="s">
        <v>890</v>
      </c>
      <c r="K435" s="133">
        <v>4200</v>
      </c>
      <c r="L435" s="130">
        <v>4200</v>
      </c>
      <c r="M435" s="130">
        <v>63</v>
      </c>
      <c r="N435" s="130"/>
      <c r="O435" s="130"/>
      <c r="P435" s="128"/>
    </row>
    <row r="436" spans="1:16" x14ac:dyDescent="0.3">
      <c r="A436" s="60">
        <v>438</v>
      </c>
      <c r="B436" s="134" t="s">
        <v>1288</v>
      </c>
      <c r="C436" s="164"/>
      <c r="D436" s="146" t="e">
        <f>MATCH(E436,[1]!Tabla1[Consignatario],0)</f>
        <v>#REF!</v>
      </c>
      <c r="E436" s="135" t="s">
        <v>1636</v>
      </c>
      <c r="F436" s="135" t="s">
        <v>1275</v>
      </c>
      <c r="G436" s="165"/>
      <c r="H436" s="139" t="s">
        <v>1451</v>
      </c>
      <c r="I436" s="132" t="s">
        <v>1870</v>
      </c>
      <c r="J436" s="130" t="s">
        <v>129</v>
      </c>
      <c r="K436" s="133" t="s">
        <v>1868</v>
      </c>
      <c r="L436" s="130" t="s">
        <v>1868</v>
      </c>
      <c r="M436" s="130">
        <v>45</v>
      </c>
      <c r="N436" s="130"/>
      <c r="O436" s="130"/>
      <c r="P436" s="128"/>
    </row>
    <row r="437" spans="1:16" x14ac:dyDescent="0.3">
      <c r="A437" s="60">
        <v>439</v>
      </c>
      <c r="B437" s="150" t="s">
        <v>1419</v>
      </c>
      <c r="C437" s="145"/>
      <c r="D437" s="146" t="e">
        <f>MATCH(E437,[1]!Tabla1[Consignatario],0)</f>
        <v>#REF!</v>
      </c>
      <c r="E437" s="145" t="s">
        <v>1637</v>
      </c>
      <c r="F437" s="145" t="s">
        <v>1243</v>
      </c>
      <c r="G437" s="136"/>
      <c r="H437" s="139" t="s">
        <v>750</v>
      </c>
      <c r="I437" s="132" t="s">
        <v>1870</v>
      </c>
      <c r="J437" s="130" t="s">
        <v>1425</v>
      </c>
      <c r="K437" s="133">
        <v>32500</v>
      </c>
      <c r="L437" s="130">
        <v>32500</v>
      </c>
      <c r="M437" s="130">
        <v>487</v>
      </c>
      <c r="N437" s="130">
        <v>4</v>
      </c>
      <c r="O437" s="130"/>
      <c r="P437" s="128"/>
    </row>
    <row r="438" spans="1:16" x14ac:dyDescent="0.3">
      <c r="A438" s="60">
        <v>440</v>
      </c>
      <c r="B438" s="134" t="s">
        <v>1339</v>
      </c>
      <c r="C438" s="164"/>
      <c r="D438" s="146" t="e">
        <f>MATCH(E438,[1]!Tabla1[Consignatario],0)</f>
        <v>#REF!</v>
      </c>
      <c r="E438" s="169" t="s">
        <v>1637</v>
      </c>
      <c r="F438" s="135" t="s">
        <v>1243</v>
      </c>
      <c r="G438" s="165"/>
      <c r="H438" s="135" t="s">
        <v>474</v>
      </c>
      <c r="I438" s="132" t="s">
        <v>1870</v>
      </c>
      <c r="J438" s="130" t="s">
        <v>665</v>
      </c>
      <c r="K438" s="133">
        <v>35200</v>
      </c>
      <c r="L438" s="130">
        <v>35200</v>
      </c>
      <c r="M438" s="130">
        <v>528</v>
      </c>
      <c r="N438" s="130"/>
      <c r="O438" s="130"/>
      <c r="P438" s="128"/>
    </row>
    <row r="439" spans="1:16" x14ac:dyDescent="0.3">
      <c r="A439" s="60">
        <v>441</v>
      </c>
      <c r="B439" s="134" t="s">
        <v>1239</v>
      </c>
      <c r="C439" s="135"/>
      <c r="D439" s="146" t="e">
        <f>MATCH(E439,[1]!Tabla1[Consignatario],0)</f>
        <v>#REF!</v>
      </c>
      <c r="E439" s="169" t="s">
        <v>1637</v>
      </c>
      <c r="F439" s="135" t="s">
        <v>1243</v>
      </c>
      <c r="G439" s="136"/>
      <c r="H439" s="139" t="s">
        <v>1238</v>
      </c>
      <c r="I439" s="132" t="s">
        <v>1869</v>
      </c>
      <c r="J439" s="130" t="s">
        <v>111</v>
      </c>
      <c r="K439" s="133">
        <v>15000</v>
      </c>
      <c r="L439" s="130"/>
      <c r="M439" s="130">
        <v>52</v>
      </c>
      <c r="N439" s="130">
        <v>2</v>
      </c>
      <c r="O439" s="130"/>
      <c r="P439" s="128"/>
    </row>
    <row r="440" spans="1:16" x14ac:dyDescent="0.3">
      <c r="A440" s="60">
        <v>442</v>
      </c>
      <c r="B440" s="134"/>
      <c r="C440" s="135"/>
      <c r="D440" s="146" t="e">
        <f>MATCH(E440,[1]!Tabla1[Consignatario],0)</f>
        <v>#REF!</v>
      </c>
      <c r="E440" s="169" t="s">
        <v>1637</v>
      </c>
      <c r="F440" s="135" t="s">
        <v>1243</v>
      </c>
      <c r="G440" s="136"/>
      <c r="H440" s="139" t="s">
        <v>1238</v>
      </c>
      <c r="I440" s="132" t="s">
        <v>1870</v>
      </c>
      <c r="J440" s="130" t="s">
        <v>259</v>
      </c>
      <c r="K440" s="133">
        <v>500</v>
      </c>
      <c r="L440" s="130">
        <v>500</v>
      </c>
      <c r="M440" s="130">
        <v>7</v>
      </c>
      <c r="N440" s="130">
        <v>4</v>
      </c>
      <c r="O440" s="130"/>
      <c r="P440" s="128"/>
    </row>
    <row r="441" spans="1:16" x14ac:dyDescent="0.3">
      <c r="A441" s="60">
        <v>443</v>
      </c>
      <c r="B441" s="134"/>
      <c r="C441" s="135"/>
      <c r="D441" s="146" t="e">
        <f>MATCH(E441,[1]!Tabla1[Consignatario],0)</f>
        <v>#REF!</v>
      </c>
      <c r="E441" s="169" t="s">
        <v>1637</v>
      </c>
      <c r="F441" s="135" t="s">
        <v>1243</v>
      </c>
      <c r="G441" s="136"/>
      <c r="H441" s="139" t="s">
        <v>1238</v>
      </c>
      <c r="I441" s="132" t="s">
        <v>1871</v>
      </c>
      <c r="J441" s="130" t="s">
        <v>574</v>
      </c>
      <c r="K441" s="133">
        <v>160</v>
      </c>
      <c r="L441" s="130"/>
      <c r="M441" s="130">
        <v>2</v>
      </c>
      <c r="N441" s="137">
        <v>3.5</v>
      </c>
      <c r="O441" s="137"/>
      <c r="P441" s="128"/>
    </row>
    <row r="442" spans="1:16" x14ac:dyDescent="0.3">
      <c r="A442" s="60">
        <v>444</v>
      </c>
      <c r="B442" s="134" t="s">
        <v>1432</v>
      </c>
      <c r="C442" s="135"/>
      <c r="D442" s="146" t="e">
        <f>MATCH(E442,[1]!Tabla1[Consignatario],0)</f>
        <v>#REF!</v>
      </c>
      <c r="E442" s="145" t="s">
        <v>1638</v>
      </c>
      <c r="F442" s="145" t="s">
        <v>1251</v>
      </c>
      <c r="G442" s="136"/>
      <c r="H442" s="135" t="s">
        <v>750</v>
      </c>
      <c r="I442" s="132" t="s">
        <v>1870</v>
      </c>
      <c r="J442" s="130" t="s">
        <v>961</v>
      </c>
      <c r="K442" s="133">
        <v>6600</v>
      </c>
      <c r="L442" s="130">
        <v>6600</v>
      </c>
      <c r="M442" s="130">
        <v>99</v>
      </c>
      <c r="N442" s="130"/>
      <c r="O442" s="130"/>
      <c r="P442" s="128"/>
    </row>
    <row r="443" spans="1:16" x14ac:dyDescent="0.3">
      <c r="A443" s="60">
        <v>445</v>
      </c>
      <c r="B443" s="162" t="s">
        <v>1357</v>
      </c>
      <c r="C443" s="145"/>
      <c r="D443" s="146" t="e">
        <f>MATCH(E443,[1]!Tabla1[Consignatario],0)</f>
        <v>#REF!</v>
      </c>
      <c r="E443" s="145" t="s">
        <v>1638</v>
      </c>
      <c r="F443" s="145" t="s">
        <v>1271</v>
      </c>
      <c r="G443" s="157"/>
      <c r="H443" s="139" t="s">
        <v>474</v>
      </c>
      <c r="I443" s="154" t="s">
        <v>1869</v>
      </c>
      <c r="J443" s="146" t="s">
        <v>1043</v>
      </c>
      <c r="K443" s="133">
        <v>1600</v>
      </c>
      <c r="L443" s="146"/>
      <c r="M443" s="146">
        <v>6</v>
      </c>
      <c r="N443" s="146"/>
      <c r="O443" s="146"/>
      <c r="P443" s="155"/>
    </row>
    <row r="444" spans="1:16" x14ac:dyDescent="0.3">
      <c r="A444" s="60">
        <v>446</v>
      </c>
      <c r="B444" s="162"/>
      <c r="C444" s="145"/>
      <c r="D444" s="146" t="e">
        <f>MATCH(E444,[1]!Tabla1[Consignatario],0)</f>
        <v>#REF!</v>
      </c>
      <c r="E444" s="145" t="s">
        <v>1638</v>
      </c>
      <c r="F444" s="145" t="s">
        <v>1271</v>
      </c>
      <c r="G444" s="157"/>
      <c r="H444" s="139" t="s">
        <v>474</v>
      </c>
      <c r="I444" s="154" t="s">
        <v>1870</v>
      </c>
      <c r="J444" s="146" t="s">
        <v>1364</v>
      </c>
      <c r="K444" s="133">
        <v>8700</v>
      </c>
      <c r="L444" s="146">
        <v>8700</v>
      </c>
      <c r="M444" s="146">
        <v>130</v>
      </c>
      <c r="N444" s="146">
        <v>4</v>
      </c>
      <c r="O444" s="146"/>
      <c r="P444" s="155"/>
    </row>
    <row r="445" spans="1:16" x14ac:dyDescent="0.3">
      <c r="A445" s="60">
        <v>447</v>
      </c>
      <c r="B445" s="134" t="s">
        <v>1232</v>
      </c>
      <c r="C445" s="135"/>
      <c r="D445" s="146" t="e">
        <f>MATCH(E445,[1]!Tabla1[Consignatario],0)</f>
        <v>#REF!</v>
      </c>
      <c r="E445" s="145" t="s">
        <v>1638</v>
      </c>
      <c r="F445" s="135" t="s">
        <v>1240</v>
      </c>
      <c r="G445" s="136"/>
      <c r="H445" s="139" t="s">
        <v>1238</v>
      </c>
      <c r="I445" s="132" t="s">
        <v>1870</v>
      </c>
      <c r="J445" s="130" t="s">
        <v>795</v>
      </c>
      <c r="K445" s="133">
        <v>700</v>
      </c>
      <c r="L445" s="130">
        <v>700</v>
      </c>
      <c r="M445" s="130">
        <v>13</v>
      </c>
      <c r="N445" s="130">
        <v>4</v>
      </c>
      <c r="O445" s="130"/>
      <c r="P445" s="128"/>
    </row>
    <row r="446" spans="1:16" x14ac:dyDescent="0.3">
      <c r="A446" s="60">
        <v>448</v>
      </c>
      <c r="B446" s="134"/>
      <c r="C446" s="135"/>
      <c r="D446" s="146" t="e">
        <f>MATCH(E446,[1]!Tabla1[Consignatario],0)</f>
        <v>#REF!</v>
      </c>
      <c r="E446" s="145" t="s">
        <v>1638</v>
      </c>
      <c r="F446" s="135" t="s">
        <v>1240</v>
      </c>
      <c r="G446" s="136"/>
      <c r="H446" s="135" t="s">
        <v>1238</v>
      </c>
      <c r="I446" s="132" t="s">
        <v>1870</v>
      </c>
      <c r="J446" s="130" t="s">
        <v>580</v>
      </c>
      <c r="K446" s="133">
        <v>200</v>
      </c>
      <c r="L446" s="130"/>
      <c r="M446" s="130"/>
      <c r="N446" s="130"/>
      <c r="O446" s="130"/>
      <c r="P446" s="128"/>
    </row>
    <row r="447" spans="1:16" x14ac:dyDescent="0.3">
      <c r="A447" s="60">
        <v>449</v>
      </c>
      <c r="B447" s="150" t="s">
        <v>1357</v>
      </c>
      <c r="C447" s="145" t="s">
        <v>1639</v>
      </c>
      <c r="D447" s="146" t="e">
        <f>MATCH(E447,[1]!Tabla1[Consignatario],0)</f>
        <v>#REF!</v>
      </c>
      <c r="E447" s="193" t="s">
        <v>1632</v>
      </c>
      <c r="F447" s="145" t="s">
        <v>968</v>
      </c>
      <c r="G447" s="157"/>
      <c r="H447" s="135" t="s">
        <v>474</v>
      </c>
      <c r="I447" s="154" t="s">
        <v>1869</v>
      </c>
      <c r="J447" s="146" t="s">
        <v>80</v>
      </c>
      <c r="K447" s="133">
        <v>8000</v>
      </c>
      <c r="L447" s="146"/>
      <c r="M447" s="146">
        <v>30</v>
      </c>
      <c r="N447" s="146"/>
      <c r="O447" s="146"/>
      <c r="P447" s="155"/>
    </row>
    <row r="448" spans="1:16" x14ac:dyDescent="0.3">
      <c r="A448" s="60">
        <v>450</v>
      </c>
      <c r="B448" s="150"/>
      <c r="C448" s="145" t="s">
        <v>1639</v>
      </c>
      <c r="D448" s="146" t="e">
        <f>MATCH(E448,[1]!Tabla1[Consignatario],0)</f>
        <v>#REF!</v>
      </c>
      <c r="E448" s="193" t="s">
        <v>1632</v>
      </c>
      <c r="F448" s="145" t="s">
        <v>968</v>
      </c>
      <c r="G448" s="157"/>
      <c r="H448" s="135" t="s">
        <v>474</v>
      </c>
      <c r="I448" s="154" t="s">
        <v>1870</v>
      </c>
      <c r="J448" s="146" t="s">
        <v>1376</v>
      </c>
      <c r="K448" s="133">
        <v>14200</v>
      </c>
      <c r="L448" s="146">
        <v>14200</v>
      </c>
      <c r="M448" s="145">
        <v>213</v>
      </c>
      <c r="N448" s="145"/>
      <c r="O448" s="145"/>
      <c r="P448" s="155"/>
    </row>
    <row r="449" spans="1:16" x14ac:dyDescent="0.3">
      <c r="A449" s="60">
        <v>451</v>
      </c>
      <c r="B449" s="151" t="s">
        <v>1392</v>
      </c>
      <c r="C449" s="147"/>
      <c r="D449" s="146" t="e">
        <f>MATCH(E449,[1]!Tabla1[Consignatario],0)</f>
        <v>#REF!</v>
      </c>
      <c r="E449" s="145" t="s">
        <v>1640</v>
      </c>
      <c r="F449" s="145" t="s">
        <v>922</v>
      </c>
      <c r="G449" s="140"/>
      <c r="H449" s="135" t="s">
        <v>474</v>
      </c>
      <c r="I449" s="132" t="s">
        <v>1870</v>
      </c>
      <c r="J449" s="130" t="s">
        <v>823</v>
      </c>
      <c r="K449" s="133">
        <v>4400</v>
      </c>
      <c r="L449" s="130">
        <v>4400</v>
      </c>
      <c r="M449" s="139">
        <v>66</v>
      </c>
      <c r="N449" s="139"/>
      <c r="O449" s="139"/>
      <c r="P449" s="128"/>
    </row>
    <row r="450" spans="1:16" x14ac:dyDescent="0.3">
      <c r="A450" s="60">
        <v>452</v>
      </c>
      <c r="B450" s="134" t="s">
        <v>1357</v>
      </c>
      <c r="C450" s="135"/>
      <c r="D450" s="146" t="e">
        <f>MATCH(E450,[1]!Tabla1[Consignatario],0)</f>
        <v>#REF!</v>
      </c>
      <c r="E450" s="135" t="s">
        <v>1641</v>
      </c>
      <c r="F450" s="145" t="s">
        <v>1271</v>
      </c>
      <c r="G450" s="136"/>
      <c r="H450" s="135" t="s">
        <v>474</v>
      </c>
      <c r="I450" s="132" t="s">
        <v>1869</v>
      </c>
      <c r="J450" s="130" t="s">
        <v>1363</v>
      </c>
      <c r="K450" s="133">
        <v>9296</v>
      </c>
      <c r="L450" s="130"/>
      <c r="M450" s="130">
        <v>34</v>
      </c>
      <c r="N450" s="130">
        <v>7</v>
      </c>
      <c r="O450" s="130"/>
      <c r="P450" s="128"/>
    </row>
    <row r="451" spans="1:16" x14ac:dyDescent="0.3">
      <c r="A451" s="60">
        <v>453</v>
      </c>
      <c r="B451" s="134"/>
      <c r="C451" s="135"/>
      <c r="D451" s="146" t="e">
        <f>MATCH(E451,[1]!Tabla1[Consignatario],0)</f>
        <v>#REF!</v>
      </c>
      <c r="E451" s="135" t="s">
        <v>1641</v>
      </c>
      <c r="F451" s="145" t="s">
        <v>1271</v>
      </c>
      <c r="G451" s="136"/>
      <c r="H451" s="135" t="s">
        <v>474</v>
      </c>
      <c r="I451" s="132" t="s">
        <v>1870</v>
      </c>
      <c r="J451" s="130" t="s">
        <v>1362</v>
      </c>
      <c r="K451" s="133">
        <v>36819</v>
      </c>
      <c r="L451" s="130">
        <v>36819</v>
      </c>
      <c r="M451" s="130">
        <v>552</v>
      </c>
      <c r="N451" s="137">
        <v>2.5</v>
      </c>
      <c r="O451" s="137"/>
      <c r="P451" s="128"/>
    </row>
    <row r="452" spans="1:16" x14ac:dyDescent="0.3">
      <c r="A452" s="60">
        <v>454</v>
      </c>
      <c r="B452" s="138"/>
      <c r="C452" s="139"/>
      <c r="D452" s="146" t="e">
        <f>MATCH(E452,[1]!Tabla1[Consignatario],0)</f>
        <v>#REF!</v>
      </c>
      <c r="E452" s="135" t="s">
        <v>1641</v>
      </c>
      <c r="F452" s="135" t="s">
        <v>1240</v>
      </c>
      <c r="G452" s="140"/>
      <c r="H452" s="135" t="s">
        <v>1451</v>
      </c>
      <c r="I452" s="132" t="s">
        <v>1870</v>
      </c>
      <c r="J452" s="130" t="s">
        <v>457</v>
      </c>
      <c r="K452" s="133">
        <v>1200</v>
      </c>
      <c r="L452" s="130">
        <v>1200</v>
      </c>
      <c r="M452" s="130">
        <v>18</v>
      </c>
      <c r="N452" s="130"/>
      <c r="O452" s="130"/>
      <c r="P452" s="128"/>
    </row>
    <row r="453" spans="1:16" x14ac:dyDescent="0.3">
      <c r="A453" s="60">
        <v>455</v>
      </c>
      <c r="B453" s="134" t="s">
        <v>1232</v>
      </c>
      <c r="C453" s="164"/>
      <c r="D453" s="146" t="e">
        <f>MATCH(E453,[1]!Tabla1[Consignatario],0)</f>
        <v>#REF!</v>
      </c>
      <c r="E453" s="145" t="s">
        <v>1642</v>
      </c>
      <c r="F453" s="135" t="s">
        <v>1240</v>
      </c>
      <c r="G453" s="165"/>
      <c r="H453" s="135" t="s">
        <v>1238</v>
      </c>
      <c r="I453" s="132" t="s">
        <v>1870</v>
      </c>
      <c r="J453" s="130" t="s">
        <v>49</v>
      </c>
      <c r="K453" s="133">
        <v>1000</v>
      </c>
      <c r="L453" s="130">
        <v>1000</v>
      </c>
      <c r="M453" s="130">
        <v>15</v>
      </c>
      <c r="N453" s="130"/>
      <c r="O453" s="130"/>
      <c r="P453" s="128"/>
    </row>
    <row r="454" spans="1:16" x14ac:dyDescent="0.3">
      <c r="A454" s="60">
        <v>456</v>
      </c>
      <c r="B454" s="150" t="s">
        <v>1378</v>
      </c>
      <c r="C454" s="145"/>
      <c r="D454" s="146" t="e">
        <f>MATCH(E454,[1]!Tabla1[Consignatario],0)</f>
        <v>#REF!</v>
      </c>
      <c r="E454" s="135" t="s">
        <v>1643</v>
      </c>
      <c r="F454" s="145" t="s">
        <v>959</v>
      </c>
      <c r="G454" s="157"/>
      <c r="H454" s="135" t="s">
        <v>474</v>
      </c>
      <c r="I454" s="154" t="s">
        <v>1870</v>
      </c>
      <c r="J454" s="146" t="s">
        <v>929</v>
      </c>
      <c r="K454" s="133">
        <v>12600</v>
      </c>
      <c r="L454" s="146">
        <v>12600</v>
      </c>
      <c r="M454" s="146">
        <v>189</v>
      </c>
      <c r="N454" s="146"/>
      <c r="O454" s="146"/>
      <c r="P454" s="155"/>
    </row>
    <row r="455" spans="1:16" x14ac:dyDescent="0.3">
      <c r="A455" s="60">
        <v>457</v>
      </c>
      <c r="B455" s="142" t="s">
        <v>1298</v>
      </c>
      <c r="C455" s="143"/>
      <c r="D455" s="146" t="e">
        <f>MATCH(E455,[1]!Tabla1[Consignatario],0)</f>
        <v>#REF!</v>
      </c>
      <c r="E455" s="135" t="s">
        <v>1643</v>
      </c>
      <c r="F455" s="135" t="s">
        <v>959</v>
      </c>
      <c r="G455" s="144"/>
      <c r="H455" s="135" t="s">
        <v>1451</v>
      </c>
      <c r="I455" s="132" t="s">
        <v>1869</v>
      </c>
      <c r="J455" s="130" t="s">
        <v>1299</v>
      </c>
      <c r="K455" s="133">
        <v>9200</v>
      </c>
      <c r="L455" s="130"/>
      <c r="M455" s="130">
        <v>34</v>
      </c>
      <c r="N455" s="130">
        <v>4</v>
      </c>
      <c r="O455" s="130"/>
      <c r="P455" s="128"/>
    </row>
    <row r="456" spans="1:16" x14ac:dyDescent="0.3">
      <c r="A456" s="60">
        <v>458</v>
      </c>
      <c r="B456" s="138"/>
      <c r="C456" s="139"/>
      <c r="D456" s="146" t="e">
        <f>MATCH(E456,[1]!Tabla1[Consignatario],0)</f>
        <v>#REF!</v>
      </c>
      <c r="E456" s="135" t="s">
        <v>1643</v>
      </c>
      <c r="F456" s="135" t="s">
        <v>959</v>
      </c>
      <c r="G456" s="140"/>
      <c r="H456" s="135" t="s">
        <v>1451</v>
      </c>
      <c r="I456" s="132" t="s">
        <v>1871</v>
      </c>
      <c r="J456" s="130" t="s">
        <v>27</v>
      </c>
      <c r="K456" s="133">
        <v>800</v>
      </c>
      <c r="L456" s="130"/>
      <c r="M456" s="130">
        <v>12</v>
      </c>
      <c r="N456" s="130"/>
      <c r="O456" s="130"/>
      <c r="P456" s="128"/>
    </row>
    <row r="457" spans="1:16" x14ac:dyDescent="0.3">
      <c r="A457" s="60">
        <v>459</v>
      </c>
      <c r="B457" s="134"/>
      <c r="C457" s="135"/>
      <c r="D457" s="146" t="e">
        <f>MATCH(E457,[1]!Tabla1[Consignatario],0)</f>
        <v>#REF!</v>
      </c>
      <c r="E457" s="135" t="s">
        <v>1643</v>
      </c>
      <c r="F457" s="135" t="s">
        <v>959</v>
      </c>
      <c r="G457" s="136"/>
      <c r="H457" s="135" t="s">
        <v>1451</v>
      </c>
      <c r="I457" s="132" t="s">
        <v>1870</v>
      </c>
      <c r="J457" s="130" t="s">
        <v>113</v>
      </c>
      <c r="K457" s="133">
        <v>600</v>
      </c>
      <c r="L457" s="130">
        <v>600</v>
      </c>
      <c r="M457" s="130">
        <v>9</v>
      </c>
      <c r="N457" s="130"/>
      <c r="O457" s="130"/>
      <c r="P457" s="128"/>
    </row>
    <row r="458" spans="1:16" x14ac:dyDescent="0.3">
      <c r="A458" s="60">
        <v>460</v>
      </c>
      <c r="B458" s="134" t="s">
        <v>911</v>
      </c>
      <c r="C458" s="164"/>
      <c r="D458" s="146" t="e">
        <f>MATCH(E458,[1]!Tabla1[Consignatario],0)</f>
        <v>#REF!</v>
      </c>
      <c r="E458" s="135" t="s">
        <v>1644</v>
      </c>
      <c r="F458" s="135" t="s">
        <v>921</v>
      </c>
      <c r="G458" s="165"/>
      <c r="H458" s="135" t="s">
        <v>750</v>
      </c>
      <c r="I458" s="132" t="s">
        <v>1870</v>
      </c>
      <c r="J458" s="130" t="s">
        <v>52</v>
      </c>
      <c r="K458" s="133">
        <v>2000</v>
      </c>
      <c r="L458" s="130">
        <v>2000</v>
      </c>
      <c r="M458" s="130">
        <v>30</v>
      </c>
      <c r="N458" s="130"/>
      <c r="O458" s="130"/>
      <c r="P458" s="128"/>
    </row>
    <row r="459" spans="1:16" x14ac:dyDescent="0.3">
      <c r="A459" s="60">
        <v>461</v>
      </c>
      <c r="B459" s="134" t="s">
        <v>1258</v>
      </c>
      <c r="C459" s="135"/>
      <c r="D459" s="146" t="e">
        <f>MATCH(E459,[1]!Tabla1[Consignatario],0)</f>
        <v>#REF!</v>
      </c>
      <c r="E459" s="135" t="s">
        <v>1644</v>
      </c>
      <c r="F459" s="135" t="s">
        <v>1247</v>
      </c>
      <c r="G459" s="136"/>
      <c r="H459" s="135" t="s">
        <v>1277</v>
      </c>
      <c r="I459" s="132" t="s">
        <v>1870</v>
      </c>
      <c r="J459" s="130" t="s">
        <v>337</v>
      </c>
      <c r="K459" s="133">
        <v>100</v>
      </c>
      <c r="L459" s="130">
        <v>100</v>
      </c>
      <c r="M459" s="130">
        <v>1</v>
      </c>
      <c r="N459" s="130">
        <v>4</v>
      </c>
      <c r="O459" s="130"/>
      <c r="P459" s="128"/>
    </row>
    <row r="460" spans="1:16" x14ac:dyDescent="0.3">
      <c r="A460" s="60">
        <v>462</v>
      </c>
      <c r="B460" s="142"/>
      <c r="C460" s="143"/>
      <c r="D460" s="146" t="e">
        <f>MATCH(E460,[1]!Tabla1[Consignatario],0)</f>
        <v>#REF!</v>
      </c>
      <c r="E460" s="135" t="s">
        <v>1644</v>
      </c>
      <c r="F460" s="135" t="s">
        <v>1247</v>
      </c>
      <c r="G460" s="144"/>
      <c r="H460" s="135" t="s">
        <v>1277</v>
      </c>
      <c r="I460" s="132" t="s">
        <v>1871</v>
      </c>
      <c r="J460" s="130" t="s">
        <v>774</v>
      </c>
      <c r="K460" s="133">
        <v>64</v>
      </c>
      <c r="L460" s="130"/>
      <c r="M460" s="130">
        <v>1</v>
      </c>
      <c r="N460" s="137">
        <v>0.5</v>
      </c>
      <c r="O460" s="137"/>
      <c r="P460" s="128"/>
    </row>
    <row r="461" spans="1:16" x14ac:dyDescent="0.3">
      <c r="A461" s="60">
        <v>463</v>
      </c>
      <c r="B461" s="138" t="s">
        <v>1284</v>
      </c>
      <c r="C461" s="139"/>
      <c r="D461" s="146" t="e">
        <f>MATCH(E461,[1]!Tabla1[Consignatario],0)</f>
        <v>#REF!</v>
      </c>
      <c r="E461" s="135" t="s">
        <v>1645</v>
      </c>
      <c r="F461" s="135" t="s">
        <v>1275</v>
      </c>
      <c r="G461" s="140"/>
      <c r="H461" s="135" t="s">
        <v>1451</v>
      </c>
      <c r="I461" s="132" t="s">
        <v>1869</v>
      </c>
      <c r="J461" s="130" t="s">
        <v>105</v>
      </c>
      <c r="K461" s="133">
        <v>6000</v>
      </c>
      <c r="L461" s="130"/>
      <c r="M461" s="130">
        <v>22</v>
      </c>
      <c r="N461" s="130">
        <v>4</v>
      </c>
      <c r="O461" s="130"/>
      <c r="P461" s="128"/>
    </row>
    <row r="462" spans="1:16" x14ac:dyDescent="0.3">
      <c r="A462" s="60">
        <v>464</v>
      </c>
      <c r="B462" s="134"/>
      <c r="C462" s="135"/>
      <c r="D462" s="146" t="e">
        <f>MATCH(E462,[1]!Tabla1[Consignatario],0)</f>
        <v>#REF!</v>
      </c>
      <c r="E462" s="135" t="s">
        <v>1645</v>
      </c>
      <c r="F462" s="135" t="s">
        <v>1275</v>
      </c>
      <c r="G462" s="136"/>
      <c r="H462" s="135" t="s">
        <v>1451</v>
      </c>
      <c r="I462" s="132" t="s">
        <v>1870</v>
      </c>
      <c r="J462" s="130" t="s">
        <v>574</v>
      </c>
      <c r="K462" s="133">
        <v>160</v>
      </c>
      <c r="L462" s="130"/>
      <c r="M462" s="130">
        <v>2</v>
      </c>
      <c r="N462" s="137">
        <v>3.5</v>
      </c>
      <c r="O462" s="137"/>
      <c r="P462" s="128"/>
    </row>
    <row r="463" spans="1:16" x14ac:dyDescent="0.3">
      <c r="A463" s="60">
        <v>465</v>
      </c>
      <c r="B463" s="142" t="s">
        <v>1432</v>
      </c>
      <c r="C463" s="153"/>
      <c r="D463" s="146" t="e">
        <f>MATCH(E463,[1]!Tabla1[Consignatario],0)</f>
        <v>#REF!</v>
      </c>
      <c r="E463" s="145" t="s">
        <v>1646</v>
      </c>
      <c r="F463" s="145" t="s">
        <v>1249</v>
      </c>
      <c r="G463" s="144"/>
      <c r="H463" s="135" t="s">
        <v>750</v>
      </c>
      <c r="I463" s="132" t="s">
        <v>1870</v>
      </c>
      <c r="J463" s="130" t="s">
        <v>823</v>
      </c>
      <c r="K463" s="133">
        <v>4400</v>
      </c>
      <c r="L463" s="130">
        <v>4400</v>
      </c>
      <c r="M463" s="130">
        <v>66</v>
      </c>
      <c r="N463" s="130"/>
      <c r="O463" s="130"/>
      <c r="P463" s="128"/>
    </row>
    <row r="464" spans="1:16" x14ac:dyDescent="0.3">
      <c r="A464" s="60">
        <v>466</v>
      </c>
      <c r="B464" s="138" t="s">
        <v>1339</v>
      </c>
      <c r="C464" s="168"/>
      <c r="D464" s="146" t="e">
        <f>MATCH(E464,[1]!Tabla1[Consignatario],0)</f>
        <v>#REF!</v>
      </c>
      <c r="E464" s="135" t="s">
        <v>1647</v>
      </c>
      <c r="F464" s="135" t="s">
        <v>1246</v>
      </c>
      <c r="G464" s="188"/>
      <c r="H464" s="135" t="s">
        <v>474</v>
      </c>
      <c r="I464" s="132" t="s">
        <v>1870</v>
      </c>
      <c r="J464" s="130" t="s">
        <v>80</v>
      </c>
      <c r="K464" s="133">
        <v>8000</v>
      </c>
      <c r="L464" s="130">
        <v>8000</v>
      </c>
      <c r="M464" s="130">
        <v>120</v>
      </c>
      <c r="N464" s="130"/>
      <c r="O464" s="130"/>
      <c r="P464" s="128"/>
    </row>
    <row r="465" spans="1:16" x14ac:dyDescent="0.3">
      <c r="A465" s="60">
        <v>467</v>
      </c>
      <c r="B465" s="134" t="s">
        <v>938</v>
      </c>
      <c r="C465" s="164" t="s">
        <v>900</v>
      </c>
      <c r="D465" s="146" t="e">
        <f>MATCH(E465,[1]!Tabla1[Consignatario],0)</f>
        <v>#REF!</v>
      </c>
      <c r="E465" s="135" t="s">
        <v>1648</v>
      </c>
      <c r="F465" s="135" t="s">
        <v>940</v>
      </c>
      <c r="G465" s="165"/>
      <c r="H465" s="135" t="s">
        <v>750</v>
      </c>
      <c r="I465" s="132" t="s">
        <v>1870</v>
      </c>
      <c r="J465" s="130" t="s">
        <v>513</v>
      </c>
      <c r="K465" s="133">
        <v>4800</v>
      </c>
      <c r="L465" s="130">
        <v>4800</v>
      </c>
      <c r="M465" s="130">
        <v>72</v>
      </c>
      <c r="N465" s="130"/>
      <c r="O465" s="130"/>
      <c r="P465" s="128"/>
    </row>
    <row r="466" spans="1:16" x14ac:dyDescent="0.3">
      <c r="A466" s="60">
        <v>468</v>
      </c>
      <c r="B466" s="142" t="s">
        <v>1432</v>
      </c>
      <c r="C466" s="153"/>
      <c r="D466" s="146" t="e">
        <f>MATCH(E466,[1]!Tabla1[Consignatario],0)</f>
        <v>#REF!</v>
      </c>
      <c r="E466" s="135" t="s">
        <v>1649</v>
      </c>
      <c r="F466" s="145" t="s">
        <v>1251</v>
      </c>
      <c r="G466" s="144"/>
      <c r="H466" s="135" t="s">
        <v>750</v>
      </c>
      <c r="I466" s="132" t="s">
        <v>1870</v>
      </c>
      <c r="J466" s="130" t="s">
        <v>80</v>
      </c>
      <c r="K466" s="133">
        <v>8000</v>
      </c>
      <c r="L466" s="130">
        <v>8000</v>
      </c>
      <c r="M466" s="130">
        <v>120</v>
      </c>
      <c r="N466" s="130"/>
      <c r="O466" s="130"/>
      <c r="P466" s="128"/>
    </row>
    <row r="467" spans="1:16" x14ac:dyDescent="0.3">
      <c r="A467" s="60">
        <v>469</v>
      </c>
      <c r="B467" s="138" t="s">
        <v>1357</v>
      </c>
      <c r="C467" s="168"/>
      <c r="D467" s="146" t="e">
        <f>MATCH(E467,[1]!Tabla1[Consignatario],0)</f>
        <v>#REF!</v>
      </c>
      <c r="E467" s="135" t="s">
        <v>1649</v>
      </c>
      <c r="F467" s="145" t="s">
        <v>1271</v>
      </c>
      <c r="G467" s="188"/>
      <c r="H467" s="135" t="s">
        <v>474</v>
      </c>
      <c r="I467" s="132" t="s">
        <v>1870</v>
      </c>
      <c r="J467" s="130" t="s">
        <v>378</v>
      </c>
      <c r="K467" s="133">
        <v>10000</v>
      </c>
      <c r="L467" s="130">
        <v>10000</v>
      </c>
      <c r="M467" s="130">
        <v>150</v>
      </c>
      <c r="N467" s="130"/>
      <c r="O467" s="130"/>
      <c r="P467" s="128"/>
    </row>
    <row r="468" spans="1:16" x14ac:dyDescent="0.3">
      <c r="A468" s="60">
        <v>470</v>
      </c>
      <c r="B468" s="134" t="s">
        <v>1278</v>
      </c>
      <c r="C468" s="164"/>
      <c r="D468" s="146" t="e">
        <f>MATCH(E468,[1]!Tabla1[Consignatario],0)</f>
        <v>#REF!</v>
      </c>
      <c r="E468" s="135" t="s">
        <v>1650</v>
      </c>
      <c r="F468" s="135" t="s">
        <v>1241</v>
      </c>
      <c r="G468" s="165"/>
      <c r="H468" s="135" t="s">
        <v>1283</v>
      </c>
      <c r="I468" s="132" t="s">
        <v>1871</v>
      </c>
      <c r="J468" s="130" t="s">
        <v>410</v>
      </c>
      <c r="K468" s="133">
        <v>240</v>
      </c>
      <c r="L468" s="130"/>
      <c r="M468" s="130">
        <v>3</v>
      </c>
      <c r="N468" s="130">
        <v>5</v>
      </c>
      <c r="O468" s="130"/>
      <c r="P468" s="128"/>
    </row>
    <row r="469" spans="1:16" x14ac:dyDescent="0.3">
      <c r="A469" s="60">
        <v>471</v>
      </c>
      <c r="B469" s="138" t="s">
        <v>963</v>
      </c>
      <c r="C469" s="168"/>
      <c r="D469" s="146" t="e">
        <f>MATCH(E469,[1]!Tabla1[Consignatario],0)</f>
        <v>#REF!</v>
      </c>
      <c r="E469" s="145" t="s">
        <v>1659</v>
      </c>
      <c r="F469" s="135" t="s">
        <v>964</v>
      </c>
      <c r="G469" s="188"/>
      <c r="H469" s="135" t="s">
        <v>750</v>
      </c>
      <c r="I469" s="132" t="s">
        <v>1870</v>
      </c>
      <c r="J469" s="130" t="s">
        <v>961</v>
      </c>
      <c r="K469" s="133">
        <v>6600</v>
      </c>
      <c r="L469" s="130">
        <v>6600</v>
      </c>
      <c r="M469" s="130">
        <v>99</v>
      </c>
      <c r="N469" s="130"/>
      <c r="O469" s="130"/>
      <c r="P469" s="128"/>
    </row>
    <row r="470" spans="1:16" x14ac:dyDescent="0.3">
      <c r="A470" s="60">
        <v>472</v>
      </c>
      <c r="B470" s="150" t="s">
        <v>1392</v>
      </c>
      <c r="C470" s="145"/>
      <c r="D470" s="146" t="e">
        <f>MATCH(E470,[1]!Tabla1[Consignatario],0)</f>
        <v>#REF!</v>
      </c>
      <c r="E470" s="145" t="s">
        <v>1651</v>
      </c>
      <c r="F470" s="145" t="s">
        <v>1403</v>
      </c>
      <c r="G470" s="136"/>
      <c r="H470" s="135" t="s">
        <v>474</v>
      </c>
      <c r="I470" s="132" t="s">
        <v>1870</v>
      </c>
      <c r="J470" s="130" t="s">
        <v>62</v>
      </c>
      <c r="K470" s="133">
        <v>4000</v>
      </c>
      <c r="L470" s="130">
        <v>4000</v>
      </c>
      <c r="M470" s="130">
        <v>60</v>
      </c>
      <c r="N470" s="130"/>
      <c r="O470" s="130"/>
      <c r="P470" s="128"/>
    </row>
    <row r="471" spans="1:16" x14ac:dyDescent="0.3">
      <c r="A471" s="60">
        <v>473</v>
      </c>
      <c r="B471" s="142" t="s">
        <v>747</v>
      </c>
      <c r="C471" s="170"/>
      <c r="D471" s="146" t="e">
        <f>MATCH(E471,[1]!Tabla1[Consignatario],0)</f>
        <v>#REF!</v>
      </c>
      <c r="E471" s="135" t="s">
        <v>1652</v>
      </c>
      <c r="F471" s="135" t="s">
        <v>901</v>
      </c>
      <c r="G471" s="190"/>
      <c r="H471" s="135" t="s">
        <v>750</v>
      </c>
      <c r="I471" s="132" t="s">
        <v>1870</v>
      </c>
      <c r="J471" s="130" t="s">
        <v>105</v>
      </c>
      <c r="K471" s="133">
        <v>6000</v>
      </c>
      <c r="L471" s="130">
        <v>6000</v>
      </c>
      <c r="M471" s="130">
        <v>90</v>
      </c>
      <c r="N471" s="130"/>
      <c r="O471" s="130"/>
      <c r="P471" s="128"/>
    </row>
    <row r="472" spans="1:16" x14ac:dyDescent="0.3">
      <c r="A472" s="60">
        <v>474</v>
      </c>
      <c r="B472" s="138" t="s">
        <v>1280</v>
      </c>
      <c r="C472" s="168"/>
      <c r="D472" s="146" t="e">
        <f>MATCH(E472,[1]!Tabla1[Consignatario],0)</f>
        <v>#REF!</v>
      </c>
      <c r="E472" s="145" t="s">
        <v>1651</v>
      </c>
      <c r="F472" s="135" t="s">
        <v>1271</v>
      </c>
      <c r="G472" s="188"/>
      <c r="H472" s="135" t="s">
        <v>1283</v>
      </c>
      <c r="I472" s="132" t="s">
        <v>1869</v>
      </c>
      <c r="J472" s="130" t="s">
        <v>60</v>
      </c>
      <c r="K472" s="133">
        <v>5000</v>
      </c>
      <c r="L472" s="130"/>
      <c r="M472" s="130">
        <v>18</v>
      </c>
      <c r="N472" s="130">
        <v>6</v>
      </c>
      <c r="O472" s="130"/>
      <c r="P472" s="128"/>
    </row>
    <row r="473" spans="1:16" x14ac:dyDescent="0.3">
      <c r="A473" s="60">
        <v>475</v>
      </c>
      <c r="B473" s="150" t="s">
        <v>1419</v>
      </c>
      <c r="C473" s="145"/>
      <c r="D473" s="146" t="e">
        <f>MATCH(E473,[1]!Tabla1[Consignatario],0)</f>
        <v>#REF!</v>
      </c>
      <c r="E473" s="145" t="s">
        <v>1653</v>
      </c>
      <c r="F473" s="145" t="s">
        <v>1243</v>
      </c>
      <c r="G473" s="136"/>
      <c r="H473" s="135" t="s">
        <v>750</v>
      </c>
      <c r="I473" s="132" t="s">
        <v>1870</v>
      </c>
      <c r="J473" s="130" t="s">
        <v>199</v>
      </c>
      <c r="K473" s="133">
        <v>17600</v>
      </c>
      <c r="L473" s="130">
        <v>17600</v>
      </c>
      <c r="M473" s="130">
        <v>264</v>
      </c>
      <c r="N473" s="130"/>
      <c r="O473" s="130"/>
      <c r="P473" s="128"/>
    </row>
    <row r="474" spans="1:16" x14ac:dyDescent="0.3">
      <c r="A474" s="60">
        <v>476</v>
      </c>
      <c r="B474" s="134" t="s">
        <v>1339</v>
      </c>
      <c r="C474" s="164"/>
      <c r="D474" s="146" t="e">
        <f>MATCH(E474,[1]!Tabla1[Consignatario],0)</f>
        <v>#REF!</v>
      </c>
      <c r="E474" s="145" t="s">
        <v>1653</v>
      </c>
      <c r="F474" s="135" t="s">
        <v>1243</v>
      </c>
      <c r="G474" s="165"/>
      <c r="H474" s="135" t="s">
        <v>474</v>
      </c>
      <c r="I474" s="132" t="s">
        <v>1870</v>
      </c>
      <c r="J474" s="130" t="s">
        <v>199</v>
      </c>
      <c r="K474" s="133">
        <v>17600</v>
      </c>
      <c r="L474" s="130">
        <v>17600</v>
      </c>
      <c r="M474" s="130">
        <v>264</v>
      </c>
      <c r="N474" s="130"/>
      <c r="O474" s="130"/>
      <c r="P474" s="128"/>
    </row>
    <row r="475" spans="1:16" x14ac:dyDescent="0.3">
      <c r="A475" s="60">
        <v>477</v>
      </c>
      <c r="B475" s="134" t="s">
        <v>1239</v>
      </c>
      <c r="C475" s="135"/>
      <c r="D475" s="146" t="e">
        <f>MATCH(E475,[1]!Tabla1[Consignatario],0)</f>
        <v>#REF!</v>
      </c>
      <c r="E475" s="145" t="s">
        <v>1653</v>
      </c>
      <c r="F475" s="135" t="s">
        <v>1240</v>
      </c>
      <c r="G475" s="136"/>
      <c r="H475" s="135" t="s">
        <v>1238</v>
      </c>
      <c r="I475" s="132" t="s">
        <v>1870</v>
      </c>
      <c r="J475" s="130" t="s">
        <v>424</v>
      </c>
      <c r="K475" s="133">
        <v>800</v>
      </c>
      <c r="L475" s="130">
        <v>800</v>
      </c>
      <c r="M475" s="130">
        <v>12</v>
      </c>
      <c r="N475" s="130"/>
      <c r="O475" s="130"/>
      <c r="P475" s="128"/>
    </row>
    <row r="476" spans="1:16" x14ac:dyDescent="0.3">
      <c r="A476" s="60">
        <v>478</v>
      </c>
      <c r="B476" s="142"/>
      <c r="C476" s="143"/>
      <c r="D476" s="146" t="e">
        <f>MATCH(E476,[1]!Tabla1[Consignatario],0)</f>
        <v>#REF!</v>
      </c>
      <c r="E476" s="145" t="s">
        <v>1653</v>
      </c>
      <c r="F476" s="135" t="s">
        <v>1240</v>
      </c>
      <c r="G476" s="144"/>
      <c r="H476" s="135" t="s">
        <v>1238</v>
      </c>
      <c r="I476" s="132" t="s">
        <v>1871</v>
      </c>
      <c r="J476" s="130" t="s">
        <v>1242</v>
      </c>
      <c r="K476" s="133">
        <v>208</v>
      </c>
      <c r="L476" s="130"/>
      <c r="M476" s="130">
        <v>3</v>
      </c>
      <c r="N476" s="130">
        <v>1</v>
      </c>
      <c r="O476" s="130"/>
      <c r="P476" s="128"/>
    </row>
    <row r="477" spans="1:16" x14ac:dyDescent="0.3">
      <c r="A477" s="60">
        <v>479</v>
      </c>
      <c r="B477" s="138"/>
      <c r="C477" s="139"/>
      <c r="D477" s="146" t="e">
        <f>MATCH(E477,[1]!Tabla1[Consignatario],0)</f>
        <v>#REF!</v>
      </c>
      <c r="E477" s="145" t="s">
        <v>1653</v>
      </c>
      <c r="F477" s="135" t="s">
        <v>1240</v>
      </c>
      <c r="G477" s="140"/>
      <c r="H477" s="135" t="s">
        <v>1238</v>
      </c>
      <c r="I477" s="132" t="s">
        <v>1869</v>
      </c>
      <c r="J477" s="130" t="s">
        <v>1153</v>
      </c>
      <c r="K477" s="133">
        <v>8500</v>
      </c>
      <c r="L477" s="130"/>
      <c r="M477" s="130">
        <v>31</v>
      </c>
      <c r="N477" s="130">
        <v>7</v>
      </c>
      <c r="O477" s="130"/>
      <c r="P477" s="128"/>
    </row>
    <row r="478" spans="1:16" x14ac:dyDescent="0.3">
      <c r="A478" s="60">
        <v>480</v>
      </c>
      <c r="B478" s="134" t="s">
        <v>747</v>
      </c>
      <c r="C478" s="135"/>
      <c r="D478" s="146" t="e">
        <f>MATCH(E478,[1]!Tabla1[Consignatario],0)</f>
        <v>#REF!</v>
      </c>
      <c r="E478" s="135" t="s">
        <v>1654</v>
      </c>
      <c r="F478" s="135" t="s">
        <v>914</v>
      </c>
      <c r="G478" s="136"/>
      <c r="H478" s="135" t="s">
        <v>750</v>
      </c>
      <c r="I478" s="132" t="s">
        <v>1871</v>
      </c>
      <c r="J478" s="130" t="s">
        <v>909</v>
      </c>
      <c r="K478" s="133">
        <v>848</v>
      </c>
      <c r="L478" s="191">
        <v>848</v>
      </c>
      <c r="M478" s="130">
        <v>13</v>
      </c>
      <c r="N478" s="137">
        <v>1.5</v>
      </c>
      <c r="O478" s="137"/>
      <c r="P478" s="128"/>
    </row>
    <row r="479" spans="1:16" x14ac:dyDescent="0.3">
      <c r="A479" s="60">
        <v>481</v>
      </c>
      <c r="B479" s="142"/>
      <c r="C479" s="143"/>
      <c r="D479" s="146" t="e">
        <f>MATCH(E479,[1]!Tabla1[Consignatario],0)</f>
        <v>#REF!</v>
      </c>
      <c r="E479" s="135" t="s">
        <v>1654</v>
      </c>
      <c r="F479" s="135" t="s">
        <v>914</v>
      </c>
      <c r="G479" s="144"/>
      <c r="H479" s="135" t="s">
        <v>750</v>
      </c>
      <c r="I479" s="132" t="s">
        <v>1869</v>
      </c>
      <c r="J479" s="130" t="s">
        <v>910</v>
      </c>
      <c r="K479" s="133">
        <v>135</v>
      </c>
      <c r="L479" s="191">
        <v>135</v>
      </c>
      <c r="M479" s="130"/>
      <c r="N479" s="137"/>
      <c r="O479" s="137"/>
      <c r="P479" s="128"/>
    </row>
    <row r="480" spans="1:16" x14ac:dyDescent="0.3">
      <c r="A480" s="60">
        <v>482</v>
      </c>
      <c r="B480" s="138" t="s">
        <v>1432</v>
      </c>
      <c r="C480" s="139"/>
      <c r="D480" s="146" t="e">
        <f>MATCH(E480,[1]!Tabla1[Consignatario],0)</f>
        <v>#REF!</v>
      </c>
      <c r="E480" s="145" t="s">
        <v>1655</v>
      </c>
      <c r="F480" s="145" t="s">
        <v>1251</v>
      </c>
      <c r="G480" s="140"/>
      <c r="H480" s="135" t="s">
        <v>750</v>
      </c>
      <c r="I480" s="132" t="s">
        <v>1869</v>
      </c>
      <c r="J480" s="130" t="s">
        <v>735</v>
      </c>
      <c r="K480" s="133">
        <v>32000</v>
      </c>
      <c r="L480" s="191">
        <v>32000</v>
      </c>
      <c r="M480" s="130">
        <v>120</v>
      </c>
      <c r="N480" s="130"/>
      <c r="O480" s="130"/>
      <c r="P480" s="128"/>
    </row>
    <row r="481" spans="1:16" x14ac:dyDescent="0.3">
      <c r="A481" s="60">
        <v>483</v>
      </c>
      <c r="B481" s="134"/>
      <c r="C481" s="135"/>
      <c r="D481" s="146" t="e">
        <f>MATCH(E481,[1]!Tabla1[Consignatario],0)</f>
        <v>#REF!</v>
      </c>
      <c r="E481" s="145" t="s">
        <v>1655</v>
      </c>
      <c r="F481" s="145" t="s">
        <v>1251</v>
      </c>
      <c r="G481" s="136"/>
      <c r="H481" s="135" t="s">
        <v>750</v>
      </c>
      <c r="I481" s="132" t="s">
        <v>1871</v>
      </c>
      <c r="J481" s="130" t="s">
        <v>218</v>
      </c>
      <c r="K481" s="133">
        <v>2000</v>
      </c>
      <c r="L481" s="191">
        <v>2000</v>
      </c>
      <c r="M481" s="130">
        <v>30</v>
      </c>
      <c r="N481" s="130"/>
      <c r="O481" s="130"/>
      <c r="P481" s="128"/>
    </row>
    <row r="482" spans="1:16" x14ac:dyDescent="0.3">
      <c r="A482" s="60">
        <v>484</v>
      </c>
      <c r="B482" s="138"/>
      <c r="C482" s="139"/>
      <c r="D482" s="146" t="e">
        <f>MATCH(E482,[1]!Tabla1[Consignatario],0)</f>
        <v>#REF!</v>
      </c>
      <c r="E482" s="145" t="s">
        <v>1655</v>
      </c>
      <c r="F482" s="145" t="s">
        <v>1251</v>
      </c>
      <c r="G482" s="140"/>
      <c r="H482" s="135" t="s">
        <v>750</v>
      </c>
      <c r="I482" s="132" t="s">
        <v>1870</v>
      </c>
      <c r="J482" s="130" t="s">
        <v>936</v>
      </c>
      <c r="K482" s="133">
        <v>17200</v>
      </c>
      <c r="L482" s="130">
        <v>17200</v>
      </c>
      <c r="M482" s="130">
        <v>258</v>
      </c>
      <c r="N482" s="130"/>
      <c r="O482" s="130"/>
      <c r="P482" s="128"/>
    </row>
    <row r="483" spans="1:16" x14ac:dyDescent="0.3">
      <c r="A483" s="60">
        <v>485</v>
      </c>
      <c r="B483" s="160" t="s">
        <v>1357</v>
      </c>
      <c r="C483" s="145"/>
      <c r="D483" s="146" t="e">
        <f>MATCH(E483,[1]!Tabla1[Consignatario],0)</f>
        <v>#REF!</v>
      </c>
      <c r="E483" s="145" t="s">
        <v>1655</v>
      </c>
      <c r="F483" s="145" t="s">
        <v>1271</v>
      </c>
      <c r="G483" s="157"/>
      <c r="H483" s="135" t="s">
        <v>474</v>
      </c>
      <c r="I483" s="154" t="s">
        <v>1869</v>
      </c>
      <c r="J483" s="146" t="s">
        <v>1366</v>
      </c>
      <c r="K483" s="133">
        <v>40512</v>
      </c>
      <c r="L483" s="146"/>
      <c r="M483" s="146">
        <v>151</v>
      </c>
      <c r="N483" s="159">
        <v>7.5</v>
      </c>
      <c r="O483" s="159"/>
      <c r="P483" s="155"/>
    </row>
    <row r="484" spans="1:16" x14ac:dyDescent="0.3">
      <c r="A484" s="60">
        <v>486</v>
      </c>
      <c r="B484" s="161"/>
      <c r="C484" s="147"/>
      <c r="D484" s="146" t="e">
        <f>MATCH(E484,[1]!Tabla1[Consignatario],0)</f>
        <v>#REF!</v>
      </c>
      <c r="E484" s="145" t="s">
        <v>1655</v>
      </c>
      <c r="F484" s="145" t="s">
        <v>1271</v>
      </c>
      <c r="G484" s="156"/>
      <c r="H484" s="135" t="s">
        <v>474</v>
      </c>
      <c r="I484" s="154" t="s">
        <v>1871</v>
      </c>
      <c r="J484" s="146" t="s">
        <v>71</v>
      </c>
      <c r="K484" s="133">
        <v>400</v>
      </c>
      <c r="L484" s="146"/>
      <c r="M484" s="146">
        <v>6</v>
      </c>
      <c r="N484" s="146"/>
      <c r="O484" s="146"/>
      <c r="P484" s="155"/>
    </row>
    <row r="485" spans="1:16" x14ac:dyDescent="0.3">
      <c r="A485" s="60">
        <v>487</v>
      </c>
      <c r="B485" s="160"/>
      <c r="C485" s="145"/>
      <c r="D485" s="146" t="e">
        <f>MATCH(E485,[1]!Tabla1[Consignatario],0)</f>
        <v>#REF!</v>
      </c>
      <c r="E485" s="145" t="s">
        <v>1655</v>
      </c>
      <c r="F485" s="145" t="s">
        <v>1271</v>
      </c>
      <c r="G485" s="157"/>
      <c r="H485" s="135" t="s">
        <v>474</v>
      </c>
      <c r="I485" s="154" t="s">
        <v>1870</v>
      </c>
      <c r="J485" s="146" t="s">
        <v>1365</v>
      </c>
      <c r="K485" s="133">
        <v>19900</v>
      </c>
      <c r="L485" s="146">
        <v>19900</v>
      </c>
      <c r="M485" s="146">
        <v>298</v>
      </c>
      <c r="N485" s="146">
        <v>4</v>
      </c>
      <c r="O485" s="146"/>
      <c r="P485" s="155"/>
    </row>
    <row r="486" spans="1:16" x14ac:dyDescent="0.3">
      <c r="A486" s="60">
        <v>488</v>
      </c>
      <c r="B486" s="150" t="s">
        <v>1408</v>
      </c>
      <c r="C486" s="145"/>
      <c r="D486" s="146" t="e">
        <f>MATCH(E486,[1]!Tabla1[Consignatario],0)</f>
        <v>#REF!</v>
      </c>
      <c r="E486" s="145" t="s">
        <v>1656</v>
      </c>
      <c r="F486" s="145" t="s">
        <v>1276</v>
      </c>
      <c r="G486" s="136"/>
      <c r="H486" s="135" t="s">
        <v>750</v>
      </c>
      <c r="I486" s="132" t="s">
        <v>1870</v>
      </c>
      <c r="J486" s="130" t="s">
        <v>1328</v>
      </c>
      <c r="K486" s="133">
        <v>85800</v>
      </c>
      <c r="L486" s="130">
        <v>85800</v>
      </c>
      <c r="M486" s="130">
        <v>1287</v>
      </c>
      <c r="N486" s="130"/>
      <c r="O486" s="130"/>
      <c r="P486" s="128"/>
    </row>
    <row r="487" spans="1:16" x14ac:dyDescent="0.3">
      <c r="A487" s="60">
        <v>489</v>
      </c>
      <c r="B487" s="134" t="s">
        <v>1327</v>
      </c>
      <c r="C487" s="164"/>
      <c r="D487" s="146" t="e">
        <f>MATCH(E487,[1]!Tabla1[Consignatario],0)</f>
        <v>#REF!</v>
      </c>
      <c r="E487" s="145" t="s">
        <v>1656</v>
      </c>
      <c r="F487" s="135" t="s">
        <v>1276</v>
      </c>
      <c r="G487" s="165"/>
      <c r="H487" s="135" t="s">
        <v>474</v>
      </c>
      <c r="I487" s="132" t="s">
        <v>1870</v>
      </c>
      <c r="J487" s="130" t="s">
        <v>1328</v>
      </c>
      <c r="K487" s="133">
        <v>85800</v>
      </c>
      <c r="L487" s="130">
        <v>85800</v>
      </c>
      <c r="M487" s="130">
        <v>1287</v>
      </c>
      <c r="N487" s="130"/>
      <c r="O487" s="130"/>
      <c r="P487" s="128"/>
    </row>
    <row r="488" spans="1:16" x14ac:dyDescent="0.3">
      <c r="A488" s="60">
        <v>490</v>
      </c>
      <c r="B488" s="142" t="s">
        <v>1312</v>
      </c>
      <c r="C488" s="170"/>
      <c r="D488" s="146" t="e">
        <f>MATCH(E488,[1]!Tabla1[Consignatario],0)</f>
        <v>#REF!</v>
      </c>
      <c r="E488" s="145" t="s">
        <v>1656</v>
      </c>
      <c r="F488" s="135" t="s">
        <v>1450</v>
      </c>
      <c r="G488" s="190"/>
      <c r="H488" s="135" t="s">
        <v>474</v>
      </c>
      <c r="I488" s="132" t="s">
        <v>1870</v>
      </c>
      <c r="J488" s="130" t="s">
        <v>1313</v>
      </c>
      <c r="K488" s="133">
        <v>9376</v>
      </c>
      <c r="L488" s="130"/>
      <c r="M488" s="130">
        <v>140</v>
      </c>
      <c r="N488" s="130">
        <v>5</v>
      </c>
      <c r="O488" s="130"/>
      <c r="P488" s="128"/>
    </row>
    <row r="489" spans="1:16" x14ac:dyDescent="0.3">
      <c r="A489" s="60">
        <v>491</v>
      </c>
      <c r="B489" s="151" t="s">
        <v>1392</v>
      </c>
      <c r="C489" s="147" t="s">
        <v>1658</v>
      </c>
      <c r="D489" s="146" t="e">
        <f>MATCH(E489,[1]!Tabla1[Consignatario],0)</f>
        <v>#REF!</v>
      </c>
      <c r="E489" s="145" t="s">
        <v>1657</v>
      </c>
      <c r="F489" s="145" t="s">
        <v>920</v>
      </c>
      <c r="G489" s="140"/>
      <c r="H489" s="135" t="s">
        <v>474</v>
      </c>
      <c r="I489" s="132" t="s">
        <v>1870</v>
      </c>
      <c r="J489" s="130" t="s">
        <v>182</v>
      </c>
      <c r="K489" s="133">
        <v>28600</v>
      </c>
      <c r="L489" s="130">
        <v>28600</v>
      </c>
      <c r="M489" s="130">
        <v>429</v>
      </c>
      <c r="N489" s="130"/>
      <c r="O489" s="130"/>
      <c r="P489" s="128"/>
    </row>
    <row r="490" spans="1:16" x14ac:dyDescent="0.3">
      <c r="A490" s="60">
        <v>492</v>
      </c>
      <c r="B490" s="150" t="s">
        <v>1378</v>
      </c>
      <c r="C490" s="145"/>
      <c r="D490" s="146" t="e">
        <f>MATCH(E490,[1]!Tabla1[Consignatario],0)</f>
        <v>#REF!</v>
      </c>
      <c r="E490" s="145" t="s">
        <v>1659</v>
      </c>
      <c r="F490" s="145" t="s">
        <v>964</v>
      </c>
      <c r="G490" s="157"/>
      <c r="H490" s="135" t="s">
        <v>474</v>
      </c>
      <c r="I490" s="154" t="s">
        <v>1870</v>
      </c>
      <c r="J490" s="146" t="s">
        <v>961</v>
      </c>
      <c r="K490" s="133">
        <v>6600</v>
      </c>
      <c r="L490" s="146">
        <v>6600</v>
      </c>
      <c r="M490" s="146">
        <v>99</v>
      </c>
      <c r="N490" s="146"/>
      <c r="O490" s="146"/>
      <c r="P490" s="155"/>
    </row>
    <row r="491" spans="1:16" x14ac:dyDescent="0.3">
      <c r="A491" s="60">
        <v>493</v>
      </c>
      <c r="B491" s="138" t="s">
        <v>1317</v>
      </c>
      <c r="C491" s="168"/>
      <c r="D491" s="146" t="e">
        <f>MATCH(E491,[1]!Tabla1[Consignatario],0)</f>
        <v>#REF!</v>
      </c>
      <c r="E491" s="145" t="s">
        <v>1655</v>
      </c>
      <c r="F491" s="135" t="s">
        <v>1241</v>
      </c>
      <c r="G491" s="188"/>
      <c r="H491" s="135" t="s">
        <v>474</v>
      </c>
      <c r="I491" s="132" t="s">
        <v>1869</v>
      </c>
      <c r="J491" s="130" t="s">
        <v>1326</v>
      </c>
      <c r="K491" s="133">
        <v>9328</v>
      </c>
      <c r="L491" s="130"/>
      <c r="M491" s="130">
        <v>35</v>
      </c>
      <c r="N491" s="130"/>
      <c r="O491" s="130"/>
      <c r="P491" s="128"/>
    </row>
    <row r="492" spans="1:16" x14ac:dyDescent="0.3">
      <c r="A492" s="60">
        <v>494</v>
      </c>
      <c r="B492" s="134" t="s">
        <v>1229</v>
      </c>
      <c r="C492" s="164"/>
      <c r="D492" s="146" t="e">
        <f>MATCH(E492,[1]!Tabla1[Consignatario],0)</f>
        <v>#REF!</v>
      </c>
      <c r="E492" s="135" t="s">
        <v>1660</v>
      </c>
      <c r="F492" s="135" t="s">
        <v>1241</v>
      </c>
      <c r="G492" s="165"/>
      <c r="H492" s="135" t="s">
        <v>1238</v>
      </c>
      <c r="I492" s="132" t="s">
        <v>1869</v>
      </c>
      <c r="J492" s="130" t="s">
        <v>1230</v>
      </c>
      <c r="K492" s="133">
        <v>4246</v>
      </c>
      <c r="L492" s="130"/>
      <c r="M492" s="130">
        <v>15</v>
      </c>
      <c r="N492" s="137">
        <v>7.5</v>
      </c>
      <c r="O492" s="137"/>
      <c r="P492" s="128"/>
    </row>
    <row r="493" spans="1:16" x14ac:dyDescent="0.3">
      <c r="A493" s="60">
        <v>495</v>
      </c>
      <c r="B493" s="150" t="s">
        <v>1419</v>
      </c>
      <c r="C493" s="145"/>
      <c r="D493" s="146" t="e">
        <f>MATCH(E493,[1]!Tabla1[Consignatario],0)</f>
        <v>#REF!</v>
      </c>
      <c r="E493" s="145" t="s">
        <v>1661</v>
      </c>
      <c r="F493" s="145" t="s">
        <v>1240</v>
      </c>
      <c r="G493" s="136"/>
      <c r="H493" s="135" t="s">
        <v>750</v>
      </c>
      <c r="I493" s="132" t="s">
        <v>1869</v>
      </c>
      <c r="J493" s="130" t="s">
        <v>463</v>
      </c>
      <c r="K493" s="133">
        <v>12800</v>
      </c>
      <c r="L493" s="130"/>
      <c r="M493" s="130">
        <v>48</v>
      </c>
      <c r="N493" s="130"/>
      <c r="O493" s="130"/>
      <c r="P493" s="128"/>
    </row>
    <row r="494" spans="1:16" x14ac:dyDescent="0.3">
      <c r="A494" s="60">
        <v>496</v>
      </c>
      <c r="B494" s="150"/>
      <c r="C494" s="145"/>
      <c r="D494" s="146" t="e">
        <f>MATCH(E494,[1]!Tabla1[Consignatario],0)</f>
        <v>#REF!</v>
      </c>
      <c r="E494" s="145" t="s">
        <v>1661</v>
      </c>
      <c r="F494" s="145" t="s">
        <v>1240</v>
      </c>
      <c r="G494" s="136"/>
      <c r="H494" s="135" t="s">
        <v>750</v>
      </c>
      <c r="I494" s="132" t="s">
        <v>1871</v>
      </c>
      <c r="J494" s="130" t="s">
        <v>956</v>
      </c>
      <c r="K494" s="133">
        <v>1920</v>
      </c>
      <c r="L494" s="130"/>
      <c r="M494" s="130">
        <v>28</v>
      </c>
      <c r="N494" s="137">
        <v>6.5</v>
      </c>
      <c r="O494" s="137"/>
      <c r="P494" s="128"/>
    </row>
    <row r="495" spans="1:16" x14ac:dyDescent="0.3">
      <c r="A495" s="60">
        <v>497</v>
      </c>
      <c r="B495" s="150"/>
      <c r="C495" s="145"/>
      <c r="D495" s="146" t="e">
        <f>MATCH(E495,[1]!Tabla1[Consignatario],0)</f>
        <v>#REF!</v>
      </c>
      <c r="E495" s="145" t="s">
        <v>1661</v>
      </c>
      <c r="F495" s="145" t="s">
        <v>1240</v>
      </c>
      <c r="G495" s="136"/>
      <c r="H495" s="135" t="s">
        <v>750</v>
      </c>
      <c r="I495" s="132" t="s">
        <v>1870</v>
      </c>
      <c r="J495" s="130" t="s">
        <v>1424</v>
      </c>
      <c r="K495" s="133">
        <v>25600</v>
      </c>
      <c r="L495" s="130">
        <v>25600</v>
      </c>
      <c r="M495" s="130">
        <v>384</v>
      </c>
      <c r="N495" s="130"/>
      <c r="O495" s="130"/>
      <c r="P495" s="128"/>
    </row>
    <row r="496" spans="1:16" x14ac:dyDescent="0.3">
      <c r="A496" s="60">
        <v>498</v>
      </c>
      <c r="B496" s="134" t="s">
        <v>1288</v>
      </c>
      <c r="C496" s="135"/>
      <c r="D496" s="146" t="e">
        <f>MATCH(E496,[1]!Tabla1[Consignatario],0)</f>
        <v>#REF!</v>
      </c>
      <c r="E496" s="145" t="s">
        <v>1661</v>
      </c>
      <c r="F496" s="135" t="s">
        <v>1240</v>
      </c>
      <c r="G496" s="136"/>
      <c r="H496" s="135" t="s">
        <v>1451</v>
      </c>
      <c r="I496" s="132" t="s">
        <v>1869</v>
      </c>
      <c r="J496" s="130" t="s">
        <v>447</v>
      </c>
      <c r="K496" s="133">
        <v>11000</v>
      </c>
      <c r="L496" s="130"/>
      <c r="M496" s="130">
        <v>41</v>
      </c>
      <c r="N496" s="130">
        <v>2</v>
      </c>
      <c r="O496" s="130"/>
      <c r="P496" s="128"/>
    </row>
    <row r="497" spans="1:16" x14ac:dyDescent="0.3">
      <c r="A497" s="60">
        <v>499</v>
      </c>
      <c r="B497" s="138"/>
      <c r="C497" s="139"/>
      <c r="D497" s="146" t="e">
        <f>MATCH(E497,[1]!Tabla1[Consignatario],0)</f>
        <v>#REF!</v>
      </c>
      <c r="E497" s="145" t="s">
        <v>1661</v>
      </c>
      <c r="F497" s="135" t="s">
        <v>1240</v>
      </c>
      <c r="G497" s="140"/>
      <c r="H497" s="135" t="s">
        <v>1451</v>
      </c>
      <c r="I497" s="132" t="s">
        <v>1871</v>
      </c>
      <c r="J497" s="130" t="s">
        <v>1294</v>
      </c>
      <c r="K497" s="133">
        <v>928</v>
      </c>
      <c r="L497" s="130"/>
      <c r="M497" s="130">
        <v>13</v>
      </c>
      <c r="N497" s="137">
        <v>7.5</v>
      </c>
      <c r="O497" s="137"/>
      <c r="P497" s="128"/>
    </row>
    <row r="498" spans="1:16" x14ac:dyDescent="0.3">
      <c r="A498" s="60">
        <v>500</v>
      </c>
      <c r="B498" s="134" t="s">
        <v>963</v>
      </c>
      <c r="C498" s="145"/>
      <c r="D498" s="146" t="e">
        <f>MATCH(E498,[1]!Tabla1[Consignatario],0)</f>
        <v>#REF!</v>
      </c>
      <c r="E498" s="145" t="s">
        <v>1662</v>
      </c>
      <c r="F498" s="145" t="s">
        <v>968</v>
      </c>
      <c r="G498" s="136"/>
      <c r="H498" s="135" t="s">
        <v>750</v>
      </c>
      <c r="I498" s="132" t="s">
        <v>1870</v>
      </c>
      <c r="J498" s="130" t="s">
        <v>784</v>
      </c>
      <c r="K498" s="133">
        <v>24000</v>
      </c>
      <c r="L498" s="130">
        <v>24000</v>
      </c>
      <c r="M498" s="130">
        <v>360</v>
      </c>
      <c r="N498" s="130"/>
      <c r="O498" s="130"/>
      <c r="P498" s="128"/>
    </row>
    <row r="499" spans="1:16" x14ac:dyDescent="0.3">
      <c r="A499" s="60">
        <v>501</v>
      </c>
      <c r="B499" s="150" t="s">
        <v>1357</v>
      </c>
      <c r="C499" s="145"/>
      <c r="D499" s="146" t="e">
        <f>MATCH(E499,[1]!Tabla1[Consignatario],0)</f>
        <v>#REF!</v>
      </c>
      <c r="E499" s="145" t="s">
        <v>1662</v>
      </c>
      <c r="F499" s="145" t="s">
        <v>968</v>
      </c>
      <c r="G499" s="157"/>
      <c r="H499" s="135" t="s">
        <v>474</v>
      </c>
      <c r="I499" s="154" t="s">
        <v>1870</v>
      </c>
      <c r="J499" s="146" t="s">
        <v>385</v>
      </c>
      <c r="K499" s="133">
        <v>14000</v>
      </c>
      <c r="L499" s="146">
        <v>14000</v>
      </c>
      <c r="M499" s="146">
        <v>210</v>
      </c>
      <c r="N499" s="146"/>
      <c r="O499" s="146"/>
      <c r="P499" s="155"/>
    </row>
    <row r="500" spans="1:16" x14ac:dyDescent="0.3">
      <c r="A500" s="60">
        <v>502</v>
      </c>
      <c r="B500" s="150" t="s">
        <v>1357</v>
      </c>
      <c r="C500" s="145"/>
      <c r="D500" s="146" t="e">
        <f>MATCH(E500,[1]!Tabla1[Consignatario],0)</f>
        <v>#REF!</v>
      </c>
      <c r="E500" s="145" t="s">
        <v>1662</v>
      </c>
      <c r="F500" s="145" t="s">
        <v>968</v>
      </c>
      <c r="G500" s="157"/>
      <c r="H500" s="135" t="s">
        <v>474</v>
      </c>
      <c r="I500" s="154" t="s">
        <v>1870</v>
      </c>
      <c r="J500" s="146" t="s">
        <v>1377</v>
      </c>
      <c r="K500" s="133">
        <v>3640</v>
      </c>
      <c r="L500" s="146">
        <v>3640</v>
      </c>
      <c r="M500" s="146">
        <v>54</v>
      </c>
      <c r="N500" s="146">
        <v>5</v>
      </c>
      <c r="O500" s="146"/>
      <c r="P500" s="155"/>
    </row>
    <row r="501" spans="1:16" x14ac:dyDescent="0.3">
      <c r="A501" s="60">
        <v>503</v>
      </c>
      <c r="B501" s="134" t="s">
        <v>1408</v>
      </c>
      <c r="C501" s="135"/>
      <c r="D501" s="146" t="e">
        <f>MATCH(E501,[1]!Tabla1[Consignatario],0)</f>
        <v>#REF!</v>
      </c>
      <c r="E501" s="145" t="s">
        <v>1663</v>
      </c>
      <c r="F501" s="135" t="s">
        <v>1273</v>
      </c>
      <c r="G501" s="136"/>
      <c r="H501" s="135" t="s">
        <v>750</v>
      </c>
      <c r="I501" s="132" t="s">
        <v>1870</v>
      </c>
      <c r="J501" s="130" t="s">
        <v>961</v>
      </c>
      <c r="K501" s="133">
        <v>6600</v>
      </c>
      <c r="L501" s="130">
        <v>6600</v>
      </c>
      <c r="M501" s="130">
        <v>99</v>
      </c>
      <c r="N501" s="130"/>
      <c r="O501" s="130"/>
      <c r="P501" s="128"/>
    </row>
    <row r="502" spans="1:16" x14ac:dyDescent="0.3">
      <c r="A502" s="60">
        <v>504</v>
      </c>
      <c r="B502" s="134" t="s">
        <v>1317</v>
      </c>
      <c r="C502" s="164"/>
      <c r="D502" s="146" t="e">
        <f>MATCH(E502,[1]!Tabla1[Consignatario],0)</f>
        <v>#REF!</v>
      </c>
      <c r="E502" s="145" t="s">
        <v>1663</v>
      </c>
      <c r="F502" s="135" t="s">
        <v>1273</v>
      </c>
      <c r="G502" s="165"/>
      <c r="H502" s="135" t="s">
        <v>474</v>
      </c>
      <c r="I502" s="132" t="s">
        <v>1870</v>
      </c>
      <c r="J502" s="130" t="s">
        <v>823</v>
      </c>
      <c r="K502" s="133">
        <v>4400</v>
      </c>
      <c r="L502" s="130">
        <v>4400</v>
      </c>
      <c r="M502" s="130">
        <v>66</v>
      </c>
      <c r="N502" s="130"/>
      <c r="O502" s="130"/>
      <c r="P502" s="128"/>
    </row>
    <row r="503" spans="1:16" x14ac:dyDescent="0.3">
      <c r="A503" s="60">
        <v>505</v>
      </c>
      <c r="B503" s="134"/>
      <c r="C503" s="145"/>
      <c r="D503" s="146" t="e">
        <f>MATCH(E503,[1]!Tabla1[Consignatario],0)</f>
        <v>#REF!</v>
      </c>
      <c r="E503" s="145" t="s">
        <v>1664</v>
      </c>
      <c r="F503" s="145" t="s">
        <v>1251</v>
      </c>
      <c r="G503" s="136"/>
      <c r="H503" s="135" t="s">
        <v>750</v>
      </c>
      <c r="I503" s="132" t="s">
        <v>1869</v>
      </c>
      <c r="J503" s="130" t="s">
        <v>1306</v>
      </c>
      <c r="K503" s="133">
        <v>8400</v>
      </c>
      <c r="L503" s="191">
        <v>8400</v>
      </c>
      <c r="M503" s="130">
        <v>31</v>
      </c>
      <c r="N503" s="130">
        <v>4</v>
      </c>
      <c r="O503" s="130"/>
      <c r="P503" s="128"/>
    </row>
    <row r="504" spans="1:16" x14ac:dyDescent="0.3">
      <c r="A504" s="60">
        <v>506</v>
      </c>
      <c r="B504" s="150" t="s">
        <v>1357</v>
      </c>
      <c r="C504" s="145"/>
      <c r="D504" s="146" t="e">
        <f>MATCH(E504,[1]!Tabla1[Consignatario],0)</f>
        <v>#REF!</v>
      </c>
      <c r="E504" s="145" t="s">
        <v>1664</v>
      </c>
      <c r="F504" s="145" t="s">
        <v>1251</v>
      </c>
      <c r="G504" s="157"/>
      <c r="H504" s="135" t="s">
        <v>474</v>
      </c>
      <c r="I504" s="154" t="s">
        <v>1869</v>
      </c>
      <c r="J504" s="146" t="s">
        <v>80</v>
      </c>
      <c r="K504" s="133">
        <v>8000</v>
      </c>
      <c r="L504" s="146"/>
      <c r="M504" s="146">
        <v>30</v>
      </c>
      <c r="N504" s="146"/>
      <c r="O504" s="146"/>
      <c r="P504" s="155"/>
    </row>
    <row r="505" spans="1:16" x14ac:dyDescent="0.3">
      <c r="A505" s="60">
        <v>507</v>
      </c>
      <c r="B505" s="134" t="s">
        <v>1232</v>
      </c>
      <c r="C505" s="164" t="s">
        <v>1233</v>
      </c>
      <c r="D505" s="146" t="e">
        <f>MATCH(E505,[1]!Tabla1[Consignatario],0)</f>
        <v>#REF!</v>
      </c>
      <c r="E505" s="194" t="s">
        <v>1665</v>
      </c>
      <c r="F505" s="135" t="s">
        <v>1240</v>
      </c>
      <c r="G505" s="165"/>
      <c r="H505" s="135" t="s">
        <v>1238</v>
      </c>
      <c r="I505" s="132" t="s">
        <v>1869</v>
      </c>
      <c r="J505" s="130" t="s">
        <v>60</v>
      </c>
      <c r="K505" s="133">
        <v>5000</v>
      </c>
      <c r="L505" s="130"/>
      <c r="M505" s="130">
        <v>18</v>
      </c>
      <c r="N505" s="130">
        <v>6</v>
      </c>
      <c r="O505" s="130"/>
      <c r="P505" s="128"/>
    </row>
    <row r="506" spans="1:16" x14ac:dyDescent="0.3">
      <c r="A506" s="60">
        <v>508</v>
      </c>
      <c r="B506" s="138" t="s">
        <v>963</v>
      </c>
      <c r="C506" s="147"/>
      <c r="D506" s="146" t="e">
        <f>MATCH(E506,[1]!Tabla1[Consignatario],0)</f>
        <v>#REF!</v>
      </c>
      <c r="E506" s="145" t="s">
        <v>1666</v>
      </c>
      <c r="F506" s="145" t="s">
        <v>1251</v>
      </c>
      <c r="G506" s="140"/>
      <c r="H506" s="135" t="s">
        <v>750</v>
      </c>
      <c r="I506" s="132" t="s">
        <v>1870</v>
      </c>
      <c r="J506" s="130" t="s">
        <v>1391</v>
      </c>
      <c r="K506" s="133">
        <v>73500</v>
      </c>
      <c r="L506" s="130">
        <v>73500</v>
      </c>
      <c r="M506" s="130">
        <v>1102</v>
      </c>
      <c r="N506" s="130">
        <v>4</v>
      </c>
      <c r="O506" s="130"/>
      <c r="P506" s="128"/>
    </row>
    <row r="507" spans="1:16" x14ac:dyDescent="0.3">
      <c r="A507" s="60">
        <v>509</v>
      </c>
      <c r="B507" s="134"/>
      <c r="C507" s="145"/>
      <c r="D507" s="146" t="e">
        <f>MATCH(E507,[1]!Tabla1[Consignatario],0)</f>
        <v>#REF!</v>
      </c>
      <c r="E507" s="145" t="s">
        <v>1666</v>
      </c>
      <c r="F507" s="145" t="s">
        <v>1251</v>
      </c>
      <c r="G507" s="136"/>
      <c r="H507" s="135" t="s">
        <v>750</v>
      </c>
      <c r="I507" s="132" t="s">
        <v>1871</v>
      </c>
      <c r="J507" s="130" t="s">
        <v>265</v>
      </c>
      <c r="K507" s="133">
        <v>12000</v>
      </c>
      <c r="L507" s="191">
        <v>12000</v>
      </c>
      <c r="M507" s="130">
        <v>180</v>
      </c>
      <c r="N507" s="130"/>
      <c r="O507" s="130"/>
      <c r="P507" s="128"/>
    </row>
    <row r="508" spans="1:16" x14ac:dyDescent="0.3">
      <c r="A508" s="60">
        <v>510</v>
      </c>
      <c r="B508" s="151" t="s">
        <v>1357</v>
      </c>
      <c r="C508" s="147"/>
      <c r="D508" s="146" t="e">
        <f>MATCH(E508,[1]!Tabla1[Consignatario],0)</f>
        <v>#REF!</v>
      </c>
      <c r="E508" s="145" t="s">
        <v>1666</v>
      </c>
      <c r="F508" s="145" t="s">
        <v>1271</v>
      </c>
      <c r="G508" s="156"/>
      <c r="H508" s="135" t="s">
        <v>474</v>
      </c>
      <c r="I508" s="154" t="s">
        <v>1871</v>
      </c>
      <c r="J508" s="146" t="s">
        <v>218</v>
      </c>
      <c r="K508" s="133">
        <v>2000</v>
      </c>
      <c r="L508" s="146"/>
      <c r="M508" s="146">
        <v>30</v>
      </c>
      <c r="N508" s="146"/>
      <c r="O508" s="146"/>
      <c r="P508" s="155"/>
    </row>
    <row r="509" spans="1:16" x14ac:dyDescent="0.3">
      <c r="A509" s="60">
        <v>511</v>
      </c>
      <c r="B509" s="150"/>
      <c r="C509" s="145"/>
      <c r="D509" s="146" t="e">
        <f>MATCH(E509,[1]!Tabla1[Consignatario],0)</f>
        <v>#REF!</v>
      </c>
      <c r="E509" s="145" t="s">
        <v>1666</v>
      </c>
      <c r="F509" s="145" t="s">
        <v>1271</v>
      </c>
      <c r="G509" s="157"/>
      <c r="H509" s="135" t="s">
        <v>474</v>
      </c>
      <c r="I509" s="154" t="s">
        <v>1870</v>
      </c>
      <c r="J509" s="146" t="s">
        <v>947</v>
      </c>
      <c r="K509" s="133">
        <v>84000</v>
      </c>
      <c r="L509" s="146">
        <v>84000</v>
      </c>
      <c r="M509" s="146">
        <v>1260</v>
      </c>
      <c r="N509" s="146"/>
      <c r="O509" s="146"/>
      <c r="P509" s="155"/>
    </row>
    <row r="510" spans="1:16" x14ac:dyDescent="0.3">
      <c r="A510" s="60">
        <v>512</v>
      </c>
      <c r="B510" s="134" t="s">
        <v>1314</v>
      </c>
      <c r="C510" s="164"/>
      <c r="D510" s="146" t="e">
        <f>MATCH(E510,[1]!Tabla1[Consignatario],0)</f>
        <v>#REF!</v>
      </c>
      <c r="E510" s="145" t="s">
        <v>1666</v>
      </c>
      <c r="F510" s="135" t="s">
        <v>1450</v>
      </c>
      <c r="G510" s="165"/>
      <c r="H510" s="135" t="s">
        <v>474</v>
      </c>
      <c r="I510" s="132" t="s">
        <v>1870</v>
      </c>
      <c r="J510" s="130" t="s">
        <v>1306</v>
      </c>
      <c r="K510" s="133">
        <v>8400</v>
      </c>
      <c r="L510" s="130">
        <v>8400</v>
      </c>
      <c r="M510" s="130">
        <v>126</v>
      </c>
      <c r="N510" s="130"/>
      <c r="O510" s="130"/>
      <c r="P510" s="128"/>
    </row>
    <row r="511" spans="1:16" x14ac:dyDescent="0.3">
      <c r="A511" s="60">
        <v>513</v>
      </c>
      <c r="B511" s="142" t="s">
        <v>1298</v>
      </c>
      <c r="C511" s="143"/>
      <c r="D511" s="146" t="e">
        <f>MATCH(E511,[1]!Tabla1[Consignatario],0)</f>
        <v>#REF!</v>
      </c>
      <c r="E511" s="145" t="s">
        <v>1666</v>
      </c>
      <c r="F511" s="135" t="s">
        <v>1271</v>
      </c>
      <c r="G511" s="144"/>
      <c r="H511" s="135" t="s">
        <v>1451</v>
      </c>
      <c r="I511" s="132" t="s">
        <v>1869</v>
      </c>
      <c r="J511" s="130" t="s">
        <v>62</v>
      </c>
      <c r="K511" s="133">
        <v>4000</v>
      </c>
      <c r="L511" s="130"/>
      <c r="M511" s="130">
        <v>150</v>
      </c>
      <c r="N511" s="130"/>
      <c r="O511" s="130"/>
      <c r="P511" s="128"/>
    </row>
    <row r="512" spans="1:16" x14ac:dyDescent="0.3">
      <c r="A512" s="60">
        <v>514</v>
      </c>
      <c r="B512" s="138"/>
      <c r="C512" s="139"/>
      <c r="D512" s="146" t="e">
        <f>MATCH(E512,[1]!Tabla1[Consignatario],0)</f>
        <v>#REF!</v>
      </c>
      <c r="E512" s="145" t="s">
        <v>1666</v>
      </c>
      <c r="F512" s="135" t="s">
        <v>1271</v>
      </c>
      <c r="G512" s="140"/>
      <c r="H512" s="135" t="s">
        <v>1451</v>
      </c>
      <c r="I512" s="132" t="s">
        <v>1871</v>
      </c>
      <c r="J512" s="130" t="s">
        <v>410</v>
      </c>
      <c r="K512" s="133">
        <v>240</v>
      </c>
      <c r="L512" s="130"/>
      <c r="M512" s="130">
        <v>3</v>
      </c>
      <c r="N512" s="130">
        <v>5</v>
      </c>
      <c r="O512" s="130"/>
      <c r="P512" s="128"/>
    </row>
    <row r="513" spans="1:16" x14ac:dyDescent="0.3">
      <c r="A513" s="60">
        <v>515</v>
      </c>
      <c r="B513" s="134"/>
      <c r="C513" s="135"/>
      <c r="D513" s="146" t="e">
        <f>MATCH(E513,[1]!Tabla1[Consignatario],0)</f>
        <v>#REF!</v>
      </c>
      <c r="E513" s="145" t="s">
        <v>1666</v>
      </c>
      <c r="F513" s="135" t="s">
        <v>1271</v>
      </c>
      <c r="G513" s="136"/>
      <c r="H513" s="135" t="s">
        <v>1451</v>
      </c>
      <c r="I513" s="132" t="s">
        <v>1870</v>
      </c>
      <c r="J513" s="130" t="s">
        <v>107</v>
      </c>
      <c r="K513" s="133">
        <v>1500</v>
      </c>
      <c r="L513" s="130">
        <v>1500</v>
      </c>
      <c r="M513" s="130">
        <v>22</v>
      </c>
      <c r="N513" s="130">
        <v>1</v>
      </c>
      <c r="O513" s="130"/>
      <c r="P513" s="128"/>
    </row>
    <row r="514" spans="1:16" x14ac:dyDescent="0.3">
      <c r="A514" s="60">
        <v>516</v>
      </c>
      <c r="B514" s="152" t="s">
        <v>1419</v>
      </c>
      <c r="C514" s="153"/>
      <c r="D514" s="146" t="e">
        <f>MATCH(E514,[1]!Tabla1[Consignatario],0)</f>
        <v>#REF!</v>
      </c>
      <c r="E514" s="182" t="s">
        <v>1667</v>
      </c>
      <c r="F514" s="145" t="s">
        <v>1240</v>
      </c>
      <c r="G514" s="144"/>
      <c r="H514" s="135" t="s">
        <v>750</v>
      </c>
      <c r="I514" s="132" t="s">
        <v>1870</v>
      </c>
      <c r="J514" s="130" t="s">
        <v>1013</v>
      </c>
      <c r="K514" s="133">
        <v>123200</v>
      </c>
      <c r="L514" s="130">
        <v>123200</v>
      </c>
      <c r="M514" s="130">
        <v>1848</v>
      </c>
      <c r="N514" s="130"/>
      <c r="O514" s="130"/>
      <c r="P514" s="128"/>
    </row>
    <row r="515" spans="1:16" x14ac:dyDescent="0.3">
      <c r="A515" s="60">
        <v>517</v>
      </c>
      <c r="B515" s="138" t="s">
        <v>1339</v>
      </c>
      <c r="C515" s="168"/>
      <c r="D515" s="146" t="e">
        <f>MATCH(E515,[1]!Tabla1[Consignatario],0)</f>
        <v>#REF!</v>
      </c>
      <c r="E515" s="182" t="s">
        <v>1667</v>
      </c>
      <c r="F515" s="135" t="s">
        <v>1243</v>
      </c>
      <c r="G515" s="188"/>
      <c r="H515" s="135" t="s">
        <v>474</v>
      </c>
      <c r="I515" s="132" t="s">
        <v>1870</v>
      </c>
      <c r="J515" s="130" t="s">
        <v>1343</v>
      </c>
      <c r="K515" s="133">
        <v>125400</v>
      </c>
      <c r="L515" s="130">
        <v>125400</v>
      </c>
      <c r="M515" s="130">
        <v>1881</v>
      </c>
      <c r="N515" s="130"/>
      <c r="O515" s="130"/>
      <c r="P515" s="128"/>
    </row>
    <row r="516" spans="1:16" x14ac:dyDescent="0.3">
      <c r="A516" s="60">
        <v>518</v>
      </c>
      <c r="B516" s="134" t="s">
        <v>1317</v>
      </c>
      <c r="C516" s="164"/>
      <c r="D516" s="146" t="e">
        <f>MATCH(E516,[1]!Tabla1[Consignatario],0)</f>
        <v>#REF!</v>
      </c>
      <c r="E516" s="182" t="s">
        <v>1667</v>
      </c>
      <c r="F516" s="135" t="s">
        <v>1275</v>
      </c>
      <c r="G516" s="165"/>
      <c r="H516" s="135" t="s">
        <v>474</v>
      </c>
      <c r="I516" s="132" t="s">
        <v>1870</v>
      </c>
      <c r="J516" s="130" t="s">
        <v>1330</v>
      </c>
      <c r="K516" s="133">
        <v>1115</v>
      </c>
      <c r="L516" s="130">
        <v>1115</v>
      </c>
      <c r="M516" s="130">
        <v>16</v>
      </c>
      <c r="N516" s="130">
        <v>6</v>
      </c>
      <c r="O516" s="130"/>
      <c r="P516" s="128"/>
    </row>
    <row r="517" spans="1:16" x14ac:dyDescent="0.3">
      <c r="A517" s="60">
        <v>519</v>
      </c>
      <c r="B517" s="142" t="s">
        <v>1314</v>
      </c>
      <c r="C517" s="170"/>
      <c r="D517" s="146" t="e">
        <f>MATCH(E517,[1]!Tabla1[Consignatario],0)</f>
        <v>#REF!</v>
      </c>
      <c r="E517" s="182" t="s">
        <v>1667</v>
      </c>
      <c r="F517" s="135" t="s">
        <v>1241</v>
      </c>
      <c r="G517" s="190"/>
      <c r="H517" s="135" t="s">
        <v>474</v>
      </c>
      <c r="I517" s="132" t="s">
        <v>1870</v>
      </c>
      <c r="J517" s="130" t="s">
        <v>322</v>
      </c>
      <c r="K517" s="133">
        <v>2200</v>
      </c>
      <c r="L517" s="130">
        <v>2200</v>
      </c>
      <c r="M517" s="130">
        <v>33</v>
      </c>
      <c r="N517" s="130"/>
      <c r="O517" s="130"/>
      <c r="P517" s="128"/>
    </row>
    <row r="518" spans="1:16" x14ac:dyDescent="0.3">
      <c r="A518" s="60">
        <v>520</v>
      </c>
      <c r="B518" s="138" t="s">
        <v>911</v>
      </c>
      <c r="C518" s="168"/>
      <c r="D518" s="146" t="e">
        <f>MATCH(E518,[1]!Tabla1[Consignatario],0)</f>
        <v>#REF!</v>
      </c>
      <c r="E518" s="145" t="s">
        <v>1657</v>
      </c>
      <c r="F518" s="135" t="s">
        <v>920</v>
      </c>
      <c r="G518" s="188"/>
      <c r="H518" s="135" t="s">
        <v>750</v>
      </c>
      <c r="I518" s="132" t="s">
        <v>1870</v>
      </c>
      <c r="J518" s="130" t="s">
        <v>438</v>
      </c>
      <c r="K518" s="133">
        <v>30800</v>
      </c>
      <c r="L518" s="130">
        <v>30800</v>
      </c>
      <c r="M518" s="130">
        <v>462</v>
      </c>
      <c r="N518" s="130"/>
      <c r="O518" s="130"/>
      <c r="P518" s="128"/>
    </row>
    <row r="519" spans="1:16" x14ac:dyDescent="0.3">
      <c r="A519" s="60">
        <v>521</v>
      </c>
      <c r="B519" s="150" t="s">
        <v>1419</v>
      </c>
      <c r="C519" s="145"/>
      <c r="D519" s="146" t="e">
        <f>MATCH(E519,[1]!Tabla1[Consignatario],0)</f>
        <v>#REF!</v>
      </c>
      <c r="E519" s="145" t="s">
        <v>1668</v>
      </c>
      <c r="F519" s="145" t="s">
        <v>1244</v>
      </c>
      <c r="G519" s="136"/>
      <c r="H519" s="135" t="s">
        <v>750</v>
      </c>
      <c r="I519" s="132" t="s">
        <v>1870</v>
      </c>
      <c r="J519" s="130" t="s">
        <v>377</v>
      </c>
      <c r="K519" s="133">
        <v>52800</v>
      </c>
      <c r="L519" s="130">
        <v>52800</v>
      </c>
      <c r="M519" s="130">
        <v>792</v>
      </c>
      <c r="N519" s="130"/>
      <c r="O519" s="130"/>
      <c r="P519" s="128"/>
    </row>
    <row r="520" spans="1:16" x14ac:dyDescent="0.3">
      <c r="A520" s="60">
        <v>522</v>
      </c>
      <c r="B520" s="134" t="s">
        <v>911</v>
      </c>
      <c r="C520" s="164"/>
      <c r="D520" s="146" t="e">
        <f>MATCH(E520,[1]!Tabla1[Consignatario],0)</f>
        <v>#REF!</v>
      </c>
      <c r="E520" s="135" t="s">
        <v>1669</v>
      </c>
      <c r="F520" s="135" t="s">
        <v>932</v>
      </c>
      <c r="G520" s="165"/>
      <c r="H520" s="135" t="s">
        <v>750</v>
      </c>
      <c r="I520" s="132" t="s">
        <v>1870</v>
      </c>
      <c r="J520" s="130" t="s">
        <v>438</v>
      </c>
      <c r="K520" s="133">
        <v>30800</v>
      </c>
      <c r="L520" s="130">
        <v>30800</v>
      </c>
      <c r="M520" s="130">
        <v>462</v>
      </c>
      <c r="N520" s="130"/>
      <c r="O520" s="130"/>
      <c r="P520" s="128"/>
    </row>
    <row r="521" spans="1:16" x14ac:dyDescent="0.3">
      <c r="A521" s="60">
        <v>523</v>
      </c>
      <c r="B521" s="134" t="s">
        <v>963</v>
      </c>
      <c r="C521" s="145"/>
      <c r="D521" s="146" t="e">
        <f>MATCH(E521,[1]!Tabla1[Consignatario],0)</f>
        <v>#REF!</v>
      </c>
      <c r="E521" s="145" t="s">
        <v>1670</v>
      </c>
      <c r="F521" s="145" t="s">
        <v>1251</v>
      </c>
      <c r="G521" s="136"/>
      <c r="H521" s="135" t="s">
        <v>750</v>
      </c>
      <c r="I521" s="132" t="s">
        <v>1870</v>
      </c>
      <c r="J521" s="130" t="s">
        <v>1446</v>
      </c>
      <c r="K521" s="133">
        <v>59400</v>
      </c>
      <c r="L521" s="130">
        <v>59400</v>
      </c>
      <c r="M521" s="135">
        <v>891</v>
      </c>
      <c r="N521" s="135"/>
      <c r="O521" s="135"/>
      <c r="P521" s="128"/>
    </row>
    <row r="522" spans="1:16" x14ac:dyDescent="0.3">
      <c r="A522" s="60">
        <v>524</v>
      </c>
      <c r="B522" s="152" t="s">
        <v>1357</v>
      </c>
      <c r="C522" s="153"/>
      <c r="D522" s="146" t="e">
        <f>MATCH(E522,[1]!Tabla1[Consignatario],0)</f>
        <v>#REF!</v>
      </c>
      <c r="E522" s="145" t="s">
        <v>1670</v>
      </c>
      <c r="F522" s="145" t="s">
        <v>1251</v>
      </c>
      <c r="G522" s="158"/>
      <c r="H522" s="135" t="s">
        <v>474</v>
      </c>
      <c r="I522" s="154" t="s">
        <v>1870</v>
      </c>
      <c r="J522" s="146" t="s">
        <v>176</v>
      </c>
      <c r="K522" s="133">
        <v>48400</v>
      </c>
      <c r="L522" s="146">
        <v>48400</v>
      </c>
      <c r="M522" s="153">
        <v>726</v>
      </c>
      <c r="N522" s="153"/>
      <c r="O522" s="153"/>
      <c r="P522" s="155"/>
    </row>
    <row r="523" spans="1:16" x14ac:dyDescent="0.3">
      <c r="A523" s="60">
        <v>525</v>
      </c>
      <c r="B523" s="151" t="s">
        <v>1357</v>
      </c>
      <c r="C523" s="147"/>
      <c r="D523" s="146" t="e">
        <f>MATCH(E523,[1]!Tabla1[Consignatario],0)</f>
        <v>#REF!</v>
      </c>
      <c r="E523" s="145" t="s">
        <v>1670</v>
      </c>
      <c r="F523" s="145" t="s">
        <v>1251</v>
      </c>
      <c r="G523" s="156"/>
      <c r="H523" s="135" t="s">
        <v>474</v>
      </c>
      <c r="I523" s="154" t="s">
        <v>1869</v>
      </c>
      <c r="J523" s="146" t="s">
        <v>173</v>
      </c>
      <c r="K523" s="133">
        <v>20000</v>
      </c>
      <c r="L523" s="146"/>
      <c r="M523" s="147">
        <v>75</v>
      </c>
      <c r="N523" s="147"/>
      <c r="O523" s="147"/>
      <c r="P523" s="155"/>
    </row>
    <row r="524" spans="1:16" x14ac:dyDescent="0.3">
      <c r="A524" s="60">
        <v>526</v>
      </c>
      <c r="B524" s="150" t="s">
        <v>1419</v>
      </c>
      <c r="C524" s="145"/>
      <c r="D524" s="146" t="e">
        <f>MATCH(E524,[1]!Tabla1[Consignatario],0)</f>
        <v>#REF!</v>
      </c>
      <c r="E524" s="135" t="s">
        <v>1671</v>
      </c>
      <c r="F524" s="145" t="s">
        <v>1244</v>
      </c>
      <c r="G524" s="136"/>
      <c r="H524" s="135" t="s">
        <v>750</v>
      </c>
      <c r="I524" s="132" t="s">
        <v>1870</v>
      </c>
      <c r="J524" s="130" t="s">
        <v>322</v>
      </c>
      <c r="K524" s="133">
        <v>2200</v>
      </c>
      <c r="L524" s="130">
        <v>2200</v>
      </c>
      <c r="M524" s="130">
        <v>33</v>
      </c>
      <c r="N524" s="130"/>
      <c r="O524" s="130"/>
      <c r="P524" s="128"/>
    </row>
    <row r="525" spans="1:16" x14ac:dyDescent="0.3">
      <c r="A525" s="60">
        <v>527</v>
      </c>
      <c r="B525" s="142" t="s">
        <v>1339</v>
      </c>
      <c r="C525" s="170"/>
      <c r="D525" s="146" t="e">
        <f>MATCH(E525,[1]!Tabla1[Consignatario],0)</f>
        <v>#REF!</v>
      </c>
      <c r="E525" s="135" t="s">
        <v>1671</v>
      </c>
      <c r="F525" s="135" t="s">
        <v>1244</v>
      </c>
      <c r="G525" s="190"/>
      <c r="H525" s="135" t="s">
        <v>474</v>
      </c>
      <c r="I525" s="132" t="s">
        <v>1870</v>
      </c>
      <c r="J525" s="130" t="s">
        <v>322</v>
      </c>
      <c r="K525" s="133">
        <v>2200</v>
      </c>
      <c r="L525" s="130">
        <v>2200</v>
      </c>
      <c r="M525" s="130">
        <v>33</v>
      </c>
      <c r="N525" s="130"/>
      <c r="O525" s="130"/>
      <c r="P525" s="128"/>
    </row>
    <row r="526" spans="1:16" x14ac:dyDescent="0.3">
      <c r="A526" s="60">
        <v>528</v>
      </c>
      <c r="B526" s="138" t="s">
        <v>1258</v>
      </c>
      <c r="C526" s="168"/>
      <c r="D526" s="146" t="e">
        <f>MATCH(E526,[1]!Tabla1[Consignatario],0)</f>
        <v>#REF!</v>
      </c>
      <c r="E526" s="135" t="s">
        <v>1671</v>
      </c>
      <c r="F526" s="135" t="s">
        <v>1244</v>
      </c>
      <c r="G526" s="188"/>
      <c r="H526" s="135" t="s">
        <v>1277</v>
      </c>
      <c r="I526" s="132" t="s">
        <v>1869</v>
      </c>
      <c r="J526" s="130" t="s">
        <v>1261</v>
      </c>
      <c r="K526" s="133">
        <v>8246</v>
      </c>
      <c r="L526" s="130"/>
      <c r="M526" s="130">
        <v>30</v>
      </c>
      <c r="N526" s="137">
        <v>7.5</v>
      </c>
      <c r="O526" s="137"/>
      <c r="P526" s="128"/>
    </row>
    <row r="527" spans="1:16" x14ac:dyDescent="0.3">
      <c r="A527" s="60">
        <v>529</v>
      </c>
      <c r="B527" s="134" t="s">
        <v>1258</v>
      </c>
      <c r="C527" s="135"/>
      <c r="D527" s="146" t="e">
        <f>MATCH(E527,[1]!Tabla1[Consignatario],0)</f>
        <v>#REF!</v>
      </c>
      <c r="E527" s="135" t="s">
        <v>1671</v>
      </c>
      <c r="F527" s="135" t="s">
        <v>1273</v>
      </c>
      <c r="G527" s="136"/>
      <c r="H527" s="135" t="s">
        <v>1277</v>
      </c>
      <c r="I527" s="132" t="s">
        <v>1871</v>
      </c>
      <c r="J527" s="130" t="s">
        <v>574</v>
      </c>
      <c r="K527" s="133">
        <v>160</v>
      </c>
      <c r="L527" s="130"/>
      <c r="M527" s="130">
        <v>2</v>
      </c>
      <c r="N527" s="137">
        <v>3.5</v>
      </c>
      <c r="O527" s="137"/>
      <c r="P527" s="128"/>
    </row>
    <row r="528" spans="1:16" x14ac:dyDescent="0.3">
      <c r="A528" s="60">
        <v>530</v>
      </c>
      <c r="B528" s="134"/>
      <c r="C528" s="135"/>
      <c r="D528" s="146" t="e">
        <f>MATCH(E528,[1]!Tabla1[Consignatario],0)</f>
        <v>#REF!</v>
      </c>
      <c r="E528" s="135" t="s">
        <v>1671</v>
      </c>
      <c r="F528" s="135" t="s">
        <v>1273</v>
      </c>
      <c r="G528" s="136"/>
      <c r="H528" s="135" t="s">
        <v>1277</v>
      </c>
      <c r="I528" s="132" t="s">
        <v>1870</v>
      </c>
      <c r="J528" s="130" t="s">
        <v>65</v>
      </c>
      <c r="K528" s="133">
        <v>300</v>
      </c>
      <c r="L528" s="130">
        <v>300</v>
      </c>
      <c r="M528" s="130">
        <v>4</v>
      </c>
      <c r="N528" s="137">
        <v>4</v>
      </c>
      <c r="O528" s="137"/>
      <c r="P528" s="128"/>
    </row>
    <row r="529" spans="1:16" x14ac:dyDescent="0.3">
      <c r="A529" s="60">
        <v>531</v>
      </c>
      <c r="B529" s="134" t="s">
        <v>1284</v>
      </c>
      <c r="C529" s="164"/>
      <c r="D529" s="146" t="e">
        <f>MATCH(E529,[1]!Tabla1[Consignatario],0)</f>
        <v>#REF!</v>
      </c>
      <c r="E529" s="135" t="s">
        <v>1672</v>
      </c>
      <c r="F529" s="135" t="s">
        <v>1276</v>
      </c>
      <c r="G529" s="165"/>
      <c r="H529" s="135" t="s">
        <v>1451</v>
      </c>
      <c r="I529" s="132" t="s">
        <v>1869</v>
      </c>
      <c r="J529" s="130" t="s">
        <v>1287</v>
      </c>
      <c r="K529" s="133">
        <v>800</v>
      </c>
      <c r="L529" s="130">
        <v>840</v>
      </c>
      <c r="M529" s="130">
        <v>3</v>
      </c>
      <c r="N529" s="137">
        <v>1.5</v>
      </c>
      <c r="O529" s="137"/>
      <c r="P529" s="128"/>
    </row>
    <row r="530" spans="1:16" x14ac:dyDescent="0.3">
      <c r="A530" s="60">
        <v>532</v>
      </c>
      <c r="B530" s="134" t="s">
        <v>963</v>
      </c>
      <c r="C530" s="145"/>
      <c r="D530" s="146" t="e">
        <f>MATCH(E530,[1]!Tabla1[Consignatario],0)</f>
        <v>#REF!</v>
      </c>
      <c r="E530" s="145" t="s">
        <v>1673</v>
      </c>
      <c r="F530" s="145" t="s">
        <v>968</v>
      </c>
      <c r="G530" s="136"/>
      <c r="H530" s="135" t="s">
        <v>750</v>
      </c>
      <c r="I530" s="132" t="s">
        <v>1870</v>
      </c>
      <c r="J530" s="130" t="s">
        <v>1381</v>
      </c>
      <c r="K530" s="133">
        <v>26200</v>
      </c>
      <c r="L530" s="130">
        <v>26200</v>
      </c>
      <c r="M530" s="130">
        <v>393</v>
      </c>
      <c r="N530" s="130"/>
      <c r="O530" s="130"/>
      <c r="P530" s="128"/>
    </row>
    <row r="531" spans="1:16" x14ac:dyDescent="0.3">
      <c r="A531" s="60">
        <v>533</v>
      </c>
      <c r="B531" s="138"/>
      <c r="C531" s="147"/>
      <c r="D531" s="146" t="e">
        <f>MATCH(E531,[1]!Tabla1[Consignatario],0)</f>
        <v>#REF!</v>
      </c>
      <c r="E531" s="145" t="s">
        <v>1673</v>
      </c>
      <c r="F531" s="135" t="s">
        <v>968</v>
      </c>
      <c r="G531" s="140"/>
      <c r="H531" s="135" t="s">
        <v>750</v>
      </c>
      <c r="I531" s="132" t="s">
        <v>1869</v>
      </c>
      <c r="J531" s="130" t="s">
        <v>802</v>
      </c>
      <c r="K531" s="133">
        <v>3200</v>
      </c>
      <c r="L531" s="191">
        <v>3200</v>
      </c>
      <c r="M531" s="130">
        <v>12</v>
      </c>
      <c r="N531" s="130"/>
      <c r="O531" s="130"/>
      <c r="P531" s="128"/>
    </row>
    <row r="532" spans="1:16" x14ac:dyDescent="0.3">
      <c r="A532" s="60">
        <v>534</v>
      </c>
      <c r="B532" s="150" t="s">
        <v>1378</v>
      </c>
      <c r="C532" s="145"/>
      <c r="D532" s="146" t="e">
        <f>MATCH(E532,[1]!Tabla1[Consignatario],0)</f>
        <v>#REF!</v>
      </c>
      <c r="E532" s="145" t="s">
        <v>1673</v>
      </c>
      <c r="F532" s="145" t="s">
        <v>968</v>
      </c>
      <c r="G532" s="157"/>
      <c r="H532" s="135" t="s">
        <v>474</v>
      </c>
      <c r="I532" s="154" t="s">
        <v>1869</v>
      </c>
      <c r="J532" s="146" t="s">
        <v>129</v>
      </c>
      <c r="K532" s="133" t="s">
        <v>1868</v>
      </c>
      <c r="L532" s="146"/>
      <c r="M532" s="146">
        <v>11</v>
      </c>
      <c r="N532" s="146">
        <v>2</v>
      </c>
      <c r="O532" s="146"/>
      <c r="P532" s="155"/>
    </row>
    <row r="533" spans="1:16" x14ac:dyDescent="0.3">
      <c r="A533" s="60">
        <v>535</v>
      </c>
      <c r="B533" s="152"/>
      <c r="C533" s="153"/>
      <c r="D533" s="146" t="e">
        <f>MATCH(E533,[1]!Tabla1[Consignatario],0)</f>
        <v>#REF!</v>
      </c>
      <c r="E533" s="145" t="s">
        <v>1673</v>
      </c>
      <c r="F533" s="145" t="s">
        <v>968</v>
      </c>
      <c r="G533" s="158"/>
      <c r="H533" s="135" t="s">
        <v>474</v>
      </c>
      <c r="I533" s="154" t="s">
        <v>1870</v>
      </c>
      <c r="J533" s="146" t="s">
        <v>1381</v>
      </c>
      <c r="K533" s="133">
        <v>26200</v>
      </c>
      <c r="L533" s="146">
        <v>26200</v>
      </c>
      <c r="M533" s="146">
        <v>393</v>
      </c>
      <c r="N533" s="146"/>
      <c r="O533" s="146"/>
      <c r="P533" s="155"/>
    </row>
    <row r="534" spans="1:16" x14ac:dyDescent="0.3">
      <c r="A534" s="60">
        <v>536</v>
      </c>
      <c r="B534" s="151" t="s">
        <v>1404</v>
      </c>
      <c r="C534" s="147"/>
      <c r="D534" s="146" t="e">
        <f>MATCH(E534,[1]!Tabla1[Consignatario],0)</f>
        <v>#REF!</v>
      </c>
      <c r="E534" s="145" t="s">
        <v>1674</v>
      </c>
      <c r="F534" s="145" t="s">
        <v>1449</v>
      </c>
      <c r="G534" s="140"/>
      <c r="H534" s="135" t="s">
        <v>750</v>
      </c>
      <c r="I534" s="132" t="s">
        <v>1871</v>
      </c>
      <c r="J534" s="130" t="s">
        <v>234</v>
      </c>
      <c r="K534" s="133">
        <v>6000</v>
      </c>
      <c r="L534" s="130"/>
      <c r="M534" s="130">
        <v>90</v>
      </c>
      <c r="N534" s="130"/>
      <c r="O534" s="130"/>
      <c r="P534" s="128"/>
    </row>
    <row r="535" spans="1:16" x14ac:dyDescent="0.3">
      <c r="A535" s="60">
        <v>537</v>
      </c>
      <c r="B535" s="134" t="s">
        <v>1314</v>
      </c>
      <c r="C535" s="164"/>
      <c r="D535" s="146" t="e">
        <f>MATCH(E535,[1]!Tabla1[Consignatario],0)</f>
        <v>#REF!</v>
      </c>
      <c r="E535" s="145" t="s">
        <v>1674</v>
      </c>
      <c r="F535" s="135" t="s">
        <v>1450</v>
      </c>
      <c r="G535" s="165"/>
      <c r="H535" s="135" t="s">
        <v>474</v>
      </c>
      <c r="I535" s="132" t="s">
        <v>1871</v>
      </c>
      <c r="J535" s="130" t="s">
        <v>234</v>
      </c>
      <c r="K535" s="133">
        <v>6000</v>
      </c>
      <c r="L535" s="130"/>
      <c r="M535" s="130">
        <v>90</v>
      </c>
      <c r="N535" s="130"/>
      <c r="O535" s="130"/>
      <c r="P535" s="128"/>
    </row>
    <row r="536" spans="1:16" x14ac:dyDescent="0.3">
      <c r="A536" s="60">
        <v>538</v>
      </c>
      <c r="B536" s="138" t="s">
        <v>1280</v>
      </c>
      <c r="C536" s="168"/>
      <c r="D536" s="146" t="e">
        <f>MATCH(E536,[1]!Tabla1[Consignatario],0)</f>
        <v>#REF!</v>
      </c>
      <c r="E536" s="135" t="s">
        <v>1675</v>
      </c>
      <c r="F536" s="135" t="s">
        <v>1273</v>
      </c>
      <c r="G536" s="188"/>
      <c r="H536" s="135" t="s">
        <v>1283</v>
      </c>
      <c r="I536" s="132" t="s">
        <v>1869</v>
      </c>
      <c r="J536" s="130" t="s">
        <v>378</v>
      </c>
      <c r="K536" s="133">
        <v>10000</v>
      </c>
      <c r="L536" s="130"/>
      <c r="M536" s="130">
        <v>37</v>
      </c>
      <c r="N536" s="130">
        <v>4</v>
      </c>
      <c r="O536" s="130"/>
      <c r="P536" s="128"/>
    </row>
    <row r="537" spans="1:16" x14ac:dyDescent="0.3">
      <c r="A537" s="60">
        <v>539</v>
      </c>
      <c r="B537" s="134" t="s">
        <v>963</v>
      </c>
      <c r="C537" s="135"/>
      <c r="D537" s="146" t="e">
        <f>MATCH(E537,[1]!Tabla1[Consignatario],0)</f>
        <v>#REF!</v>
      </c>
      <c r="E537" s="135" t="s">
        <v>1676</v>
      </c>
      <c r="F537" s="135" t="s">
        <v>964</v>
      </c>
      <c r="G537" s="136"/>
      <c r="H537" s="135" t="s">
        <v>750</v>
      </c>
      <c r="I537" s="132" t="s">
        <v>1870</v>
      </c>
      <c r="J537" s="130" t="s">
        <v>965</v>
      </c>
      <c r="K537" s="133">
        <v>35000</v>
      </c>
      <c r="L537" s="130">
        <v>35000</v>
      </c>
      <c r="M537" s="130">
        <v>525</v>
      </c>
      <c r="N537" s="130"/>
      <c r="O537" s="130"/>
      <c r="P537" s="128"/>
    </row>
    <row r="538" spans="1:16" x14ac:dyDescent="0.3">
      <c r="A538" s="60">
        <v>540</v>
      </c>
      <c r="B538" s="134"/>
      <c r="C538" s="135"/>
      <c r="D538" s="146" t="e">
        <f>MATCH(E538,[1]!Tabla1[Consignatario],0)</f>
        <v>#REF!</v>
      </c>
      <c r="E538" s="135" t="s">
        <v>1676</v>
      </c>
      <c r="F538" s="135" t="s">
        <v>964</v>
      </c>
      <c r="G538" s="136"/>
      <c r="H538" s="135" t="s">
        <v>750</v>
      </c>
      <c r="I538" s="132" t="s">
        <v>1871</v>
      </c>
      <c r="J538" s="130" t="s">
        <v>966</v>
      </c>
      <c r="K538" s="133">
        <v>2800</v>
      </c>
      <c r="L538" s="191">
        <v>2800</v>
      </c>
      <c r="M538" s="130">
        <v>42</v>
      </c>
      <c r="N538" s="130"/>
      <c r="O538" s="130"/>
      <c r="P538" s="128"/>
    </row>
    <row r="539" spans="1:16" x14ac:dyDescent="0.3">
      <c r="A539" s="60">
        <v>541</v>
      </c>
      <c r="B539" s="134"/>
      <c r="C539" s="135"/>
      <c r="D539" s="146" t="e">
        <f>MATCH(E539,[1]!Tabla1[Consignatario],0)</f>
        <v>#REF!</v>
      </c>
      <c r="E539" s="135" t="s">
        <v>1676</v>
      </c>
      <c r="F539" s="135" t="s">
        <v>964</v>
      </c>
      <c r="G539" s="136"/>
      <c r="H539" s="135" t="s">
        <v>750</v>
      </c>
      <c r="I539" s="132" t="s">
        <v>1869</v>
      </c>
      <c r="J539" s="130" t="s">
        <v>802</v>
      </c>
      <c r="K539" s="133">
        <v>3200</v>
      </c>
      <c r="L539" s="191">
        <v>3200</v>
      </c>
      <c r="M539" s="130">
        <v>12</v>
      </c>
      <c r="N539" s="130"/>
      <c r="O539" s="130"/>
      <c r="P539" s="128"/>
    </row>
    <row r="540" spans="1:16" x14ac:dyDescent="0.3">
      <c r="A540" s="60">
        <v>542</v>
      </c>
      <c r="B540" s="134" t="s">
        <v>1408</v>
      </c>
      <c r="C540" s="135"/>
      <c r="D540" s="146" t="e">
        <f>MATCH(E540,[1]!Tabla1[Consignatario],0)</f>
        <v>#REF!</v>
      </c>
      <c r="E540" s="135" t="s">
        <v>1676</v>
      </c>
      <c r="F540" s="135" t="s">
        <v>1275</v>
      </c>
      <c r="G540" s="136"/>
      <c r="H540" s="135" t="s">
        <v>750</v>
      </c>
      <c r="I540" s="132" t="s">
        <v>1870</v>
      </c>
      <c r="J540" s="130" t="s">
        <v>823</v>
      </c>
      <c r="K540" s="133">
        <v>4400</v>
      </c>
      <c r="L540" s="130">
        <v>4400</v>
      </c>
      <c r="M540" s="130">
        <v>66</v>
      </c>
      <c r="N540" s="130"/>
      <c r="O540" s="130"/>
      <c r="P540" s="128"/>
    </row>
    <row r="541" spans="1:16" x14ac:dyDescent="0.3">
      <c r="A541" s="60">
        <v>543</v>
      </c>
      <c r="B541" s="150" t="s">
        <v>1378</v>
      </c>
      <c r="C541" s="145"/>
      <c r="D541" s="146" t="e">
        <f>MATCH(E541,[1]!Tabla1[Consignatario],0)</f>
        <v>#REF!</v>
      </c>
      <c r="E541" s="135" t="s">
        <v>1676</v>
      </c>
      <c r="F541" s="145" t="s">
        <v>964</v>
      </c>
      <c r="G541" s="157"/>
      <c r="H541" s="135" t="s">
        <v>474</v>
      </c>
      <c r="I541" s="154" t="s">
        <v>1869</v>
      </c>
      <c r="J541" s="146" t="s">
        <v>802</v>
      </c>
      <c r="K541" s="133">
        <v>3200</v>
      </c>
      <c r="L541" s="146"/>
      <c r="M541" s="146">
        <v>12</v>
      </c>
      <c r="N541" s="146"/>
      <c r="O541" s="146"/>
      <c r="P541" s="155"/>
    </row>
    <row r="542" spans="1:16" x14ac:dyDescent="0.3">
      <c r="A542" s="60">
        <v>544</v>
      </c>
      <c r="B542" s="151"/>
      <c r="C542" s="147"/>
      <c r="D542" s="146" t="e">
        <f>MATCH(E542,[1]!Tabla1[Consignatario],0)</f>
        <v>#REF!</v>
      </c>
      <c r="E542" s="135" t="s">
        <v>1676</v>
      </c>
      <c r="F542" s="145" t="s">
        <v>964</v>
      </c>
      <c r="G542" s="156"/>
      <c r="H542" s="135" t="s">
        <v>474</v>
      </c>
      <c r="I542" s="154" t="s">
        <v>1870</v>
      </c>
      <c r="J542" s="146" t="s">
        <v>1382</v>
      </c>
      <c r="K542" s="133">
        <v>39400</v>
      </c>
      <c r="L542" s="146">
        <v>39400</v>
      </c>
      <c r="M542" s="146">
        <v>591</v>
      </c>
      <c r="N542" s="146"/>
      <c r="O542" s="146"/>
      <c r="P542" s="155"/>
    </row>
    <row r="543" spans="1:16" x14ac:dyDescent="0.3">
      <c r="A543" s="60">
        <v>545</v>
      </c>
      <c r="B543" s="164" t="s">
        <v>1254</v>
      </c>
      <c r="C543" s="135"/>
      <c r="D543" s="146" t="e">
        <f>MATCH(E543,[1]!Tabla1[Consignatario],0)</f>
        <v>#REF!</v>
      </c>
      <c r="E543" s="135" t="s">
        <v>1676</v>
      </c>
      <c r="F543" s="135" t="s">
        <v>1275</v>
      </c>
      <c r="G543" s="136"/>
      <c r="H543" s="135" t="s">
        <v>1277</v>
      </c>
      <c r="I543" s="132" t="s">
        <v>1869</v>
      </c>
      <c r="J543" s="130" t="s">
        <v>1257</v>
      </c>
      <c r="K543" s="133">
        <v>46156</v>
      </c>
      <c r="L543" s="130"/>
      <c r="M543" s="130">
        <v>60</v>
      </c>
      <c r="N543" s="137">
        <v>4.5</v>
      </c>
      <c r="O543" s="137"/>
      <c r="P543" s="128"/>
    </row>
    <row r="544" spans="1:16" x14ac:dyDescent="0.3">
      <c r="A544" s="60">
        <v>546</v>
      </c>
      <c r="B544" s="170"/>
      <c r="C544" s="143"/>
      <c r="D544" s="146" t="e">
        <f>MATCH(E544,[1]!Tabla1[Consignatario],0)</f>
        <v>#REF!</v>
      </c>
      <c r="E544" s="135" t="s">
        <v>1676</v>
      </c>
      <c r="F544" s="135" t="s">
        <v>1275</v>
      </c>
      <c r="G544" s="144"/>
      <c r="H544" s="135" t="s">
        <v>1277</v>
      </c>
      <c r="I544" s="132" t="s">
        <v>1871</v>
      </c>
      <c r="J544" s="130" t="s">
        <v>410</v>
      </c>
      <c r="K544" s="133">
        <v>240</v>
      </c>
      <c r="L544" s="130"/>
      <c r="M544" s="130">
        <v>3</v>
      </c>
      <c r="N544" s="130">
        <v>5</v>
      </c>
      <c r="O544" s="130"/>
      <c r="P544" s="128"/>
    </row>
    <row r="545" spans="1:16" x14ac:dyDescent="0.3">
      <c r="A545" s="60">
        <v>547</v>
      </c>
      <c r="B545" s="168"/>
      <c r="C545" s="139"/>
      <c r="D545" s="146" t="e">
        <f>MATCH(E545,[1]!Tabla1[Consignatario],0)</f>
        <v>#REF!</v>
      </c>
      <c r="E545" s="135" t="s">
        <v>1676</v>
      </c>
      <c r="F545" s="135" t="s">
        <v>1275</v>
      </c>
      <c r="G545" s="140"/>
      <c r="H545" s="135" t="s">
        <v>1277</v>
      </c>
      <c r="I545" s="132" t="s">
        <v>1870</v>
      </c>
      <c r="J545" s="130" t="s">
        <v>1256</v>
      </c>
      <c r="K545" s="133">
        <v>3561</v>
      </c>
      <c r="L545" s="130">
        <v>3561</v>
      </c>
      <c r="M545" s="130">
        <v>53</v>
      </c>
      <c r="N545" s="137">
        <v>3.5</v>
      </c>
      <c r="O545" s="137"/>
      <c r="P545" s="128"/>
    </row>
    <row r="546" spans="1:16" x14ac:dyDescent="0.3">
      <c r="A546" s="60">
        <v>548</v>
      </c>
      <c r="B546" s="134" t="s">
        <v>911</v>
      </c>
      <c r="C546" s="164"/>
      <c r="D546" s="146" t="e">
        <f>MATCH(E546,[1]!Tabla1[Consignatario],0)</f>
        <v>#REF!</v>
      </c>
      <c r="E546" s="135" t="s">
        <v>1677</v>
      </c>
      <c r="F546" s="135" t="s">
        <v>927</v>
      </c>
      <c r="G546" s="165"/>
      <c r="H546" s="135" t="s">
        <v>750</v>
      </c>
      <c r="I546" s="132" t="s">
        <v>1870</v>
      </c>
      <c r="J546" s="130" t="s">
        <v>928</v>
      </c>
      <c r="K546" s="133">
        <v>16800</v>
      </c>
      <c r="L546" s="130">
        <v>16800</v>
      </c>
      <c r="M546" s="130">
        <v>252</v>
      </c>
      <c r="N546" s="130"/>
      <c r="O546" s="130"/>
      <c r="P546" s="128"/>
    </row>
    <row r="547" spans="1:16" x14ac:dyDescent="0.3">
      <c r="A547" s="60">
        <v>549</v>
      </c>
      <c r="B547" s="150" t="s">
        <v>1392</v>
      </c>
      <c r="C547" s="145"/>
      <c r="D547" s="146" t="e">
        <f>MATCH(E547,[1]!Tabla1[Consignatario],0)</f>
        <v>#REF!</v>
      </c>
      <c r="E547" s="135" t="s">
        <v>1677</v>
      </c>
      <c r="F547" s="145" t="s">
        <v>927</v>
      </c>
      <c r="G547" s="136"/>
      <c r="H547" s="135" t="s">
        <v>474</v>
      </c>
      <c r="I547" s="132" t="s">
        <v>1870</v>
      </c>
      <c r="J547" s="130" t="s">
        <v>928</v>
      </c>
      <c r="K547" s="133">
        <v>16800</v>
      </c>
      <c r="L547" s="130">
        <v>16800</v>
      </c>
      <c r="M547" s="130">
        <v>252</v>
      </c>
      <c r="N547" s="130"/>
      <c r="O547" s="130"/>
      <c r="P547" s="128"/>
    </row>
    <row r="548" spans="1:16" x14ac:dyDescent="0.3">
      <c r="A548" s="60">
        <v>550</v>
      </c>
      <c r="B548" s="138" t="s">
        <v>1280</v>
      </c>
      <c r="C548" s="139"/>
      <c r="D548" s="146" t="e">
        <f>MATCH(E548,[1]!Tabla1[Consignatario],0)</f>
        <v>#REF!</v>
      </c>
      <c r="E548" s="135" t="s">
        <v>1677</v>
      </c>
      <c r="F548" s="135" t="s">
        <v>927</v>
      </c>
      <c r="G548" s="140"/>
      <c r="H548" s="135" t="s">
        <v>1283</v>
      </c>
      <c r="I548" s="132" t="s">
        <v>1869</v>
      </c>
      <c r="J548" s="130" t="s">
        <v>165</v>
      </c>
      <c r="K548" s="133">
        <v>28000</v>
      </c>
      <c r="L548" s="130"/>
      <c r="M548" s="130">
        <v>105</v>
      </c>
      <c r="N548" s="130"/>
      <c r="O548" s="130"/>
      <c r="P548" s="128"/>
    </row>
    <row r="549" spans="1:16" x14ac:dyDescent="0.3">
      <c r="A549" s="60">
        <v>551</v>
      </c>
      <c r="B549" s="134"/>
      <c r="C549" s="135"/>
      <c r="D549" s="146" t="e">
        <f>MATCH(E549,[1]!Tabla1[Consignatario],0)</f>
        <v>#REF!</v>
      </c>
      <c r="E549" s="135" t="s">
        <v>1677</v>
      </c>
      <c r="F549" s="135" t="s">
        <v>927</v>
      </c>
      <c r="G549" s="136"/>
      <c r="H549" s="135" t="s">
        <v>1283</v>
      </c>
      <c r="I549" s="132" t="s">
        <v>1871</v>
      </c>
      <c r="J549" s="130" t="s">
        <v>789</v>
      </c>
      <c r="K549" s="133">
        <v>560</v>
      </c>
      <c r="L549" s="130"/>
      <c r="M549" s="130">
        <v>8</v>
      </c>
      <c r="N549" s="137">
        <v>3.5</v>
      </c>
      <c r="O549" s="137"/>
      <c r="P549" s="128"/>
    </row>
    <row r="550" spans="1:16" x14ac:dyDescent="0.3">
      <c r="A550" s="60">
        <v>552</v>
      </c>
      <c r="B550" s="134" t="s">
        <v>1432</v>
      </c>
      <c r="C550" s="145"/>
      <c r="D550" s="146" t="e">
        <f>MATCH(E550,[1]!Tabla1[Consignatario],0)</f>
        <v>#REF!</v>
      </c>
      <c r="E550" s="145" t="s">
        <v>1678</v>
      </c>
      <c r="F550" s="145" t="s">
        <v>1249</v>
      </c>
      <c r="G550" s="136"/>
      <c r="H550" s="135" t="s">
        <v>750</v>
      </c>
      <c r="I550" s="132" t="s">
        <v>1870</v>
      </c>
      <c r="J550" s="130" t="s">
        <v>961</v>
      </c>
      <c r="K550" s="133">
        <v>6600</v>
      </c>
      <c r="L550" s="130">
        <v>6600</v>
      </c>
      <c r="M550" s="130">
        <v>99</v>
      </c>
      <c r="N550" s="130"/>
      <c r="O550" s="130"/>
      <c r="P550" s="128"/>
    </row>
    <row r="551" spans="1:16" x14ac:dyDescent="0.3">
      <c r="A551" s="60">
        <v>553</v>
      </c>
      <c r="B551" s="142" t="s">
        <v>1339</v>
      </c>
      <c r="C551" s="170"/>
      <c r="D551" s="146" t="e">
        <f>MATCH(E551,[1]!Tabla1[Consignatario],0)</f>
        <v>#REF!</v>
      </c>
      <c r="E551" s="145" t="s">
        <v>1678</v>
      </c>
      <c r="F551" s="135" t="s">
        <v>1249</v>
      </c>
      <c r="G551" s="190"/>
      <c r="H551" s="135" t="s">
        <v>474</v>
      </c>
      <c r="I551" s="132" t="s">
        <v>1870</v>
      </c>
      <c r="J551" s="130" t="s">
        <v>961</v>
      </c>
      <c r="K551" s="133">
        <v>6600</v>
      </c>
      <c r="L551" s="130">
        <v>6600</v>
      </c>
      <c r="M551" s="130">
        <v>99</v>
      </c>
      <c r="N551" s="130"/>
      <c r="O551" s="130"/>
      <c r="P551" s="128"/>
    </row>
    <row r="552" spans="1:16" x14ac:dyDescent="0.3">
      <c r="A552" s="60">
        <v>554</v>
      </c>
      <c r="B552" s="138" t="s">
        <v>1239</v>
      </c>
      <c r="C552" s="139"/>
      <c r="D552" s="146" t="e">
        <f>MATCH(E552,[1]!Tabla1[Consignatario],0)</f>
        <v>#REF!</v>
      </c>
      <c r="E552" s="145" t="s">
        <v>1678</v>
      </c>
      <c r="F552" s="135" t="s">
        <v>1249</v>
      </c>
      <c r="G552" s="140"/>
      <c r="H552" s="135" t="s">
        <v>1238</v>
      </c>
      <c r="I552" s="132" t="s">
        <v>1870</v>
      </c>
      <c r="J552" s="130" t="s">
        <v>65</v>
      </c>
      <c r="K552" s="133">
        <v>300</v>
      </c>
      <c r="L552" s="130">
        <v>300</v>
      </c>
      <c r="M552" s="130">
        <v>4</v>
      </c>
      <c r="N552" s="130">
        <v>4</v>
      </c>
      <c r="O552" s="130"/>
      <c r="P552" s="128"/>
    </row>
    <row r="553" spans="1:16" x14ac:dyDescent="0.3">
      <c r="A553" s="60">
        <v>555</v>
      </c>
      <c r="B553" s="134"/>
      <c r="C553" s="135"/>
      <c r="D553" s="146" t="e">
        <f>MATCH(E553,[1]!Tabla1[Consignatario],0)</f>
        <v>#REF!</v>
      </c>
      <c r="E553" s="145" t="s">
        <v>1678</v>
      </c>
      <c r="F553" s="135" t="s">
        <v>1249</v>
      </c>
      <c r="G553" s="136"/>
      <c r="H553" s="135" t="s">
        <v>1238</v>
      </c>
      <c r="I553" s="132" t="s">
        <v>1871</v>
      </c>
      <c r="J553" s="130" t="s">
        <v>580</v>
      </c>
      <c r="K553" s="133">
        <v>200</v>
      </c>
      <c r="L553" s="130"/>
      <c r="M553" s="130">
        <v>3</v>
      </c>
      <c r="N553" s="130"/>
      <c r="O553" s="130"/>
      <c r="P553" s="128"/>
    </row>
    <row r="554" spans="1:16" x14ac:dyDescent="0.3">
      <c r="A554" s="60">
        <v>556</v>
      </c>
      <c r="B554" s="134" t="s">
        <v>963</v>
      </c>
      <c r="C554" s="164"/>
      <c r="D554" s="146" t="e">
        <f>MATCH(E554,[1]!Tabla1[Consignatario],0)</f>
        <v>#REF!</v>
      </c>
      <c r="E554" s="145" t="s">
        <v>1679</v>
      </c>
      <c r="F554" s="135" t="s">
        <v>964</v>
      </c>
      <c r="G554" s="165"/>
      <c r="H554" s="135" t="s">
        <v>750</v>
      </c>
      <c r="I554" s="132" t="s">
        <v>1870</v>
      </c>
      <c r="J554" s="130" t="s">
        <v>967</v>
      </c>
      <c r="K554" s="133">
        <v>29400</v>
      </c>
      <c r="L554" s="130">
        <v>29400</v>
      </c>
      <c r="M554" s="130">
        <v>441</v>
      </c>
      <c r="N554" s="130"/>
      <c r="O554" s="130"/>
      <c r="P554" s="128"/>
    </row>
    <row r="555" spans="1:16" x14ac:dyDescent="0.3">
      <c r="A555" s="60">
        <v>557</v>
      </c>
      <c r="B555" s="151" t="s">
        <v>1378</v>
      </c>
      <c r="C555" s="147"/>
      <c r="D555" s="146" t="e">
        <f>MATCH(E555,[1]!Tabla1[Consignatario],0)</f>
        <v>#REF!</v>
      </c>
      <c r="E555" s="145" t="s">
        <v>1679</v>
      </c>
      <c r="F555" s="145" t="s">
        <v>964</v>
      </c>
      <c r="G555" s="156"/>
      <c r="H555" s="135" t="s">
        <v>474</v>
      </c>
      <c r="I555" s="154" t="s">
        <v>1870</v>
      </c>
      <c r="J555" s="146" t="s">
        <v>967</v>
      </c>
      <c r="K555" s="133">
        <v>29400</v>
      </c>
      <c r="L555" s="146">
        <v>29400</v>
      </c>
      <c r="M555" s="146">
        <v>441</v>
      </c>
      <c r="N555" s="146"/>
      <c r="O555" s="146"/>
      <c r="P555" s="155"/>
    </row>
    <row r="556" spans="1:16" x14ac:dyDescent="0.3">
      <c r="A556" s="60">
        <v>558</v>
      </c>
      <c r="B556" s="134" t="s">
        <v>938</v>
      </c>
      <c r="C556" s="164"/>
      <c r="D556" s="146" t="e">
        <f>MATCH(E556,[1]!Tabla1[Consignatario],0)</f>
        <v>#REF!</v>
      </c>
      <c r="E556" s="135" t="s">
        <v>1680</v>
      </c>
      <c r="F556" s="135" t="s">
        <v>945</v>
      </c>
      <c r="G556" s="165"/>
      <c r="H556" s="135" t="s">
        <v>750</v>
      </c>
      <c r="I556" s="132" t="s">
        <v>1870</v>
      </c>
      <c r="J556" s="130" t="s">
        <v>942</v>
      </c>
      <c r="K556" s="133">
        <v>21000</v>
      </c>
      <c r="L556" s="130">
        <v>21000</v>
      </c>
      <c r="M556" s="130">
        <v>315</v>
      </c>
      <c r="N556" s="130"/>
      <c r="O556" s="130"/>
      <c r="P556" s="128"/>
    </row>
    <row r="557" spans="1:16" x14ac:dyDescent="0.3">
      <c r="A557" s="60">
        <v>559</v>
      </c>
      <c r="B557" s="142" t="s">
        <v>1392</v>
      </c>
      <c r="C557" s="153"/>
      <c r="D557" s="146" t="e">
        <f>MATCH(E557,[1]!Tabla1[Consignatario],0)</f>
        <v>#REF!</v>
      </c>
      <c r="E557" s="135" t="s">
        <v>1680</v>
      </c>
      <c r="F557" s="135" t="s">
        <v>945</v>
      </c>
      <c r="G557" s="144"/>
      <c r="H557" s="135" t="s">
        <v>474</v>
      </c>
      <c r="I557" s="132" t="s">
        <v>1870</v>
      </c>
      <c r="J557" s="130" t="s">
        <v>942</v>
      </c>
      <c r="K557" s="133">
        <v>21000</v>
      </c>
      <c r="L557" s="130">
        <v>21000</v>
      </c>
      <c r="M557" s="130">
        <v>315</v>
      </c>
      <c r="N557" s="130"/>
      <c r="O557" s="130"/>
      <c r="P557" s="128"/>
    </row>
    <row r="558" spans="1:16" x14ac:dyDescent="0.3">
      <c r="A558" s="60">
        <v>560</v>
      </c>
      <c r="B558" s="138" t="s">
        <v>1298</v>
      </c>
      <c r="C558" s="168"/>
      <c r="D558" s="146" t="e">
        <f>MATCH(E558,[1]!Tabla1[Consignatario],0)</f>
        <v>#REF!</v>
      </c>
      <c r="E558" s="135" t="s">
        <v>1680</v>
      </c>
      <c r="F558" s="135" t="s">
        <v>945</v>
      </c>
      <c r="G558" s="188"/>
      <c r="H558" s="135" t="s">
        <v>1451</v>
      </c>
      <c r="I558" s="132" t="s">
        <v>1869</v>
      </c>
      <c r="J558" s="130" t="s">
        <v>1301</v>
      </c>
      <c r="K558" s="133">
        <v>34000</v>
      </c>
      <c r="L558" s="130"/>
      <c r="M558" s="130">
        <v>127</v>
      </c>
      <c r="N558" s="130">
        <v>4</v>
      </c>
      <c r="O558" s="130"/>
      <c r="P558" s="128"/>
    </row>
    <row r="559" spans="1:16" x14ac:dyDescent="0.3">
      <c r="A559" s="60">
        <v>561</v>
      </c>
      <c r="B559" s="134" t="s">
        <v>911</v>
      </c>
      <c r="C559" s="164"/>
      <c r="D559" s="146" t="e">
        <f>MATCH(E559,[1]!Tabla1[Consignatario],0)</f>
        <v>#REF!</v>
      </c>
      <c r="E559" s="135" t="s">
        <v>1681</v>
      </c>
      <c r="F559" s="135" t="s">
        <v>927</v>
      </c>
      <c r="G559" s="165"/>
      <c r="H559" s="135" t="s">
        <v>750</v>
      </c>
      <c r="I559" s="132" t="s">
        <v>1870</v>
      </c>
      <c r="J559" s="130" t="s">
        <v>929</v>
      </c>
      <c r="K559" s="133">
        <v>12600</v>
      </c>
      <c r="L559" s="130">
        <v>12600</v>
      </c>
      <c r="M559" s="130">
        <v>189</v>
      </c>
      <c r="N559" s="130"/>
      <c r="O559" s="130"/>
      <c r="P559" s="128"/>
    </row>
    <row r="560" spans="1:16" x14ac:dyDescent="0.3">
      <c r="A560" s="60">
        <v>562</v>
      </c>
      <c r="B560" s="150" t="s">
        <v>1392</v>
      </c>
      <c r="C560" s="145"/>
      <c r="D560" s="146" t="e">
        <f>MATCH(E560,[1]!Tabla1[Consignatario],0)</f>
        <v>#REF!</v>
      </c>
      <c r="E560" s="135" t="s">
        <v>1681</v>
      </c>
      <c r="F560" s="145" t="s">
        <v>927</v>
      </c>
      <c r="G560" s="136"/>
      <c r="H560" s="135" t="s">
        <v>474</v>
      </c>
      <c r="I560" s="132" t="s">
        <v>1870</v>
      </c>
      <c r="J560" s="130" t="s">
        <v>929</v>
      </c>
      <c r="K560" s="133">
        <v>12600</v>
      </c>
      <c r="L560" s="130">
        <v>12600</v>
      </c>
      <c r="M560" s="135">
        <v>189</v>
      </c>
      <c r="N560" s="130"/>
      <c r="O560" s="130"/>
      <c r="P560" s="128"/>
    </row>
    <row r="561" spans="1:16" x14ac:dyDescent="0.3">
      <c r="A561" s="60">
        <v>563</v>
      </c>
      <c r="B561" s="151" t="s">
        <v>1432</v>
      </c>
      <c r="C561" s="151"/>
      <c r="D561" s="146" t="e">
        <f>MATCH(E561,[1]!Tabla1[Consignatario],0)</f>
        <v>#REF!</v>
      </c>
      <c r="E561" s="185" t="s">
        <v>1682</v>
      </c>
      <c r="F561" s="145" t="s">
        <v>1251</v>
      </c>
      <c r="G561" s="140"/>
      <c r="H561" s="135" t="s">
        <v>750</v>
      </c>
      <c r="I561" s="132" t="s">
        <v>1869</v>
      </c>
      <c r="J561" s="130" t="s">
        <v>1441</v>
      </c>
      <c r="K561" s="133">
        <v>23792</v>
      </c>
      <c r="L561" s="130"/>
      <c r="M561" s="139">
        <v>89</v>
      </c>
      <c r="N561" s="130">
        <v>2</v>
      </c>
      <c r="O561" s="130"/>
      <c r="P561" s="128"/>
    </row>
    <row r="562" spans="1:16" x14ac:dyDescent="0.3">
      <c r="A562" s="60">
        <v>564</v>
      </c>
      <c r="B562" s="150"/>
      <c r="C562" s="150"/>
      <c r="D562" s="146" t="e">
        <f>MATCH(E562,[1]!Tabla1[Consignatario],0)</f>
        <v>#REF!</v>
      </c>
      <c r="E562" s="185" t="s">
        <v>1682</v>
      </c>
      <c r="F562" s="145" t="s">
        <v>1251</v>
      </c>
      <c r="G562" s="136"/>
      <c r="H562" s="135" t="s">
        <v>750</v>
      </c>
      <c r="I562" s="132" t="s">
        <v>1870</v>
      </c>
      <c r="J562" s="130" t="s">
        <v>1440</v>
      </c>
      <c r="K562" s="133">
        <v>408</v>
      </c>
      <c r="L562" s="130"/>
      <c r="M562" s="130">
        <v>6</v>
      </c>
      <c r="N562" s="130">
        <v>1</v>
      </c>
      <c r="O562" s="130"/>
      <c r="P562" s="128"/>
    </row>
    <row r="563" spans="1:16" x14ac:dyDescent="0.3">
      <c r="A563" s="60">
        <v>565</v>
      </c>
      <c r="B563" s="151"/>
      <c r="C563" s="151"/>
      <c r="D563" s="146" t="e">
        <f>MATCH(E563,[1]!Tabla1[Consignatario],0)</f>
        <v>#REF!</v>
      </c>
      <c r="E563" s="185" t="s">
        <v>1682</v>
      </c>
      <c r="F563" s="145" t="s">
        <v>1251</v>
      </c>
      <c r="G563" s="140"/>
      <c r="H563" s="135" t="s">
        <v>750</v>
      </c>
      <c r="I563" s="132" t="s">
        <v>1870</v>
      </c>
      <c r="J563" s="130" t="s">
        <v>1439</v>
      </c>
      <c r="K563" s="133">
        <v>38113</v>
      </c>
      <c r="L563" s="130">
        <v>38113</v>
      </c>
      <c r="M563" s="130">
        <v>571</v>
      </c>
      <c r="N563" s="137">
        <v>5.5</v>
      </c>
      <c r="O563" s="137"/>
      <c r="P563" s="128"/>
    </row>
    <row r="564" spans="1:16" x14ac:dyDescent="0.3">
      <c r="A564" s="60">
        <v>566</v>
      </c>
      <c r="B564" s="134" t="s">
        <v>1288</v>
      </c>
      <c r="C564" s="135"/>
      <c r="D564" s="146" t="e">
        <f>MATCH(E564,[1]!Tabla1[Consignatario],0)</f>
        <v>#REF!</v>
      </c>
      <c r="E564" s="185" t="s">
        <v>1682</v>
      </c>
      <c r="F564" s="135" t="s">
        <v>1240</v>
      </c>
      <c r="G564" s="136"/>
      <c r="H564" s="135" t="s">
        <v>1451</v>
      </c>
      <c r="I564" s="132" t="s">
        <v>1869</v>
      </c>
      <c r="J564" s="130" t="s">
        <v>735</v>
      </c>
      <c r="K564" s="133">
        <v>32000</v>
      </c>
      <c r="L564" s="130"/>
      <c r="M564" s="130">
        <v>120</v>
      </c>
      <c r="N564" s="130"/>
      <c r="O564" s="130"/>
      <c r="P564" s="128"/>
    </row>
    <row r="565" spans="1:16" x14ac:dyDescent="0.3">
      <c r="A565" s="60">
        <v>567</v>
      </c>
      <c r="B565" s="151" t="s">
        <v>1419</v>
      </c>
      <c r="C565" s="147"/>
      <c r="D565" s="146" t="e">
        <f>MATCH(E565,[1]!Tabla1[Consignatario],0)</f>
        <v>#REF!</v>
      </c>
      <c r="E565" s="145" t="s">
        <v>1683</v>
      </c>
      <c r="F565" s="145" t="s">
        <v>1240</v>
      </c>
      <c r="G565" s="140"/>
      <c r="H565" s="135" t="s">
        <v>750</v>
      </c>
      <c r="I565" s="132" t="s">
        <v>1869</v>
      </c>
      <c r="J565" s="130" t="s">
        <v>129</v>
      </c>
      <c r="K565" s="133" t="s">
        <v>1868</v>
      </c>
      <c r="L565" s="130"/>
      <c r="M565" s="130">
        <v>11</v>
      </c>
      <c r="N565" s="130">
        <v>2</v>
      </c>
      <c r="O565" s="130"/>
      <c r="P565" s="128"/>
    </row>
    <row r="566" spans="1:16" x14ac:dyDescent="0.3">
      <c r="A566" s="60">
        <v>568</v>
      </c>
      <c r="B566" s="150"/>
      <c r="C566" s="145"/>
      <c r="D566" s="146" t="e">
        <f>MATCH(E566,[1]!Tabla1[Consignatario],0)</f>
        <v>#REF!</v>
      </c>
      <c r="E566" s="145" t="s">
        <v>1683</v>
      </c>
      <c r="F566" s="145" t="s">
        <v>1240</v>
      </c>
      <c r="G566" s="136"/>
      <c r="H566" s="135" t="s">
        <v>750</v>
      </c>
      <c r="I566" s="132" t="s">
        <v>1870</v>
      </c>
      <c r="J566" s="130" t="s">
        <v>322</v>
      </c>
      <c r="K566" s="133">
        <v>2200</v>
      </c>
      <c r="L566" s="130">
        <v>2200</v>
      </c>
      <c r="M566" s="130">
        <v>33</v>
      </c>
      <c r="N566" s="130"/>
      <c r="O566" s="130"/>
      <c r="P566" s="128"/>
    </row>
    <row r="567" spans="1:16" x14ac:dyDescent="0.3">
      <c r="A567" s="60">
        <v>569</v>
      </c>
      <c r="B567" s="134" t="s">
        <v>1339</v>
      </c>
      <c r="C567" s="135"/>
      <c r="D567" s="146" t="e">
        <f>MATCH(E567,[1]!Tabla1[Consignatario],0)</f>
        <v>#REF!</v>
      </c>
      <c r="E567" s="145" t="s">
        <v>1683</v>
      </c>
      <c r="F567" s="135" t="s">
        <v>1243</v>
      </c>
      <c r="G567" s="136"/>
      <c r="H567" s="135" t="s">
        <v>474</v>
      </c>
      <c r="I567" s="132" t="s">
        <v>1869</v>
      </c>
      <c r="J567" s="130" t="s">
        <v>1346</v>
      </c>
      <c r="K567" s="133">
        <v>4750</v>
      </c>
      <c r="L567" s="130"/>
      <c r="M567" s="130">
        <v>17</v>
      </c>
      <c r="N567" s="137">
        <v>6.5</v>
      </c>
      <c r="O567" s="137"/>
      <c r="P567" s="128"/>
    </row>
    <row r="568" spans="1:16" x14ac:dyDescent="0.3">
      <c r="A568" s="60">
        <v>570</v>
      </c>
      <c r="B568" s="142"/>
      <c r="C568" s="143"/>
      <c r="D568" s="146" t="e">
        <f>MATCH(E568,[1]!Tabla1[Consignatario],0)</f>
        <v>#REF!</v>
      </c>
      <c r="E568" s="145" t="s">
        <v>1683</v>
      </c>
      <c r="F568" s="135" t="s">
        <v>1243</v>
      </c>
      <c r="G568" s="144"/>
      <c r="H568" s="135" t="s">
        <v>474</v>
      </c>
      <c r="I568" s="132" t="s">
        <v>1870</v>
      </c>
      <c r="J568" s="130" t="s">
        <v>322</v>
      </c>
      <c r="K568" s="133">
        <v>2200</v>
      </c>
      <c r="L568" s="130">
        <v>2200</v>
      </c>
      <c r="M568" s="130">
        <v>33</v>
      </c>
      <c r="N568" s="137"/>
      <c r="O568" s="137"/>
      <c r="P568" s="128"/>
    </row>
    <row r="569" spans="1:16" x14ac:dyDescent="0.3">
      <c r="A569" s="60">
        <v>571</v>
      </c>
      <c r="B569" s="138" t="s">
        <v>1432</v>
      </c>
      <c r="C569" s="147"/>
      <c r="D569" s="146" t="e">
        <f>MATCH(E569,[1]!Tabla1[Consignatario],0)</f>
        <v>#REF!</v>
      </c>
      <c r="E569" s="145" t="s">
        <v>1684</v>
      </c>
      <c r="F569" s="145" t="s">
        <v>1247</v>
      </c>
      <c r="G569" s="140"/>
      <c r="H569" s="135" t="s">
        <v>750</v>
      </c>
      <c r="I569" s="132" t="s">
        <v>1869</v>
      </c>
      <c r="J569" s="130" t="s">
        <v>1336</v>
      </c>
      <c r="K569" s="133">
        <v>55000</v>
      </c>
      <c r="L569" s="130"/>
      <c r="M569" s="130">
        <v>20</v>
      </c>
      <c r="N569" s="130">
        <v>5</v>
      </c>
      <c r="O569" s="130"/>
      <c r="P569" s="128"/>
    </row>
    <row r="570" spans="1:16" x14ac:dyDescent="0.3">
      <c r="A570" s="60">
        <v>572</v>
      </c>
      <c r="B570" s="134"/>
      <c r="C570" s="145"/>
      <c r="D570" s="146" t="e">
        <f>MATCH(E570,[1]!Tabla1[Consignatario],0)</f>
        <v>#REF!</v>
      </c>
      <c r="E570" s="145" t="s">
        <v>1684</v>
      </c>
      <c r="F570" s="145" t="s">
        <v>1247</v>
      </c>
      <c r="G570" s="136"/>
      <c r="H570" s="135" t="s">
        <v>750</v>
      </c>
      <c r="I570" s="132" t="s">
        <v>1870</v>
      </c>
      <c r="J570" s="130" t="s">
        <v>1433</v>
      </c>
      <c r="K570" s="133">
        <v>42900</v>
      </c>
      <c r="L570" s="130">
        <v>42900</v>
      </c>
      <c r="M570" s="130">
        <v>193</v>
      </c>
      <c r="N570" s="130">
        <v>4</v>
      </c>
      <c r="O570" s="130"/>
      <c r="P570" s="128"/>
    </row>
    <row r="571" spans="1:16" x14ac:dyDescent="0.3">
      <c r="A571" s="60">
        <v>573</v>
      </c>
      <c r="B571" s="134" t="s">
        <v>1339</v>
      </c>
      <c r="C571" s="135"/>
      <c r="D571" s="146" t="e">
        <f>MATCH(E571,[1]!Tabla1[Consignatario],0)</f>
        <v>#REF!</v>
      </c>
      <c r="E571" s="145" t="s">
        <v>1684</v>
      </c>
      <c r="F571" s="135" t="s">
        <v>1247</v>
      </c>
      <c r="G571" s="136"/>
      <c r="H571" s="135" t="s">
        <v>474</v>
      </c>
      <c r="I571" s="132" t="s">
        <v>1871</v>
      </c>
      <c r="J571" s="130" t="s">
        <v>218</v>
      </c>
      <c r="K571" s="133">
        <v>2000</v>
      </c>
      <c r="L571" s="130"/>
      <c r="M571" s="130">
        <v>30</v>
      </c>
      <c r="N571" s="130"/>
      <c r="O571" s="130"/>
      <c r="P571" s="128"/>
    </row>
    <row r="572" spans="1:16" x14ac:dyDescent="0.3">
      <c r="A572" s="60">
        <v>574</v>
      </c>
      <c r="B572" s="134"/>
      <c r="C572" s="135"/>
      <c r="D572" s="146" t="e">
        <f>MATCH(E572,[1]!Tabla1[Consignatario],0)</f>
        <v>#REF!</v>
      </c>
      <c r="E572" s="145" t="s">
        <v>1684</v>
      </c>
      <c r="F572" s="135" t="s">
        <v>1247</v>
      </c>
      <c r="G572" s="136"/>
      <c r="H572" s="135" t="s">
        <v>474</v>
      </c>
      <c r="I572" s="132" t="s">
        <v>1869</v>
      </c>
      <c r="J572" s="130" t="s">
        <v>1162</v>
      </c>
      <c r="K572" s="133">
        <v>5500</v>
      </c>
      <c r="L572" s="130"/>
      <c r="M572" s="130">
        <v>20</v>
      </c>
      <c r="N572" s="130">
        <v>5</v>
      </c>
      <c r="O572" s="130"/>
      <c r="P572" s="128"/>
    </row>
    <row r="573" spans="1:16" x14ac:dyDescent="0.3">
      <c r="A573" s="60">
        <v>575</v>
      </c>
      <c r="B573" s="138"/>
      <c r="C573" s="139"/>
      <c r="D573" s="146" t="e">
        <f>MATCH(E573,[1]!Tabla1[Consignatario],0)</f>
        <v>#REF!</v>
      </c>
      <c r="E573" s="145" t="s">
        <v>1684</v>
      </c>
      <c r="F573" s="135" t="s">
        <v>1247</v>
      </c>
      <c r="G573" s="140"/>
      <c r="H573" s="135" t="s">
        <v>474</v>
      </c>
      <c r="I573" s="132" t="s">
        <v>1870</v>
      </c>
      <c r="J573" s="130" t="s">
        <v>1355</v>
      </c>
      <c r="K573" s="133">
        <v>10700</v>
      </c>
      <c r="L573" s="130">
        <v>10700</v>
      </c>
      <c r="M573" s="130">
        <v>160</v>
      </c>
      <c r="N573" s="130">
        <v>1</v>
      </c>
      <c r="O573" s="130"/>
      <c r="P573" s="128"/>
    </row>
    <row r="574" spans="1:16" x14ac:dyDescent="0.3">
      <c r="A574" s="60">
        <v>576</v>
      </c>
      <c r="B574" s="134" t="s">
        <v>1258</v>
      </c>
      <c r="C574" s="164"/>
      <c r="D574" s="146" t="e">
        <f>MATCH(E574,[1]!Tabla1[Consignatario],0)</f>
        <v>#REF!</v>
      </c>
      <c r="E574" s="145" t="s">
        <v>1684</v>
      </c>
      <c r="F574" s="135" t="s">
        <v>1274</v>
      </c>
      <c r="G574" s="165"/>
      <c r="H574" s="135" t="s">
        <v>1277</v>
      </c>
      <c r="I574" s="132" t="s">
        <v>1870</v>
      </c>
      <c r="J574" s="130" t="s">
        <v>1259</v>
      </c>
      <c r="K574" s="133">
        <v>2772</v>
      </c>
      <c r="L574" s="130">
        <v>2772</v>
      </c>
      <c r="M574" s="130">
        <v>42</v>
      </c>
      <c r="N574" s="137">
        <v>3.5</v>
      </c>
      <c r="O574" s="137"/>
      <c r="P574" s="128"/>
    </row>
    <row r="575" spans="1:16" x14ac:dyDescent="0.3">
      <c r="A575" s="60">
        <v>577</v>
      </c>
      <c r="B575" s="134" t="s">
        <v>938</v>
      </c>
      <c r="C575" s="136"/>
      <c r="D575" s="146" t="e">
        <f>MATCH(E575,[1]!Tabla1[Consignatario],0)</f>
        <v>#REF!</v>
      </c>
      <c r="E575" s="135" t="s">
        <v>1685</v>
      </c>
      <c r="F575" s="135" t="s">
        <v>940</v>
      </c>
      <c r="G575" s="136"/>
      <c r="H575" s="135" t="s">
        <v>750</v>
      </c>
      <c r="I575" s="132" t="s">
        <v>1870</v>
      </c>
      <c r="J575" s="130" t="s">
        <v>958</v>
      </c>
      <c r="K575" s="133">
        <v>9400</v>
      </c>
      <c r="L575" s="130">
        <v>9400</v>
      </c>
      <c r="M575" s="130">
        <v>141</v>
      </c>
      <c r="N575" s="130"/>
      <c r="O575" s="130"/>
      <c r="P575" s="128"/>
    </row>
    <row r="576" spans="1:16" x14ac:dyDescent="0.3">
      <c r="A576" s="60">
        <v>578</v>
      </c>
      <c r="B576" s="138"/>
      <c r="C576" s="140"/>
      <c r="D576" s="146" t="e">
        <f>MATCH(E576,[1]!Tabla1[Consignatario],0)</f>
        <v>#REF!</v>
      </c>
      <c r="E576" s="135" t="s">
        <v>1685</v>
      </c>
      <c r="F576" s="135" t="s">
        <v>940</v>
      </c>
      <c r="G576" s="140"/>
      <c r="H576" s="135" t="s">
        <v>750</v>
      </c>
      <c r="I576" s="132" t="s">
        <v>1869</v>
      </c>
      <c r="J576" s="130" t="s">
        <v>25</v>
      </c>
      <c r="K576" s="133">
        <v>16000</v>
      </c>
      <c r="L576" s="191">
        <v>16000</v>
      </c>
      <c r="M576" s="130">
        <v>60</v>
      </c>
      <c r="N576" s="130"/>
      <c r="O576" s="130"/>
      <c r="P576" s="128"/>
    </row>
    <row r="577" spans="1:16" x14ac:dyDescent="0.3">
      <c r="A577" s="60">
        <v>579</v>
      </c>
      <c r="B577" s="150" t="s">
        <v>1378</v>
      </c>
      <c r="C577" s="145"/>
      <c r="D577" s="146" t="e">
        <f>MATCH(E577,[1]!Tabla1[Consignatario],0)</f>
        <v>#REF!</v>
      </c>
      <c r="E577" s="135" t="s">
        <v>1685</v>
      </c>
      <c r="F577" s="145" t="s">
        <v>959</v>
      </c>
      <c r="G577" s="157"/>
      <c r="H577" s="135" t="s">
        <v>474</v>
      </c>
      <c r="I577" s="154" t="s">
        <v>1870</v>
      </c>
      <c r="J577" s="146" t="s">
        <v>958</v>
      </c>
      <c r="K577" s="133">
        <v>9400</v>
      </c>
      <c r="L577" s="146">
        <v>9400</v>
      </c>
      <c r="M577" s="146">
        <v>141</v>
      </c>
      <c r="N577" s="146"/>
      <c r="O577" s="146"/>
      <c r="P577" s="155"/>
    </row>
    <row r="578" spans="1:16" x14ac:dyDescent="0.3">
      <c r="A578" s="60">
        <v>580</v>
      </c>
      <c r="B578" s="142" t="s">
        <v>1265</v>
      </c>
      <c r="C578" s="143"/>
      <c r="D578" s="146" t="e">
        <f>MATCH(E578,[1]!Tabla1[Consignatario],0)</f>
        <v>#REF!</v>
      </c>
      <c r="E578" s="135" t="s">
        <v>1685</v>
      </c>
      <c r="F578" s="135" t="s">
        <v>959</v>
      </c>
      <c r="G578" s="144"/>
      <c r="H578" s="135" t="s">
        <v>1277</v>
      </c>
      <c r="I578" s="132" t="s">
        <v>1869</v>
      </c>
      <c r="J578" s="130" t="s">
        <v>610</v>
      </c>
      <c r="K578" s="133">
        <v>400</v>
      </c>
      <c r="L578" s="130"/>
      <c r="M578" s="130">
        <v>1</v>
      </c>
      <c r="N578" s="130">
        <v>4</v>
      </c>
      <c r="O578" s="130"/>
      <c r="P578" s="128"/>
    </row>
    <row r="579" spans="1:16" x14ac:dyDescent="0.3">
      <c r="A579" s="60">
        <v>581</v>
      </c>
      <c r="B579" s="138"/>
      <c r="C579" s="139"/>
      <c r="D579" s="146" t="e">
        <f>MATCH(E579,[1]!Tabla1[Consignatario],0)</f>
        <v>#REF!</v>
      </c>
      <c r="E579" s="135" t="s">
        <v>1685</v>
      </c>
      <c r="F579" s="135" t="s">
        <v>959</v>
      </c>
      <c r="G579" s="140"/>
      <c r="H579" s="135" t="s">
        <v>1277</v>
      </c>
      <c r="I579" s="132" t="s">
        <v>1871</v>
      </c>
      <c r="J579" s="130" t="s">
        <v>1267</v>
      </c>
      <c r="K579" s="133">
        <v>960</v>
      </c>
      <c r="L579" s="130"/>
      <c r="M579" s="130">
        <v>14</v>
      </c>
      <c r="N579" s="130">
        <v>3</v>
      </c>
      <c r="O579" s="130"/>
      <c r="P579" s="128"/>
    </row>
    <row r="580" spans="1:16" x14ac:dyDescent="0.3">
      <c r="A580" s="60">
        <v>582</v>
      </c>
      <c r="B580" s="134"/>
      <c r="C580" s="135"/>
      <c r="D580" s="146" t="e">
        <f>MATCH(E580,[1]!Tabla1[Consignatario],0)</f>
        <v>#REF!</v>
      </c>
      <c r="E580" s="135" t="s">
        <v>1685</v>
      </c>
      <c r="F580" s="135" t="s">
        <v>959</v>
      </c>
      <c r="G580" s="136"/>
      <c r="H580" s="135" t="s">
        <v>1277</v>
      </c>
      <c r="I580" s="132" t="s">
        <v>1870</v>
      </c>
      <c r="J580" s="130" t="s">
        <v>259</v>
      </c>
      <c r="K580" s="133">
        <v>500</v>
      </c>
      <c r="L580" s="130">
        <v>500</v>
      </c>
      <c r="M580" s="130">
        <v>7</v>
      </c>
      <c r="N580" s="130">
        <v>4</v>
      </c>
      <c r="O580" s="130"/>
      <c r="P580" s="128"/>
    </row>
    <row r="581" spans="1:16" x14ac:dyDescent="0.3">
      <c r="A581" s="60">
        <v>583</v>
      </c>
      <c r="B581" s="138" t="s">
        <v>911</v>
      </c>
      <c r="C581" s="139"/>
      <c r="D581" s="146" t="e">
        <f>MATCH(E581,[1]!Tabla1[Consignatario],0)</f>
        <v>#REF!</v>
      </c>
      <c r="E581" s="185" t="s">
        <v>1686</v>
      </c>
      <c r="F581" s="135" t="s">
        <v>916</v>
      </c>
      <c r="G581" s="140"/>
      <c r="H581" s="135" t="s">
        <v>750</v>
      </c>
      <c r="I581" s="132" t="s">
        <v>1870</v>
      </c>
      <c r="J581" s="130" t="s">
        <v>917</v>
      </c>
      <c r="K581" s="133">
        <v>12332</v>
      </c>
      <c r="L581" s="130">
        <v>12332</v>
      </c>
      <c r="M581" s="130">
        <v>189</v>
      </c>
      <c r="N581" s="130"/>
      <c r="O581" s="130"/>
      <c r="P581" s="128"/>
    </row>
    <row r="582" spans="1:16" x14ac:dyDescent="0.3">
      <c r="A582" s="60">
        <v>584</v>
      </c>
      <c r="B582" s="134"/>
      <c r="C582" s="135"/>
      <c r="D582" s="146" t="e">
        <f>MATCH(E582,[1]!Tabla1[Consignatario],0)</f>
        <v>#REF!</v>
      </c>
      <c r="E582" s="185" t="s">
        <v>1686</v>
      </c>
      <c r="F582" s="135" t="s">
        <v>916</v>
      </c>
      <c r="G582" s="136"/>
      <c r="H582" s="135" t="s">
        <v>750</v>
      </c>
      <c r="I582" s="132" t="s">
        <v>1871</v>
      </c>
      <c r="J582" s="130" t="s">
        <v>918</v>
      </c>
      <c r="K582" s="133">
        <v>4320</v>
      </c>
      <c r="L582" s="191">
        <v>4320</v>
      </c>
      <c r="M582" s="130">
        <v>64</v>
      </c>
      <c r="N582" s="137">
        <v>6.5</v>
      </c>
      <c r="O582" s="137"/>
      <c r="P582" s="128"/>
    </row>
    <row r="583" spans="1:16" x14ac:dyDescent="0.3">
      <c r="A583" s="60">
        <v>585</v>
      </c>
      <c r="B583" s="138" t="s">
        <v>1298</v>
      </c>
      <c r="C583" s="139"/>
      <c r="D583" s="146" t="e">
        <f>MATCH(E583,[1]!Tabla1[Consignatario],0)</f>
        <v>#REF!</v>
      </c>
      <c r="E583" s="185" t="s">
        <v>1686</v>
      </c>
      <c r="F583" s="135" t="s">
        <v>916</v>
      </c>
      <c r="G583" s="140"/>
      <c r="H583" s="135" t="s">
        <v>1451</v>
      </c>
      <c r="I583" s="132" t="s">
        <v>1871</v>
      </c>
      <c r="J583" s="130" t="s">
        <v>27</v>
      </c>
      <c r="K583" s="133">
        <v>800</v>
      </c>
      <c r="L583" s="130"/>
      <c r="M583" s="130">
        <v>13</v>
      </c>
      <c r="N583" s="137">
        <v>1.5</v>
      </c>
      <c r="O583" s="137"/>
      <c r="P583" s="128"/>
    </row>
    <row r="584" spans="1:16" x14ac:dyDescent="0.3">
      <c r="A584" s="60">
        <v>586</v>
      </c>
      <c r="B584" s="134"/>
      <c r="C584" s="135"/>
      <c r="D584" s="146" t="e">
        <f>MATCH(E584,[1]!Tabla1[Consignatario],0)</f>
        <v>#REF!</v>
      </c>
      <c r="E584" s="185" t="s">
        <v>1686</v>
      </c>
      <c r="F584" s="135" t="s">
        <v>916</v>
      </c>
      <c r="G584" s="136"/>
      <c r="H584" s="135" t="s">
        <v>1451</v>
      </c>
      <c r="I584" s="132" t="s">
        <v>1869</v>
      </c>
      <c r="J584" s="130" t="s">
        <v>937</v>
      </c>
      <c r="K584" s="133">
        <v>6400</v>
      </c>
      <c r="L584" s="130"/>
      <c r="M584" s="130">
        <v>24</v>
      </c>
      <c r="N584" s="130"/>
      <c r="O584" s="130"/>
      <c r="P584" s="128"/>
    </row>
    <row r="585" spans="1:16" x14ac:dyDescent="0.3">
      <c r="A585" s="60">
        <v>587</v>
      </c>
      <c r="B585" s="134" t="s">
        <v>1288</v>
      </c>
      <c r="C585" s="164"/>
      <c r="D585" s="146" t="e">
        <f>MATCH(E585,[1]!Tabla1[Consignatario],0)</f>
        <v>#REF!</v>
      </c>
      <c r="E585" s="185" t="s">
        <v>1686</v>
      </c>
      <c r="F585" s="135" t="s">
        <v>1246</v>
      </c>
      <c r="G585" s="165"/>
      <c r="H585" s="135" t="s">
        <v>1451</v>
      </c>
      <c r="I585" s="132" t="s">
        <v>1870</v>
      </c>
      <c r="J585" s="130" t="s">
        <v>622</v>
      </c>
      <c r="K585" s="133">
        <v>1100</v>
      </c>
      <c r="L585" s="130">
        <v>1100</v>
      </c>
      <c r="M585" s="130">
        <v>16</v>
      </c>
      <c r="N585" s="130">
        <v>4</v>
      </c>
      <c r="O585" s="130"/>
      <c r="P585" s="128"/>
    </row>
    <row r="586" spans="1:16" x14ac:dyDescent="0.3">
      <c r="A586" s="60">
        <v>588</v>
      </c>
      <c r="B586" s="138" t="s">
        <v>1239</v>
      </c>
      <c r="C586" s="139"/>
      <c r="D586" s="146" t="e">
        <f>MATCH(E586,[1]!Tabla1[Consignatario],0)</f>
        <v>#REF!</v>
      </c>
      <c r="E586" s="135" t="s">
        <v>1687</v>
      </c>
      <c r="F586" s="135" t="s">
        <v>1251</v>
      </c>
      <c r="G586" s="140"/>
      <c r="H586" s="135" t="s">
        <v>1238</v>
      </c>
      <c r="I586" s="132" t="s">
        <v>1870</v>
      </c>
      <c r="J586" s="130" t="s">
        <v>1252</v>
      </c>
      <c r="K586" s="133">
        <v>1728</v>
      </c>
      <c r="L586" s="130">
        <v>1728</v>
      </c>
      <c r="M586" s="130">
        <v>25</v>
      </c>
      <c r="N586" s="137">
        <v>7.5</v>
      </c>
      <c r="O586" s="137"/>
      <c r="P586" s="128"/>
    </row>
    <row r="587" spans="1:16" x14ac:dyDescent="0.3">
      <c r="A587" s="60">
        <v>589</v>
      </c>
      <c r="B587" s="134"/>
      <c r="C587" s="135"/>
      <c r="D587" s="146" t="e">
        <f>MATCH(E587,[1]!Tabla1[Consignatario],0)</f>
        <v>#REF!</v>
      </c>
      <c r="E587" s="135" t="s">
        <v>1687</v>
      </c>
      <c r="F587" s="135" t="s">
        <v>1251</v>
      </c>
      <c r="G587" s="136"/>
      <c r="H587" s="135" t="s">
        <v>1238</v>
      </c>
      <c r="I587" s="132" t="s">
        <v>1869</v>
      </c>
      <c r="J587" s="130" t="s">
        <v>1253</v>
      </c>
      <c r="K587" s="133">
        <v>2296</v>
      </c>
      <c r="L587" s="130"/>
      <c r="M587" s="130">
        <v>8</v>
      </c>
      <c r="N587" s="137">
        <v>5</v>
      </c>
      <c r="O587" s="137"/>
      <c r="P587" s="128"/>
    </row>
    <row r="588" spans="1:16" x14ac:dyDescent="0.3">
      <c r="A588" s="60">
        <v>590</v>
      </c>
      <c r="B588" s="142" t="s">
        <v>963</v>
      </c>
      <c r="C588" s="153"/>
      <c r="D588" s="146" t="e">
        <f>MATCH(E588,[1]!Tabla1[Consignatario],0)</f>
        <v>#REF!</v>
      </c>
      <c r="E588" s="145" t="s">
        <v>1688</v>
      </c>
      <c r="F588" s="145" t="s">
        <v>968</v>
      </c>
      <c r="G588" s="144"/>
      <c r="H588" s="135" t="s">
        <v>750</v>
      </c>
      <c r="I588" s="132" t="s">
        <v>1870</v>
      </c>
      <c r="J588" s="130" t="s">
        <v>359</v>
      </c>
      <c r="K588" s="133">
        <v>26400</v>
      </c>
      <c r="L588" s="130">
        <v>26400</v>
      </c>
      <c r="M588" s="130">
        <v>396</v>
      </c>
      <c r="N588" s="130"/>
      <c r="O588" s="130"/>
      <c r="P588" s="128"/>
    </row>
    <row r="589" spans="1:16" x14ac:dyDescent="0.3">
      <c r="A589" s="60">
        <v>591</v>
      </c>
      <c r="B589" s="138"/>
      <c r="C589" s="147"/>
      <c r="D589" s="146" t="e">
        <f>MATCH(E589,[1]!Tabla1[Consignatario],0)</f>
        <v>#REF!</v>
      </c>
      <c r="E589" s="145" t="s">
        <v>1688</v>
      </c>
      <c r="F589" s="135" t="s">
        <v>968</v>
      </c>
      <c r="G589" s="140"/>
      <c r="H589" s="135" t="s">
        <v>750</v>
      </c>
      <c r="I589" s="132" t="s">
        <v>1869</v>
      </c>
      <c r="J589" s="130" t="s">
        <v>1445</v>
      </c>
      <c r="K589" s="133">
        <v>14528</v>
      </c>
      <c r="L589" s="191">
        <v>14528</v>
      </c>
      <c r="M589" s="130">
        <v>54</v>
      </c>
      <c r="N589" s="130">
        <v>4</v>
      </c>
      <c r="O589" s="130"/>
      <c r="P589" s="128"/>
    </row>
    <row r="590" spans="1:16" x14ac:dyDescent="0.3">
      <c r="A590" s="60">
        <v>592</v>
      </c>
      <c r="B590" s="150" t="s">
        <v>1408</v>
      </c>
      <c r="C590" s="145"/>
      <c r="D590" s="146" t="e">
        <f>MATCH(E590,[1]!Tabla1[Consignatario],0)</f>
        <v>#REF!</v>
      </c>
      <c r="E590" s="145" t="s">
        <v>1688</v>
      </c>
      <c r="F590" s="145" t="s">
        <v>1276</v>
      </c>
      <c r="G590" s="136"/>
      <c r="H590" s="135" t="s">
        <v>750</v>
      </c>
      <c r="I590" s="132" t="s">
        <v>1871</v>
      </c>
      <c r="J590" s="130" t="s">
        <v>1410</v>
      </c>
      <c r="K590" s="133">
        <f>77*8</f>
        <v>616</v>
      </c>
      <c r="L590" s="130"/>
      <c r="M590" s="130">
        <v>9</v>
      </c>
      <c r="N590" s="130">
        <v>2</v>
      </c>
      <c r="O590" s="130"/>
      <c r="P590" s="128"/>
    </row>
    <row r="591" spans="1:16" x14ac:dyDescent="0.3">
      <c r="A591" s="60">
        <v>593</v>
      </c>
      <c r="B591" s="152" t="s">
        <v>1378</v>
      </c>
      <c r="C591" s="153"/>
      <c r="D591" s="146" t="e">
        <f>MATCH(E591,[1]!Tabla1[Consignatario],0)</f>
        <v>#REF!</v>
      </c>
      <c r="E591" s="145" t="s">
        <v>1688</v>
      </c>
      <c r="F591" s="145" t="s">
        <v>968</v>
      </c>
      <c r="G591" s="158"/>
      <c r="H591" s="135" t="s">
        <v>474</v>
      </c>
      <c r="I591" s="154" t="s">
        <v>1870</v>
      </c>
      <c r="J591" s="146" t="s">
        <v>178</v>
      </c>
      <c r="K591" s="133">
        <v>19800</v>
      </c>
      <c r="L591" s="146">
        <v>19800</v>
      </c>
      <c r="M591" s="146">
        <v>297</v>
      </c>
      <c r="N591" s="146"/>
      <c r="O591" s="146"/>
      <c r="P591" s="155"/>
    </row>
    <row r="592" spans="1:16" x14ac:dyDescent="0.3">
      <c r="A592" s="60">
        <v>594</v>
      </c>
      <c r="B592" s="138" t="s">
        <v>1232</v>
      </c>
      <c r="C592" s="139"/>
      <c r="D592" s="146" t="e">
        <f>MATCH(E592,[1]!Tabla1[Consignatario],0)</f>
        <v>#REF!</v>
      </c>
      <c r="E592" s="145" t="s">
        <v>1688</v>
      </c>
      <c r="F592" s="135" t="s">
        <v>1240</v>
      </c>
      <c r="G592" s="140"/>
      <c r="H592" s="135" t="s">
        <v>1238</v>
      </c>
      <c r="I592" s="132" t="s">
        <v>1870</v>
      </c>
      <c r="J592" s="130" t="s">
        <v>49</v>
      </c>
      <c r="K592" s="133">
        <v>1000</v>
      </c>
      <c r="L592" s="130">
        <v>1000</v>
      </c>
      <c r="M592" s="130">
        <v>15</v>
      </c>
      <c r="N592" s="130"/>
      <c r="O592" s="130"/>
      <c r="P592" s="128"/>
    </row>
    <row r="593" spans="1:16" x14ac:dyDescent="0.3">
      <c r="A593" s="60">
        <v>595</v>
      </c>
      <c r="B593" s="134"/>
      <c r="C593" s="135"/>
      <c r="D593" s="146" t="e">
        <f>MATCH(E593,[1]!Tabla1[Consignatario],0)</f>
        <v>#REF!</v>
      </c>
      <c r="E593" s="145" t="s">
        <v>1688</v>
      </c>
      <c r="F593" s="135" t="s">
        <v>1240</v>
      </c>
      <c r="G593" s="136"/>
      <c r="H593" s="135" t="s">
        <v>1238</v>
      </c>
      <c r="I593" s="132" t="s">
        <v>1869</v>
      </c>
      <c r="J593" s="130" t="s">
        <v>513</v>
      </c>
      <c r="K593" s="133">
        <v>4800</v>
      </c>
      <c r="L593" s="130"/>
      <c r="M593" s="130">
        <v>18</v>
      </c>
      <c r="N593" s="130"/>
      <c r="O593" s="130"/>
      <c r="P593" s="128"/>
    </row>
    <row r="594" spans="1:16" x14ac:dyDescent="0.3">
      <c r="A594" s="60">
        <v>596</v>
      </c>
      <c r="B594" s="134" t="s">
        <v>1432</v>
      </c>
      <c r="C594" s="135"/>
      <c r="D594" s="146" t="e">
        <f>MATCH(E594,[1]!Tabla1[Consignatario],0)</f>
        <v>#REF!</v>
      </c>
      <c r="E594" s="145" t="s">
        <v>1689</v>
      </c>
      <c r="F594" s="145" t="s">
        <v>1251</v>
      </c>
      <c r="G594" s="136"/>
      <c r="H594" s="135" t="s">
        <v>750</v>
      </c>
      <c r="I594" s="132" t="s">
        <v>1869</v>
      </c>
      <c r="J594" s="130" t="s">
        <v>735</v>
      </c>
      <c r="K594" s="133">
        <v>32000</v>
      </c>
      <c r="L594" s="191">
        <v>32000</v>
      </c>
      <c r="M594" s="130">
        <v>120</v>
      </c>
      <c r="N594" s="130"/>
      <c r="O594" s="130"/>
      <c r="P594" s="128"/>
    </row>
    <row r="595" spans="1:16" x14ac:dyDescent="0.3">
      <c r="A595" s="60">
        <v>597</v>
      </c>
      <c r="B595" s="138"/>
      <c r="C595" s="139"/>
      <c r="D595" s="146" t="e">
        <f>MATCH(E595,[1]!Tabla1[Consignatario],0)</f>
        <v>#REF!</v>
      </c>
      <c r="E595" s="145" t="s">
        <v>1689</v>
      </c>
      <c r="F595" s="145" t="s">
        <v>1251</v>
      </c>
      <c r="G595" s="140"/>
      <c r="H595" s="135" t="s">
        <v>750</v>
      </c>
      <c r="I595" s="132" t="s">
        <v>1871</v>
      </c>
      <c r="J595" s="130" t="s">
        <v>264</v>
      </c>
      <c r="K595" s="133">
        <v>1800</v>
      </c>
      <c r="L595" s="191">
        <v>1800</v>
      </c>
      <c r="M595" s="130">
        <v>27</v>
      </c>
      <c r="N595" s="130"/>
      <c r="O595" s="130"/>
      <c r="P595" s="128"/>
    </row>
    <row r="596" spans="1:16" x14ac:dyDescent="0.3">
      <c r="A596" s="60">
        <v>598</v>
      </c>
      <c r="B596" s="134"/>
      <c r="C596" s="135"/>
      <c r="D596" s="146" t="e">
        <f>MATCH(E596,[1]!Tabla1[Consignatario],0)</f>
        <v>#REF!</v>
      </c>
      <c r="E596" s="145" t="s">
        <v>1689</v>
      </c>
      <c r="F596" s="145" t="s">
        <v>1251</v>
      </c>
      <c r="G596" s="136"/>
      <c r="H596" s="135" t="s">
        <v>750</v>
      </c>
      <c r="I596" s="132" t="s">
        <v>1870</v>
      </c>
      <c r="J596" s="130" t="s">
        <v>1442</v>
      </c>
      <c r="K596" s="133">
        <v>25162</v>
      </c>
      <c r="L596" s="130">
        <v>25162</v>
      </c>
      <c r="M596" s="130">
        <v>377</v>
      </c>
      <c r="N596" s="137">
        <v>3.5</v>
      </c>
      <c r="O596" s="137"/>
      <c r="P596" s="128"/>
    </row>
    <row r="597" spans="1:16" x14ac:dyDescent="0.3">
      <c r="A597" s="60">
        <v>599</v>
      </c>
      <c r="B597" s="151" t="s">
        <v>1357</v>
      </c>
      <c r="C597" s="147"/>
      <c r="D597" s="146" t="e">
        <f>MATCH(E597,[1]!Tabla1[Consignatario],0)</f>
        <v>#REF!</v>
      </c>
      <c r="E597" s="145" t="s">
        <v>1689</v>
      </c>
      <c r="F597" s="145" t="s">
        <v>1271</v>
      </c>
      <c r="G597" s="156"/>
      <c r="H597" s="135" t="s">
        <v>474</v>
      </c>
      <c r="I597" s="154" t="s">
        <v>1869</v>
      </c>
      <c r="J597" s="146" t="s">
        <v>1368</v>
      </c>
      <c r="K597" s="133">
        <v>41168</v>
      </c>
      <c r="L597" s="146"/>
      <c r="M597" s="146">
        <v>154</v>
      </c>
      <c r="N597" s="146">
        <v>3</v>
      </c>
      <c r="O597" s="146"/>
      <c r="P597" s="155"/>
    </row>
    <row r="598" spans="1:16" x14ac:dyDescent="0.3">
      <c r="A598" s="60">
        <v>600</v>
      </c>
      <c r="B598" s="150"/>
      <c r="C598" s="145"/>
      <c r="D598" s="146" t="e">
        <f>MATCH(E598,[1]!Tabla1[Consignatario],0)</f>
        <v>#REF!</v>
      </c>
      <c r="E598" s="145" t="s">
        <v>1689</v>
      </c>
      <c r="F598" s="145" t="s">
        <v>1271</v>
      </c>
      <c r="G598" s="157"/>
      <c r="H598" s="135" t="s">
        <v>474</v>
      </c>
      <c r="I598" s="154" t="s">
        <v>1871</v>
      </c>
      <c r="J598" s="146" t="s">
        <v>966</v>
      </c>
      <c r="K598" s="133">
        <v>2800</v>
      </c>
      <c r="L598" s="146"/>
      <c r="M598" s="146">
        <v>37</v>
      </c>
      <c r="N598" s="146"/>
      <c r="O598" s="146"/>
      <c r="P598" s="155"/>
    </row>
    <row r="599" spans="1:16" x14ac:dyDescent="0.3">
      <c r="A599" s="60">
        <v>601</v>
      </c>
      <c r="B599" s="151"/>
      <c r="C599" s="147"/>
      <c r="D599" s="146" t="e">
        <f>MATCH(E599,[1]!Tabla1[Consignatario],0)</f>
        <v>#REF!</v>
      </c>
      <c r="E599" s="145" t="s">
        <v>1689</v>
      </c>
      <c r="F599" s="145" t="s">
        <v>1271</v>
      </c>
      <c r="G599" s="156"/>
      <c r="H599" s="135" t="s">
        <v>474</v>
      </c>
      <c r="I599" s="154" t="s">
        <v>1870</v>
      </c>
      <c r="J599" s="146" t="s">
        <v>1367</v>
      </c>
      <c r="K599" s="133">
        <v>26462</v>
      </c>
      <c r="L599" s="146">
        <v>26462</v>
      </c>
      <c r="M599" s="146">
        <v>396</v>
      </c>
      <c r="N599" s="159">
        <v>7.5</v>
      </c>
      <c r="O599" s="159"/>
      <c r="P599" s="155"/>
    </row>
    <row r="600" spans="1:16" x14ac:dyDescent="0.3">
      <c r="A600" s="60">
        <v>602</v>
      </c>
      <c r="B600" s="134" t="s">
        <v>1265</v>
      </c>
      <c r="C600" s="164"/>
      <c r="D600" s="146" t="e">
        <f>MATCH(E600,[1]!Tabla1[Consignatario],0)</f>
        <v>#REF!</v>
      </c>
      <c r="E600" s="135" t="s">
        <v>1690</v>
      </c>
      <c r="F600" s="135" t="s">
        <v>964</v>
      </c>
      <c r="G600" s="165"/>
      <c r="H600" s="135" t="s">
        <v>1277</v>
      </c>
      <c r="I600" s="132" t="s">
        <v>1869</v>
      </c>
      <c r="J600" s="130" t="s">
        <v>1266</v>
      </c>
      <c r="K600" s="133">
        <v>7487</v>
      </c>
      <c r="L600" s="130"/>
      <c r="M600" s="130">
        <v>28</v>
      </c>
      <c r="N600" s="137">
        <v>0.5</v>
      </c>
      <c r="O600" s="137"/>
      <c r="P600" s="128"/>
    </row>
    <row r="601" spans="1:16" x14ac:dyDescent="0.3">
      <c r="A601" s="60">
        <v>603</v>
      </c>
      <c r="B601" s="142" t="s">
        <v>938</v>
      </c>
      <c r="C601" s="170"/>
      <c r="D601" s="146" t="e">
        <f>MATCH(E601,[1]!Tabla1[Consignatario],0)</f>
        <v>#REF!</v>
      </c>
      <c r="E601" s="182" t="s">
        <v>1543</v>
      </c>
      <c r="F601" s="135" t="s">
        <v>940</v>
      </c>
      <c r="G601" s="190"/>
      <c r="H601" s="135" t="s">
        <v>750</v>
      </c>
      <c r="I601" s="132" t="s">
        <v>1870</v>
      </c>
      <c r="J601" s="130" t="s">
        <v>176</v>
      </c>
      <c r="K601" s="133">
        <v>48400</v>
      </c>
      <c r="L601" s="130">
        <v>48400</v>
      </c>
      <c r="M601" s="130">
        <v>726</v>
      </c>
      <c r="N601" s="130"/>
      <c r="O601" s="130"/>
      <c r="P601" s="128"/>
    </row>
    <row r="602" spans="1:16" x14ac:dyDescent="0.3">
      <c r="A602" s="60">
        <v>604</v>
      </c>
      <c r="B602" s="138" t="s">
        <v>1432</v>
      </c>
      <c r="C602" s="147"/>
      <c r="D602" s="146" t="e">
        <f>MATCH(E602,[1]!Tabla1[Consignatario],0)</f>
        <v>#REF!</v>
      </c>
      <c r="E602" s="182" t="s">
        <v>1543</v>
      </c>
      <c r="F602" s="145" t="s">
        <v>1247</v>
      </c>
      <c r="G602" s="140"/>
      <c r="H602" s="135" t="s">
        <v>750</v>
      </c>
      <c r="I602" s="132" t="s">
        <v>1870</v>
      </c>
      <c r="J602" s="130" t="s">
        <v>1299</v>
      </c>
      <c r="K602" s="133">
        <v>9200</v>
      </c>
      <c r="L602" s="130">
        <v>9200</v>
      </c>
      <c r="M602" s="130">
        <v>138</v>
      </c>
      <c r="N602" s="130"/>
      <c r="O602" s="130"/>
      <c r="P602" s="128"/>
    </row>
    <row r="603" spans="1:16" x14ac:dyDescent="0.3">
      <c r="A603" s="60">
        <v>605</v>
      </c>
      <c r="B603" s="128"/>
      <c r="C603" s="146"/>
      <c r="D603" s="146" t="e">
        <f>MATCH(E603,[1]!Tabla1[Consignatario],0)</f>
        <v>#REF!</v>
      </c>
      <c r="E603" s="182" t="s">
        <v>1543</v>
      </c>
      <c r="F603" s="145" t="s">
        <v>1247</v>
      </c>
      <c r="G603" s="189"/>
      <c r="H603" s="135" t="s">
        <v>750</v>
      </c>
      <c r="I603" s="132" t="s">
        <v>1869</v>
      </c>
      <c r="J603" s="130" t="s">
        <v>735</v>
      </c>
      <c r="K603" s="133">
        <v>32000</v>
      </c>
      <c r="L603" s="130"/>
      <c r="M603" s="130">
        <v>120</v>
      </c>
      <c r="N603" s="130"/>
      <c r="O603" s="130"/>
      <c r="P603" s="128"/>
    </row>
    <row r="604" spans="1:16" x14ac:dyDescent="0.3">
      <c r="A604" s="60">
        <v>606</v>
      </c>
      <c r="B604" s="128" t="s">
        <v>1378</v>
      </c>
      <c r="C604" s="146"/>
      <c r="D604" s="146" t="e">
        <f>MATCH(E604,[1]!Tabla1[Consignatario],0)</f>
        <v>#REF!</v>
      </c>
      <c r="E604" s="182" t="s">
        <v>1543</v>
      </c>
      <c r="F604" s="135" t="s">
        <v>940</v>
      </c>
      <c r="G604" s="189"/>
      <c r="H604" s="135" t="s">
        <v>474</v>
      </c>
      <c r="I604" s="132" t="s">
        <v>1870</v>
      </c>
      <c r="J604" s="130" t="s">
        <v>176</v>
      </c>
      <c r="K604" s="133">
        <v>48400</v>
      </c>
      <c r="L604" s="130">
        <v>48400</v>
      </c>
      <c r="M604" s="130">
        <v>726</v>
      </c>
      <c r="N604" s="130"/>
      <c r="O604" s="130"/>
      <c r="P604" s="128"/>
    </row>
    <row r="605" spans="1:16" x14ac:dyDescent="0.3">
      <c r="A605" s="60">
        <v>607</v>
      </c>
      <c r="B605" s="128" t="s">
        <v>1339</v>
      </c>
      <c r="C605" s="129"/>
      <c r="D605" s="146" t="e">
        <f>MATCH(E605,[1]!Tabla1[Consignatario],0)</f>
        <v>#REF!</v>
      </c>
      <c r="E605" s="182" t="s">
        <v>1543</v>
      </c>
      <c r="F605" s="135" t="s">
        <v>1247</v>
      </c>
      <c r="G605" s="131"/>
      <c r="H605" s="135" t="s">
        <v>474</v>
      </c>
      <c r="I605" s="132" t="s">
        <v>1870</v>
      </c>
      <c r="J605" s="130" t="s">
        <v>1354</v>
      </c>
      <c r="K605" s="133">
        <v>9100</v>
      </c>
      <c r="L605" s="130">
        <v>9100</v>
      </c>
      <c r="M605" s="130">
        <v>136</v>
      </c>
      <c r="N605" s="130">
        <v>1</v>
      </c>
      <c r="O605" s="130"/>
      <c r="P605" s="128"/>
    </row>
    <row r="606" spans="1:16" x14ac:dyDescent="0.3">
      <c r="A606" s="60">
        <v>608</v>
      </c>
      <c r="B606" s="134"/>
      <c r="C606" s="145"/>
      <c r="D606" s="146" t="e">
        <f>MATCH(E606,[1]!Tabla1[Consignatario],0)</f>
        <v>#REF!</v>
      </c>
      <c r="E606" s="145" t="s">
        <v>1544</v>
      </c>
      <c r="F606" s="145" t="s">
        <v>1249</v>
      </c>
      <c r="G606" s="136"/>
      <c r="H606" s="135" t="s">
        <v>750</v>
      </c>
      <c r="I606" s="132" t="s">
        <v>1871</v>
      </c>
      <c r="J606" s="130" t="s">
        <v>1436</v>
      </c>
      <c r="K606" s="133">
        <v>3840</v>
      </c>
      <c r="L606" s="130"/>
      <c r="M606" s="130">
        <v>57</v>
      </c>
      <c r="N606" s="130">
        <v>5</v>
      </c>
      <c r="O606" s="130"/>
      <c r="P606" s="128"/>
    </row>
    <row r="607" spans="1:16" x14ac:dyDescent="0.3">
      <c r="A607" s="60">
        <v>609</v>
      </c>
      <c r="B607" s="151" t="s">
        <v>1392</v>
      </c>
      <c r="C607" s="147"/>
      <c r="D607" s="146" t="e">
        <f>MATCH(E607,[1]!Tabla1[Consignatario],0)</f>
        <v>#REF!</v>
      </c>
      <c r="E607" s="145" t="s">
        <v>1545</v>
      </c>
      <c r="F607" s="145" t="s">
        <v>907</v>
      </c>
      <c r="G607" s="140"/>
      <c r="H607" s="135" t="s">
        <v>474</v>
      </c>
      <c r="I607" s="154" t="s">
        <v>1870</v>
      </c>
      <c r="J607" s="130" t="s">
        <v>1401</v>
      </c>
      <c r="K607" s="133">
        <v>9275</v>
      </c>
      <c r="L607" s="130"/>
      <c r="M607" s="130">
        <v>139</v>
      </c>
      <c r="N607" s="130">
        <v>1</v>
      </c>
      <c r="O607" s="130"/>
      <c r="P607" s="128" t="s">
        <v>1697</v>
      </c>
    </row>
    <row r="608" spans="1:16" x14ac:dyDescent="0.3">
      <c r="A608" s="60">
        <v>610</v>
      </c>
      <c r="B608" s="128" t="s">
        <v>747</v>
      </c>
      <c r="C608" s="129"/>
      <c r="D608" s="146" t="e">
        <f>MATCH(E608,[1]!Tabla1[Consignatario],0)</f>
        <v>#REF!</v>
      </c>
      <c r="E608" s="130" t="s">
        <v>1546</v>
      </c>
      <c r="F608" s="135" t="s">
        <v>907</v>
      </c>
      <c r="G608" s="131"/>
      <c r="H608" s="135" t="s">
        <v>750</v>
      </c>
      <c r="I608" s="132" t="s">
        <v>1870</v>
      </c>
      <c r="J608" s="130" t="s">
        <v>908</v>
      </c>
      <c r="K608" s="133">
        <v>9274</v>
      </c>
      <c r="L608" s="130">
        <v>9274</v>
      </c>
      <c r="M608" s="130">
        <v>139</v>
      </c>
      <c r="N608" s="130">
        <v>1</v>
      </c>
      <c r="O608" s="130"/>
      <c r="P608" s="128"/>
    </row>
    <row r="609" spans="1:16" x14ac:dyDescent="0.3">
      <c r="A609" s="60">
        <v>611</v>
      </c>
      <c r="B609" s="128" t="s">
        <v>963</v>
      </c>
      <c r="C609" s="146"/>
      <c r="D609" s="146" t="e">
        <f>MATCH(E609,[1]!Tabla1[Consignatario],0)</f>
        <v>#REF!</v>
      </c>
      <c r="E609" s="146" t="s">
        <v>1541</v>
      </c>
      <c r="F609" s="145" t="s">
        <v>968</v>
      </c>
      <c r="G609" s="189"/>
      <c r="H609" s="135" t="s">
        <v>750</v>
      </c>
      <c r="I609" s="132" t="s">
        <v>1870</v>
      </c>
      <c r="J609" s="130" t="s">
        <v>1446</v>
      </c>
      <c r="K609" s="133">
        <v>59400</v>
      </c>
      <c r="L609" s="130">
        <v>59400</v>
      </c>
      <c r="M609" s="130">
        <v>891</v>
      </c>
      <c r="N609" s="130"/>
      <c r="O609" s="130"/>
      <c r="P609" s="128"/>
    </row>
    <row r="610" spans="1:16" x14ac:dyDescent="0.3">
      <c r="A610" s="60">
        <v>612</v>
      </c>
      <c r="B610" s="128"/>
      <c r="C610" s="146"/>
      <c r="D610" s="146" t="e">
        <f>MATCH(E610,[1]!Tabla1[Consignatario],0)</f>
        <v>#REF!</v>
      </c>
      <c r="E610" s="146" t="s">
        <v>1541</v>
      </c>
      <c r="F610" s="135" t="s">
        <v>968</v>
      </c>
      <c r="G610" s="189"/>
      <c r="H610" s="135" t="s">
        <v>750</v>
      </c>
      <c r="I610" s="132" t="s">
        <v>1869</v>
      </c>
      <c r="J610" s="130" t="s">
        <v>1301</v>
      </c>
      <c r="K610" s="133">
        <v>34000</v>
      </c>
      <c r="L610" s="191">
        <v>34000</v>
      </c>
      <c r="M610" s="130">
        <v>27</v>
      </c>
      <c r="N610" s="130">
        <v>4</v>
      </c>
      <c r="O610" s="130"/>
      <c r="P610" s="128"/>
    </row>
    <row r="611" spans="1:16" x14ac:dyDescent="0.3">
      <c r="A611" s="60">
        <v>613</v>
      </c>
      <c r="B611" s="155" t="s">
        <v>1378</v>
      </c>
      <c r="C611" s="146"/>
      <c r="D611" s="146" t="e">
        <f>MATCH(E611,[1]!Tabla1[Consignatario],0)</f>
        <v>#REF!</v>
      </c>
      <c r="E611" s="146" t="s">
        <v>1541</v>
      </c>
      <c r="F611" s="146" t="s">
        <v>968</v>
      </c>
      <c r="G611" s="187"/>
      <c r="H611" s="135" t="s">
        <v>474</v>
      </c>
      <c r="I611" s="154" t="s">
        <v>1869</v>
      </c>
      <c r="J611" s="146" t="s">
        <v>1301</v>
      </c>
      <c r="K611" s="133">
        <v>34000</v>
      </c>
      <c r="L611" s="146"/>
      <c r="M611" s="146">
        <v>127</v>
      </c>
      <c r="N611" s="146">
        <v>4</v>
      </c>
      <c r="O611" s="146"/>
      <c r="P611" s="155"/>
    </row>
    <row r="612" spans="1:16" x14ac:dyDescent="0.3">
      <c r="A612" s="60">
        <v>614</v>
      </c>
      <c r="B612" s="155"/>
      <c r="C612" s="146"/>
      <c r="D612" s="146" t="e">
        <f>MATCH(E612,[1]!Tabla1[Consignatario],0)</f>
        <v>#REF!</v>
      </c>
      <c r="E612" s="146" t="s">
        <v>1541</v>
      </c>
      <c r="F612" s="146" t="s">
        <v>968</v>
      </c>
      <c r="G612" s="187"/>
      <c r="H612" s="135" t="s">
        <v>474</v>
      </c>
      <c r="I612" s="154" t="s">
        <v>1870</v>
      </c>
      <c r="J612" s="146" t="s">
        <v>1379</v>
      </c>
      <c r="K612" s="133">
        <v>57200</v>
      </c>
      <c r="L612" s="146">
        <v>57200</v>
      </c>
      <c r="M612" s="146">
        <v>858</v>
      </c>
      <c r="N612" s="146"/>
      <c r="O612" s="146"/>
      <c r="P612" s="155"/>
    </row>
    <row r="613" spans="1:16" x14ac:dyDescent="0.3">
      <c r="A613" s="60">
        <v>615</v>
      </c>
      <c r="B613" s="150" t="s">
        <v>1419</v>
      </c>
      <c r="C613" s="145"/>
      <c r="D613" s="146" t="e">
        <f>MATCH(E613,[1]!Tabla1[Consignatario],0)</f>
        <v>#REF!</v>
      </c>
      <c r="E613" s="145" t="s">
        <v>1542</v>
      </c>
      <c r="F613" s="145" t="s">
        <v>1240</v>
      </c>
      <c r="G613" s="136"/>
      <c r="H613" s="135" t="s">
        <v>750</v>
      </c>
      <c r="I613" s="132" t="s">
        <v>1869</v>
      </c>
      <c r="J613" s="130" t="s">
        <v>435</v>
      </c>
      <c r="K613" s="133">
        <v>18500</v>
      </c>
      <c r="L613" s="130"/>
      <c r="M613" s="130">
        <v>69</v>
      </c>
      <c r="N613" s="130">
        <v>3</v>
      </c>
      <c r="O613" s="130"/>
      <c r="P613" s="128"/>
    </row>
    <row r="614" spans="1:16" x14ac:dyDescent="0.3">
      <c r="A614" s="60">
        <v>616</v>
      </c>
      <c r="B614" s="151"/>
      <c r="C614" s="147"/>
      <c r="D614" s="146" t="e">
        <f>MATCH(E614,[1]!Tabla1[Consignatario],0)</f>
        <v>#REF!</v>
      </c>
      <c r="E614" s="145" t="s">
        <v>1542</v>
      </c>
      <c r="F614" s="145" t="s">
        <v>1240</v>
      </c>
      <c r="G614" s="140"/>
      <c r="H614" s="135" t="s">
        <v>750</v>
      </c>
      <c r="I614" s="132" t="s">
        <v>1870</v>
      </c>
      <c r="J614" s="130" t="s">
        <v>1423</v>
      </c>
      <c r="K614" s="133">
        <v>12069</v>
      </c>
      <c r="L614" s="130">
        <v>12069</v>
      </c>
      <c r="M614" s="130">
        <v>181</v>
      </c>
      <c r="N614" s="137">
        <v>0.5</v>
      </c>
      <c r="O614" s="137"/>
      <c r="P614" s="128"/>
    </row>
    <row r="615" spans="1:16" x14ac:dyDescent="0.3">
      <c r="A615" s="60">
        <v>617</v>
      </c>
      <c r="B615" s="128" t="s">
        <v>1432</v>
      </c>
      <c r="C615" s="146"/>
      <c r="D615" s="146" t="e">
        <f>MATCH(E615,[1]!Tabla1[Consignatario],0)</f>
        <v>#REF!</v>
      </c>
      <c r="E615" s="130" t="s">
        <v>1702</v>
      </c>
      <c r="F615" s="146" t="s">
        <v>1247</v>
      </c>
      <c r="G615" s="189"/>
      <c r="H615" s="135" t="s">
        <v>750</v>
      </c>
      <c r="I615" s="132" t="s">
        <v>1869</v>
      </c>
      <c r="J615" s="130" t="s">
        <v>49</v>
      </c>
      <c r="K615" s="133">
        <v>1000</v>
      </c>
      <c r="L615" s="130"/>
      <c r="M615" s="130">
        <v>3</v>
      </c>
      <c r="N615" s="130">
        <v>6</v>
      </c>
      <c r="O615" s="130"/>
      <c r="P615" s="128"/>
    </row>
    <row r="616" spans="1:16" x14ac:dyDescent="0.3">
      <c r="A616" s="60">
        <v>618</v>
      </c>
      <c r="B616" s="134"/>
      <c r="C616" s="146"/>
      <c r="D616" s="146" t="e">
        <f>MATCH(E616,[1]!Tabla1[Consignatario],0)</f>
        <v>#REF!</v>
      </c>
      <c r="E616" s="130" t="s">
        <v>1702</v>
      </c>
      <c r="F616" s="145" t="s">
        <v>1247</v>
      </c>
      <c r="G616" s="136"/>
      <c r="H616" s="135" t="s">
        <v>750</v>
      </c>
      <c r="I616" s="132" t="s">
        <v>1870</v>
      </c>
      <c r="J616" s="130" t="s">
        <v>937</v>
      </c>
      <c r="K616" s="133">
        <v>6400</v>
      </c>
      <c r="L616" s="130">
        <v>6400</v>
      </c>
      <c r="M616" s="130">
        <v>91</v>
      </c>
      <c r="N616" s="130"/>
      <c r="O616" s="130"/>
      <c r="P616" s="128"/>
    </row>
    <row r="617" spans="1:16" x14ac:dyDescent="0.3">
      <c r="A617" s="60">
        <v>619</v>
      </c>
      <c r="B617" s="142" t="s">
        <v>1339</v>
      </c>
      <c r="C617" s="135"/>
      <c r="D617" s="146" t="e">
        <f>MATCH(E617,[1]!Tabla1[Consignatario],0)</f>
        <v>#REF!</v>
      </c>
      <c r="E617" s="130" t="s">
        <v>1702</v>
      </c>
      <c r="F617" s="135" t="s">
        <v>1247</v>
      </c>
      <c r="G617" s="144"/>
      <c r="H617" s="135" t="s">
        <v>474</v>
      </c>
      <c r="I617" s="132" t="s">
        <v>1869</v>
      </c>
      <c r="J617" s="130" t="s">
        <v>52</v>
      </c>
      <c r="K617" s="133">
        <v>2000</v>
      </c>
      <c r="L617" s="130"/>
      <c r="M617" s="130">
        <v>7</v>
      </c>
      <c r="N617" s="130">
        <v>4</v>
      </c>
      <c r="O617" s="130"/>
      <c r="P617" s="128"/>
    </row>
    <row r="618" spans="1:16" x14ac:dyDescent="0.3">
      <c r="A618" s="60">
        <v>620</v>
      </c>
      <c r="B618" s="138"/>
      <c r="C618" s="139"/>
      <c r="D618" s="146" t="e">
        <f>MATCH(E618,[1]!Tabla1[Consignatario],0)</f>
        <v>#REF!</v>
      </c>
      <c r="E618" s="130" t="s">
        <v>1702</v>
      </c>
      <c r="F618" s="135" t="s">
        <v>1247</v>
      </c>
      <c r="G618" s="140"/>
      <c r="H618" s="135" t="s">
        <v>474</v>
      </c>
      <c r="I618" s="132" t="s">
        <v>1870</v>
      </c>
      <c r="J618" s="130" t="s">
        <v>856</v>
      </c>
      <c r="K618" s="133">
        <v>6200</v>
      </c>
      <c r="L618" s="130">
        <v>9200</v>
      </c>
      <c r="M618" s="130">
        <v>93</v>
      </c>
      <c r="N618" s="130"/>
      <c r="O618" s="130"/>
      <c r="P618" s="128"/>
    </row>
    <row r="620" spans="1:16" x14ac:dyDescent="0.3">
      <c r="K620" s="133"/>
    </row>
  </sheetData>
  <autoFilter ref="B1:P618" xr:uid="{B31EBB29-D4B0-4E7D-BA68-FED6DC6C1A97}">
    <sortState xmlns:xlrd2="http://schemas.microsoft.com/office/spreadsheetml/2017/richdata2" ref="B2:P618">
      <sortCondition ref="E1:E618"/>
    </sortState>
  </autoFilter>
  <phoneticPr fontId="16"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EC6B-665C-432B-8DF6-A3BB7AB6DF64}">
  <dimension ref="A1:D12"/>
  <sheetViews>
    <sheetView workbookViewId="0">
      <selection activeCell="C14" sqref="C14"/>
    </sheetView>
  </sheetViews>
  <sheetFormatPr baseColWidth="10" defaultRowHeight="14.4" x14ac:dyDescent="0.3"/>
  <cols>
    <col min="1" max="1" width="13.44140625" customWidth="1"/>
    <col min="2" max="2" width="27" customWidth="1"/>
  </cols>
  <sheetData>
    <row r="1" spans="1:4" x14ac:dyDescent="0.3">
      <c r="A1" s="177" t="s">
        <v>1490</v>
      </c>
      <c r="B1" s="177" t="s">
        <v>1491</v>
      </c>
      <c r="C1" s="177" t="s">
        <v>1492</v>
      </c>
      <c r="D1" s="176" t="s">
        <v>1499</v>
      </c>
    </row>
    <row r="2" spans="1:4" x14ac:dyDescent="0.3">
      <c r="A2" s="258" t="s">
        <v>1486</v>
      </c>
      <c r="B2" s="258"/>
      <c r="C2" s="258"/>
      <c r="D2" s="259"/>
    </row>
    <row r="3" spans="1:4" x14ac:dyDescent="0.3">
      <c r="A3" s="260" t="s">
        <v>1486</v>
      </c>
      <c r="B3" s="136" t="s">
        <v>750</v>
      </c>
      <c r="C3" s="263" t="s">
        <v>1494</v>
      </c>
      <c r="D3" s="265" t="s">
        <v>1498</v>
      </c>
    </row>
    <row r="4" spans="1:4" x14ac:dyDescent="0.3">
      <c r="A4" s="261"/>
      <c r="B4" s="144" t="s">
        <v>474</v>
      </c>
      <c r="C4" s="264"/>
      <c r="D4" s="266"/>
    </row>
    <row r="5" spans="1:4" x14ac:dyDescent="0.3">
      <c r="A5" s="261"/>
      <c r="B5" s="143" t="s">
        <v>1451</v>
      </c>
      <c r="C5" s="264"/>
      <c r="D5" s="266"/>
    </row>
    <row r="6" spans="1:4" x14ac:dyDescent="0.3">
      <c r="A6" s="262" t="s">
        <v>1487</v>
      </c>
      <c r="B6" s="143" t="s">
        <v>1283</v>
      </c>
      <c r="C6" s="264" t="s">
        <v>1493</v>
      </c>
      <c r="D6" s="266" t="s">
        <v>1497</v>
      </c>
    </row>
    <row r="7" spans="1:4" x14ac:dyDescent="0.3">
      <c r="A7" s="262"/>
      <c r="B7" s="143" t="s">
        <v>1277</v>
      </c>
      <c r="C7" s="264"/>
      <c r="D7" s="266"/>
    </row>
    <row r="8" spans="1:4" ht="27.6" x14ac:dyDescent="0.3">
      <c r="A8" s="175" t="s">
        <v>1488</v>
      </c>
      <c r="B8" s="139" t="s">
        <v>1238</v>
      </c>
      <c r="C8" s="178" t="s">
        <v>1493</v>
      </c>
      <c r="D8" s="179" t="s">
        <v>1497</v>
      </c>
    </row>
    <row r="9" spans="1:4" x14ac:dyDescent="0.3">
      <c r="A9" s="255" t="s">
        <v>1841</v>
      </c>
      <c r="B9" s="256"/>
      <c r="C9" s="256"/>
      <c r="D9" s="257"/>
    </row>
    <row r="10" spans="1:4" ht="27.6" x14ac:dyDescent="0.3">
      <c r="A10" s="175" t="s">
        <v>1489</v>
      </c>
      <c r="B10" s="139" t="s">
        <v>717</v>
      </c>
      <c r="C10" s="178" t="s">
        <v>1493</v>
      </c>
      <c r="D10" s="179" t="s">
        <v>1496</v>
      </c>
    </row>
    <row r="12" spans="1:4" x14ac:dyDescent="0.3">
      <c r="A12" s="171" t="s">
        <v>1495</v>
      </c>
    </row>
  </sheetData>
  <mergeCells count="8">
    <mergeCell ref="A9:D9"/>
    <mergeCell ref="A2:D2"/>
    <mergeCell ref="A3:A5"/>
    <mergeCell ref="A6:A7"/>
    <mergeCell ref="C3:C5"/>
    <mergeCell ref="C6:C7"/>
    <mergeCell ref="D3:D5"/>
    <mergeCell ref="D6:D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37D3C-343C-4235-A42B-3F04B81CB87A}">
  <dimension ref="A1:Q188"/>
  <sheetViews>
    <sheetView workbookViewId="0">
      <selection activeCell="N113" sqref="N1:N113"/>
    </sheetView>
  </sheetViews>
  <sheetFormatPr baseColWidth="10" defaultRowHeight="14.4" x14ac:dyDescent="0.3"/>
  <cols>
    <col min="6" max="6" width="17.5546875" style="22" customWidth="1"/>
    <col min="11" max="11" width="8.6640625" customWidth="1"/>
    <col min="12" max="12" width="23.88671875" customWidth="1"/>
    <col min="15" max="15" width="8" customWidth="1"/>
    <col min="16" max="16" width="27.6640625" customWidth="1"/>
  </cols>
  <sheetData>
    <row r="1" spans="1:17" x14ac:dyDescent="0.3">
      <c r="A1" s="171" t="s">
        <v>1691</v>
      </c>
      <c r="B1" s="171" t="s">
        <v>1692</v>
      </c>
      <c r="C1" s="171" t="s">
        <v>1693</v>
      </c>
      <c r="D1" s="171" t="s">
        <v>1694</v>
      </c>
      <c r="F1" s="173" t="s">
        <v>1691</v>
      </c>
      <c r="G1" s="171" t="s">
        <v>1692</v>
      </c>
      <c r="H1" s="171" t="s">
        <v>1693</v>
      </c>
      <c r="I1" s="171" t="s">
        <v>1694</v>
      </c>
      <c r="J1" s="171"/>
      <c r="K1" s="172" t="s">
        <v>1695</v>
      </c>
      <c r="L1" s="172" t="s">
        <v>1696</v>
      </c>
      <c r="M1" s="121">
        <v>1730</v>
      </c>
      <c r="O1" s="172" t="s">
        <v>1695</v>
      </c>
      <c r="P1" s="172" t="s">
        <v>1696</v>
      </c>
      <c r="Q1" s="121">
        <v>1739</v>
      </c>
    </row>
    <row r="2" spans="1:17" x14ac:dyDescent="0.3">
      <c r="A2" t="s">
        <v>1787</v>
      </c>
      <c r="B2" t="e" cm="1">
        <f t="array" ref="B2">SUMPRODUCT((A2='Armada 1730'!$E$2:$E$684)*'Armada 1730'!$K$2:$K$684)</f>
        <v>#VALUE!</v>
      </c>
      <c r="C2" t="e">
        <f>B2+0.00001*ROW()</f>
        <v>#VALUE!</v>
      </c>
      <c r="D2" t="e">
        <f>_xlfn.RANK.EQ(C2,$C$2:$C$160)</f>
        <v>#VALUE!</v>
      </c>
      <c r="F2" s="195" t="s">
        <v>1485</v>
      </c>
      <c r="G2" t="e" cm="1">
        <f t="array" ref="G2">SUMPRODUCT((F2='Armada 1739'!E2:E618)*'Armada 1739'!K2:K618)</f>
        <v>#VALUE!</v>
      </c>
      <c r="H2" t="e">
        <f>G2+0.00001*ROW()</f>
        <v>#VALUE!</v>
      </c>
      <c r="I2" t="e">
        <f>_xlfn.RANK.EQ(H2,$H$2:$H$188)</f>
        <v>#VALUE!</v>
      </c>
      <c r="K2">
        <v>1</v>
      </c>
      <c r="L2" t="e">
        <f>INDEX($A$2:$A$188,MATCH(K2,$D$2:$D$188,0))</f>
        <v>#N/A</v>
      </c>
      <c r="M2" t="e">
        <f>INDEX($B$2:$B$188,MATCH(K2,$D$2:$D$188,0))</f>
        <v>#N/A</v>
      </c>
      <c r="O2">
        <v>1</v>
      </c>
      <c r="P2" t="e">
        <f>INDEX($F$2:$F$188,MATCH(O2,$I$2:$I$188,0))</f>
        <v>#N/A</v>
      </c>
      <c r="Q2" t="e">
        <f>INDEX($G$2:$G$188,MATCH(O2,$I$2:$I$188,0))</f>
        <v>#N/A</v>
      </c>
    </row>
    <row r="3" spans="1:17" x14ac:dyDescent="0.3">
      <c r="A3" t="s">
        <v>1485</v>
      </c>
      <c r="B3" t="e" cm="1">
        <f t="array" ref="B3">SUMPRODUCT((A3='Armada 1730'!$E$2:$E$684)*'Armada 1730'!$K$2:$K$684)</f>
        <v>#VALUE!</v>
      </c>
      <c r="C3" t="e">
        <f t="shared" ref="C3:C66" si="0">B3+0.00001*ROW()</f>
        <v>#VALUE!</v>
      </c>
      <c r="D3" t="e">
        <f t="shared" ref="D3:D66" si="1">_xlfn.RANK.EQ(C3,$C$2:$C$160)</f>
        <v>#VALUE!</v>
      </c>
      <c r="F3" s="128" t="s">
        <v>1504</v>
      </c>
      <c r="G3" t="e" cm="1">
        <f t="array" ref="G3">SUMPRODUCT((F3='Armada 1739'!E3:E619)*'Armada 1739'!K3:K619)</f>
        <v>#VALUE!</v>
      </c>
      <c r="H3" t="e">
        <f t="shared" ref="H3:H66" si="2">G3+0.00001*ROW()</f>
        <v>#VALUE!</v>
      </c>
      <c r="I3" t="e">
        <f t="shared" ref="I3:I66" si="3">_xlfn.RANK.EQ(H3,$H$2:$H$188)</f>
        <v>#VALUE!</v>
      </c>
      <c r="K3">
        <v>2</v>
      </c>
      <c r="L3" t="e">
        <f t="shared" ref="L3:L66" si="4">INDEX($A$2:$A$188,MATCH(K3,$D$2:$D$188,0))</f>
        <v>#N/A</v>
      </c>
      <c r="M3" t="e">
        <f t="shared" ref="M3:M66" si="5">INDEX($B$2:$B$188,MATCH(K3,$D$2:$D$188,0))</f>
        <v>#N/A</v>
      </c>
      <c r="O3">
        <v>2</v>
      </c>
      <c r="P3" t="e">
        <f t="shared" ref="P3:P66" si="6">INDEX($F$2:$F$188,MATCH(O3,$I$2:$I$188,0))</f>
        <v>#N/A</v>
      </c>
      <c r="Q3" t="e">
        <f t="shared" ref="Q3:Q66" si="7">INDEX($G$2:$G$188,MATCH(O3,$I$2:$I$188,0))</f>
        <v>#N/A</v>
      </c>
    </row>
    <row r="4" spans="1:17" x14ac:dyDescent="0.3">
      <c r="A4" t="s">
        <v>1759</v>
      </c>
      <c r="B4" t="e" cm="1">
        <f t="array" ref="B4">SUMPRODUCT((A4='Armada 1730'!$E$2:$E$684)*'Armada 1730'!$K$2:$K$684)</f>
        <v>#VALUE!</v>
      </c>
      <c r="C4" t="e">
        <f t="shared" si="0"/>
        <v>#VALUE!</v>
      </c>
      <c r="D4" t="e">
        <f t="shared" si="1"/>
        <v>#VALUE!</v>
      </c>
      <c r="F4" s="128" t="s">
        <v>1506</v>
      </c>
      <c r="G4" t="e" cm="1">
        <f t="array" ref="G4">SUMPRODUCT((F4='Armada 1739'!E4:E620)*'Armada 1739'!K4:K620)</f>
        <v>#VALUE!</v>
      </c>
      <c r="H4" t="e">
        <f t="shared" si="2"/>
        <v>#VALUE!</v>
      </c>
      <c r="I4" t="e">
        <f t="shared" si="3"/>
        <v>#VALUE!</v>
      </c>
      <c r="K4">
        <v>3</v>
      </c>
      <c r="L4" t="e">
        <f t="shared" si="4"/>
        <v>#N/A</v>
      </c>
      <c r="M4" t="e">
        <f t="shared" si="5"/>
        <v>#N/A</v>
      </c>
      <c r="O4">
        <v>3</v>
      </c>
      <c r="P4" t="e">
        <f t="shared" si="6"/>
        <v>#N/A</v>
      </c>
      <c r="Q4" t="e">
        <f t="shared" si="7"/>
        <v>#N/A</v>
      </c>
    </row>
    <row r="5" spans="1:17" x14ac:dyDescent="0.3">
      <c r="A5" t="s">
        <v>1705</v>
      </c>
      <c r="B5" t="e" cm="1">
        <f t="array" ref="B5">SUMPRODUCT((A5='Armada 1730'!$E$2:$E$684)*'Armada 1730'!$K$2:$K$684)</f>
        <v>#VALUE!</v>
      </c>
      <c r="C5" t="e">
        <f t="shared" si="0"/>
        <v>#VALUE!</v>
      </c>
      <c r="D5" t="e">
        <f t="shared" si="1"/>
        <v>#VALUE!</v>
      </c>
      <c r="F5" s="128" t="s">
        <v>1507</v>
      </c>
      <c r="G5" t="e" cm="1">
        <f t="array" ref="G5">SUMPRODUCT((F5='Armada 1739'!E5:E621)*'Armada 1739'!K5:K621)</f>
        <v>#VALUE!</v>
      </c>
      <c r="H5" t="e">
        <f t="shared" si="2"/>
        <v>#VALUE!</v>
      </c>
      <c r="I5" t="e">
        <f t="shared" si="3"/>
        <v>#VALUE!</v>
      </c>
      <c r="K5">
        <v>4</v>
      </c>
      <c r="L5" t="e">
        <f t="shared" si="4"/>
        <v>#N/A</v>
      </c>
      <c r="M5" t="e">
        <f t="shared" si="5"/>
        <v>#N/A</v>
      </c>
      <c r="O5">
        <v>4</v>
      </c>
      <c r="P5" t="e">
        <f t="shared" si="6"/>
        <v>#N/A</v>
      </c>
      <c r="Q5" t="e">
        <f t="shared" si="7"/>
        <v>#N/A</v>
      </c>
    </row>
    <row r="6" spans="1:17" x14ac:dyDescent="0.3">
      <c r="A6" t="s">
        <v>1769</v>
      </c>
      <c r="B6" t="e" cm="1">
        <f t="array" ref="B6">SUMPRODUCT((A6='Armada 1730'!$E$2:$E$684)*'Armada 1730'!$K$2:$K$684)</f>
        <v>#VALUE!</v>
      </c>
      <c r="C6" t="e">
        <f t="shared" si="0"/>
        <v>#VALUE!</v>
      </c>
      <c r="D6" t="e">
        <f t="shared" si="1"/>
        <v>#VALUE!</v>
      </c>
      <c r="F6" s="128" t="s">
        <v>1547</v>
      </c>
      <c r="G6" t="e" cm="1">
        <f t="array" ref="G6">SUMPRODUCT((F6='Armada 1739'!E6:E622)*'Armada 1739'!K6:K622)</f>
        <v>#VALUE!</v>
      </c>
      <c r="H6" t="e">
        <f t="shared" si="2"/>
        <v>#VALUE!</v>
      </c>
      <c r="I6" t="e">
        <f t="shared" si="3"/>
        <v>#VALUE!</v>
      </c>
      <c r="K6">
        <v>5</v>
      </c>
      <c r="L6" t="e">
        <f t="shared" si="4"/>
        <v>#N/A</v>
      </c>
      <c r="M6" t="e">
        <f t="shared" si="5"/>
        <v>#N/A</v>
      </c>
      <c r="O6">
        <v>5</v>
      </c>
      <c r="P6" t="e">
        <f t="shared" si="6"/>
        <v>#N/A</v>
      </c>
      <c r="Q6" t="e">
        <f t="shared" si="7"/>
        <v>#N/A</v>
      </c>
    </row>
    <row r="7" spans="1:17" x14ac:dyDescent="0.3">
      <c r="A7" t="s">
        <v>1796</v>
      </c>
      <c r="B7" t="e" cm="1">
        <f t="array" ref="B7">SUMPRODUCT((A7='Armada 1730'!$E$2:$E$684)*'Armada 1730'!$K$2:$K$684)</f>
        <v>#VALUE!</v>
      </c>
      <c r="C7" t="e">
        <f t="shared" si="0"/>
        <v>#VALUE!</v>
      </c>
      <c r="D7" t="e">
        <f t="shared" si="1"/>
        <v>#VALUE!</v>
      </c>
      <c r="F7" s="128" t="s">
        <v>1508</v>
      </c>
      <c r="G7" t="e" cm="1">
        <f t="array" ref="G7">SUMPRODUCT((F7='Armada 1739'!E7:E623)*'Armada 1739'!K7:K623)</f>
        <v>#VALUE!</v>
      </c>
      <c r="H7" t="e">
        <f t="shared" si="2"/>
        <v>#VALUE!</v>
      </c>
      <c r="I7" t="e">
        <f t="shared" si="3"/>
        <v>#VALUE!</v>
      </c>
      <c r="K7">
        <v>6</v>
      </c>
      <c r="L7" t="e">
        <f t="shared" si="4"/>
        <v>#N/A</v>
      </c>
      <c r="M7" t="e">
        <f t="shared" si="5"/>
        <v>#N/A</v>
      </c>
      <c r="O7">
        <v>6</v>
      </c>
      <c r="P7" t="e">
        <f t="shared" si="6"/>
        <v>#N/A</v>
      </c>
      <c r="Q7" t="e">
        <f t="shared" si="7"/>
        <v>#N/A</v>
      </c>
    </row>
    <row r="8" spans="1:17" x14ac:dyDescent="0.3">
      <c r="A8" t="s">
        <v>1718</v>
      </c>
      <c r="B8" t="e" cm="1">
        <f t="array" ref="B8">SUMPRODUCT((A8='Armada 1730'!$E$2:$E$684)*'Armada 1730'!$K$2:$K$684)</f>
        <v>#VALUE!</v>
      </c>
      <c r="C8" t="e">
        <f t="shared" si="0"/>
        <v>#VALUE!</v>
      </c>
      <c r="D8" t="e">
        <f t="shared" si="1"/>
        <v>#VALUE!</v>
      </c>
      <c r="F8" s="128" t="s">
        <v>1509</v>
      </c>
      <c r="G8" t="e" cm="1">
        <f t="array" ref="G8">SUMPRODUCT((F8='Armada 1739'!E8:E624)*'Armada 1739'!K8:K624)</f>
        <v>#VALUE!</v>
      </c>
      <c r="H8" t="e">
        <f t="shared" si="2"/>
        <v>#VALUE!</v>
      </c>
      <c r="I8" t="e">
        <f t="shared" si="3"/>
        <v>#VALUE!</v>
      </c>
      <c r="K8">
        <v>7</v>
      </c>
      <c r="L8" t="e">
        <f t="shared" si="4"/>
        <v>#N/A</v>
      </c>
      <c r="M8" t="e">
        <f t="shared" si="5"/>
        <v>#N/A</v>
      </c>
      <c r="O8">
        <v>7</v>
      </c>
      <c r="P8" t="e">
        <f t="shared" si="6"/>
        <v>#N/A</v>
      </c>
      <c r="Q8" t="e">
        <f t="shared" si="7"/>
        <v>#N/A</v>
      </c>
    </row>
    <row r="9" spans="1:17" x14ac:dyDescent="0.3">
      <c r="A9" t="s">
        <v>1578</v>
      </c>
      <c r="B9" t="e" cm="1">
        <f t="array" ref="B9">SUMPRODUCT((A9='Armada 1730'!$E$2:$E$684)*'Armada 1730'!$K$2:$K$684)</f>
        <v>#VALUE!</v>
      </c>
      <c r="C9" t="e">
        <f t="shared" si="0"/>
        <v>#VALUE!</v>
      </c>
      <c r="D9" t="e">
        <f t="shared" si="1"/>
        <v>#VALUE!</v>
      </c>
      <c r="F9" s="155" t="s">
        <v>1515</v>
      </c>
      <c r="G9" t="e" cm="1">
        <f t="array" ref="G9">SUMPRODUCT((F9='Armada 1739'!E9:E625)*'Armada 1739'!K9:K625)</f>
        <v>#VALUE!</v>
      </c>
      <c r="H9" t="e">
        <f t="shared" si="2"/>
        <v>#VALUE!</v>
      </c>
      <c r="I9" t="e">
        <f t="shared" si="3"/>
        <v>#VALUE!</v>
      </c>
      <c r="K9">
        <v>8</v>
      </c>
      <c r="L9" t="e">
        <f t="shared" si="4"/>
        <v>#N/A</v>
      </c>
      <c r="M9" t="e">
        <f t="shared" si="5"/>
        <v>#N/A</v>
      </c>
      <c r="O9">
        <v>8</v>
      </c>
      <c r="P9" t="e">
        <f t="shared" si="6"/>
        <v>#N/A</v>
      </c>
      <c r="Q9" t="e">
        <f t="shared" si="7"/>
        <v>#N/A</v>
      </c>
    </row>
    <row r="10" spans="1:17" x14ac:dyDescent="0.3">
      <c r="A10" t="s">
        <v>1610</v>
      </c>
      <c r="B10" t="e" cm="1">
        <f t="array" ref="B10">SUMPRODUCT((A10='Armada 1730'!$E$2:$E$684)*'Armada 1730'!$K$2:$K$684)</f>
        <v>#VALUE!</v>
      </c>
      <c r="C10" t="e">
        <f t="shared" si="0"/>
        <v>#VALUE!</v>
      </c>
      <c r="D10" t="e">
        <f t="shared" si="1"/>
        <v>#VALUE!</v>
      </c>
      <c r="F10" s="128" t="s">
        <v>1518</v>
      </c>
      <c r="G10" t="e" cm="1">
        <f t="array" ref="G10">SUMPRODUCT((F10='Armada 1739'!E10:E626)*'Armada 1739'!K10:K626)</f>
        <v>#VALUE!</v>
      </c>
      <c r="H10" t="e">
        <f t="shared" si="2"/>
        <v>#VALUE!</v>
      </c>
      <c r="I10" t="e">
        <f t="shared" si="3"/>
        <v>#VALUE!</v>
      </c>
      <c r="K10">
        <v>9</v>
      </c>
      <c r="L10" t="e">
        <f t="shared" si="4"/>
        <v>#N/A</v>
      </c>
      <c r="M10" t="e">
        <f t="shared" si="5"/>
        <v>#N/A</v>
      </c>
      <c r="O10">
        <v>9</v>
      </c>
      <c r="P10" t="e">
        <f t="shared" si="6"/>
        <v>#N/A</v>
      </c>
      <c r="Q10" t="e">
        <f t="shared" si="7"/>
        <v>#N/A</v>
      </c>
    </row>
    <row r="11" spans="1:17" x14ac:dyDescent="0.3">
      <c r="A11" t="s">
        <v>1745</v>
      </c>
      <c r="B11" t="e" cm="1">
        <f t="array" ref="B11">SUMPRODUCT((A11='Armada 1730'!$E$2:$E$684)*'Armada 1730'!$K$2:$K$684)</f>
        <v>#VALUE!</v>
      </c>
      <c r="C11" t="e">
        <f t="shared" si="0"/>
        <v>#VALUE!</v>
      </c>
      <c r="D11" t="e">
        <f t="shared" si="1"/>
        <v>#VALUE!</v>
      </c>
      <c r="F11" s="128" t="s">
        <v>1510</v>
      </c>
      <c r="G11" t="e" cm="1">
        <f t="array" ref="G11">SUMPRODUCT((F11='Armada 1739'!E11:E627)*'Armada 1739'!K11:K627)</f>
        <v>#VALUE!</v>
      </c>
      <c r="H11" t="e">
        <f t="shared" si="2"/>
        <v>#VALUE!</v>
      </c>
      <c r="I11" t="e">
        <f t="shared" si="3"/>
        <v>#VALUE!</v>
      </c>
      <c r="K11">
        <v>10</v>
      </c>
      <c r="L11" t="e">
        <f t="shared" si="4"/>
        <v>#N/A</v>
      </c>
      <c r="M11" t="e">
        <f t="shared" si="5"/>
        <v>#N/A</v>
      </c>
      <c r="O11">
        <v>10</v>
      </c>
      <c r="P11" t="e">
        <f t="shared" si="6"/>
        <v>#N/A</v>
      </c>
      <c r="Q11" t="e">
        <f t="shared" si="7"/>
        <v>#N/A</v>
      </c>
    </row>
    <row r="12" spans="1:17" x14ac:dyDescent="0.3">
      <c r="A12" t="s">
        <v>1762</v>
      </c>
      <c r="B12" t="e" cm="1">
        <f t="array" ref="B12">SUMPRODUCT((A12='Armada 1730'!$E$2:$E$684)*'Armada 1730'!$K$2:$K$684)</f>
        <v>#VALUE!</v>
      </c>
      <c r="C12" t="e">
        <f t="shared" si="0"/>
        <v>#VALUE!</v>
      </c>
      <c r="D12" t="e">
        <f t="shared" si="1"/>
        <v>#VALUE!</v>
      </c>
      <c r="F12" s="150" t="s">
        <v>1511</v>
      </c>
      <c r="G12" t="e" cm="1">
        <f t="array" ref="G12">SUMPRODUCT((F12='Armada 1739'!E12:E628)*'Armada 1739'!K12:K628)</f>
        <v>#VALUE!</v>
      </c>
      <c r="H12" t="e">
        <f t="shared" si="2"/>
        <v>#VALUE!</v>
      </c>
      <c r="I12" t="e">
        <f t="shared" si="3"/>
        <v>#VALUE!</v>
      </c>
      <c r="K12">
        <v>11</v>
      </c>
      <c r="L12" t="e">
        <f t="shared" si="4"/>
        <v>#N/A</v>
      </c>
      <c r="M12" t="e">
        <f t="shared" si="5"/>
        <v>#N/A</v>
      </c>
      <c r="O12">
        <v>11</v>
      </c>
      <c r="P12" t="e">
        <f t="shared" si="6"/>
        <v>#N/A</v>
      </c>
      <c r="Q12" t="e">
        <f t="shared" si="7"/>
        <v>#N/A</v>
      </c>
    </row>
    <row r="13" spans="1:17" x14ac:dyDescent="0.3">
      <c r="A13" t="s">
        <v>1730</v>
      </c>
      <c r="B13" t="e" cm="1">
        <f t="array" ref="B13">SUMPRODUCT((A13='Armada 1730'!$E$2:$E$684)*'Armada 1730'!$K$2:$K$684)</f>
        <v>#VALUE!</v>
      </c>
      <c r="C13" t="e">
        <f t="shared" si="0"/>
        <v>#VALUE!</v>
      </c>
      <c r="D13" t="e">
        <f t="shared" si="1"/>
        <v>#VALUE!</v>
      </c>
      <c r="F13" s="134" t="s">
        <v>1512</v>
      </c>
      <c r="G13" t="e" cm="1">
        <f t="array" ref="G13">SUMPRODUCT((F13='Armada 1739'!E13:E629)*'Armada 1739'!K13:K629)</f>
        <v>#VALUE!</v>
      </c>
      <c r="H13" t="e">
        <f t="shared" si="2"/>
        <v>#VALUE!</v>
      </c>
      <c r="I13" t="e">
        <f t="shared" si="3"/>
        <v>#VALUE!</v>
      </c>
      <c r="K13">
        <v>12</v>
      </c>
      <c r="L13" t="e">
        <f t="shared" si="4"/>
        <v>#N/A</v>
      </c>
      <c r="M13" t="e">
        <f t="shared" si="5"/>
        <v>#N/A</v>
      </c>
      <c r="O13">
        <v>12</v>
      </c>
      <c r="P13" t="e">
        <f t="shared" si="6"/>
        <v>#N/A</v>
      </c>
      <c r="Q13" t="e">
        <f t="shared" si="7"/>
        <v>#N/A</v>
      </c>
    </row>
    <row r="14" spans="1:17" x14ac:dyDescent="0.3">
      <c r="A14" t="s">
        <v>1743</v>
      </c>
      <c r="B14" t="e" cm="1">
        <f t="array" ref="B14">SUMPRODUCT((A14='Armada 1730'!$E$2:$E$684)*'Armada 1730'!$K$2:$K$684)</f>
        <v>#VALUE!</v>
      </c>
      <c r="C14" t="e">
        <f t="shared" si="0"/>
        <v>#VALUE!</v>
      </c>
      <c r="D14" t="e">
        <f t="shared" si="1"/>
        <v>#VALUE!</v>
      </c>
      <c r="F14" s="150" t="s">
        <v>1513</v>
      </c>
      <c r="G14" t="e" cm="1">
        <f t="array" ref="G14">SUMPRODUCT((F14='Armada 1739'!E14:E630)*'Armada 1739'!K14:K630)</f>
        <v>#VALUE!</v>
      </c>
      <c r="H14" t="e">
        <f t="shared" si="2"/>
        <v>#VALUE!</v>
      </c>
      <c r="I14" t="e">
        <f t="shared" si="3"/>
        <v>#VALUE!</v>
      </c>
      <c r="K14">
        <v>13</v>
      </c>
      <c r="L14" t="e">
        <f t="shared" si="4"/>
        <v>#N/A</v>
      </c>
      <c r="M14" t="e">
        <f t="shared" si="5"/>
        <v>#N/A</v>
      </c>
      <c r="O14">
        <v>13</v>
      </c>
      <c r="P14" t="e">
        <f t="shared" si="6"/>
        <v>#N/A</v>
      </c>
      <c r="Q14" t="e">
        <f t="shared" si="7"/>
        <v>#N/A</v>
      </c>
    </row>
    <row r="15" spans="1:17" x14ac:dyDescent="0.3">
      <c r="A15" t="s">
        <v>1795</v>
      </c>
      <c r="B15" t="e" cm="1">
        <f t="array" ref="B15">SUMPRODUCT((A15='Armada 1730'!$E$2:$E$684)*'Armada 1730'!$K$2:$K$684)</f>
        <v>#VALUE!</v>
      </c>
      <c r="C15" t="e">
        <f t="shared" si="0"/>
        <v>#VALUE!</v>
      </c>
      <c r="D15" t="e">
        <f t="shared" si="1"/>
        <v>#VALUE!</v>
      </c>
      <c r="F15" s="134" t="s">
        <v>1514</v>
      </c>
      <c r="G15" t="e" cm="1">
        <f t="array" ref="G15">SUMPRODUCT((F15='Armada 1739'!E15:E631)*'Armada 1739'!K15:K631)</f>
        <v>#VALUE!</v>
      </c>
      <c r="H15" t="e">
        <f t="shared" si="2"/>
        <v>#VALUE!</v>
      </c>
      <c r="I15" t="e">
        <f t="shared" si="3"/>
        <v>#VALUE!</v>
      </c>
      <c r="K15">
        <v>14</v>
      </c>
      <c r="L15" t="e">
        <f t="shared" si="4"/>
        <v>#N/A</v>
      </c>
      <c r="M15" t="e">
        <f t="shared" si="5"/>
        <v>#N/A</v>
      </c>
      <c r="O15">
        <v>14</v>
      </c>
      <c r="P15" t="e">
        <f t="shared" si="6"/>
        <v>#N/A</v>
      </c>
      <c r="Q15" t="e">
        <f t="shared" si="7"/>
        <v>#N/A</v>
      </c>
    </row>
    <row r="16" spans="1:17" x14ac:dyDescent="0.3">
      <c r="A16" t="s">
        <v>1752</v>
      </c>
      <c r="B16" t="e" cm="1">
        <f t="array" ref="B16">SUMPRODUCT((A16='Armada 1730'!$E$2:$E$684)*'Armada 1730'!$K$2:$K$684)</f>
        <v>#VALUE!</v>
      </c>
      <c r="C16" t="e">
        <f t="shared" si="0"/>
        <v>#VALUE!</v>
      </c>
      <c r="D16" t="e">
        <f t="shared" si="1"/>
        <v>#VALUE!</v>
      </c>
      <c r="F16" s="150" t="s">
        <v>1625</v>
      </c>
      <c r="G16" t="e" cm="1">
        <f t="array" ref="G16">SUMPRODUCT((F16='Armada 1739'!E16:E632)*'Armada 1739'!K16:K632)</f>
        <v>#VALUE!</v>
      </c>
      <c r="H16" t="e">
        <f t="shared" si="2"/>
        <v>#VALUE!</v>
      </c>
      <c r="I16" t="e">
        <f t="shared" si="3"/>
        <v>#VALUE!</v>
      </c>
      <c r="K16">
        <v>15</v>
      </c>
      <c r="L16" t="e">
        <f t="shared" si="4"/>
        <v>#N/A</v>
      </c>
      <c r="M16" t="e">
        <f t="shared" si="5"/>
        <v>#N/A</v>
      </c>
      <c r="O16">
        <v>15</v>
      </c>
      <c r="P16" t="e">
        <f t="shared" si="6"/>
        <v>#N/A</v>
      </c>
      <c r="Q16" t="e">
        <f t="shared" si="7"/>
        <v>#N/A</v>
      </c>
    </row>
    <row r="17" spans="1:17" x14ac:dyDescent="0.3">
      <c r="A17" t="s">
        <v>1708</v>
      </c>
      <c r="B17" t="e" cm="1">
        <f t="array" ref="B17">SUMPRODUCT((A17='Armada 1730'!$E$2:$E$684)*'Armada 1730'!$K$2:$K$684)</f>
        <v>#VALUE!</v>
      </c>
      <c r="C17" t="e">
        <f t="shared" si="0"/>
        <v>#VALUE!</v>
      </c>
      <c r="D17" t="e">
        <f t="shared" si="1"/>
        <v>#VALUE!</v>
      </c>
      <c r="F17" s="134" t="s">
        <v>1516</v>
      </c>
      <c r="G17" t="e" cm="1">
        <f t="array" ref="G17">SUMPRODUCT((F17='Armada 1739'!E17:E633)*'Armada 1739'!K17:K633)</f>
        <v>#VALUE!</v>
      </c>
      <c r="H17" t="e">
        <f t="shared" si="2"/>
        <v>#VALUE!</v>
      </c>
      <c r="I17" t="e">
        <f t="shared" si="3"/>
        <v>#VALUE!</v>
      </c>
      <c r="K17">
        <v>16</v>
      </c>
      <c r="L17" t="e">
        <f t="shared" si="4"/>
        <v>#N/A</v>
      </c>
      <c r="M17" t="e">
        <f t="shared" si="5"/>
        <v>#N/A</v>
      </c>
      <c r="O17">
        <v>16</v>
      </c>
      <c r="P17" t="e">
        <f t="shared" si="6"/>
        <v>#N/A</v>
      </c>
      <c r="Q17" t="e">
        <f t="shared" si="7"/>
        <v>#N/A</v>
      </c>
    </row>
    <row r="18" spans="1:17" x14ac:dyDescent="0.3">
      <c r="A18" t="s">
        <v>1803</v>
      </c>
      <c r="B18" t="e" cm="1">
        <f t="array" ref="B18">SUMPRODUCT((A18='Armada 1730'!$E$2:$E$684)*'Armada 1730'!$K$2:$K$684)</f>
        <v>#VALUE!</v>
      </c>
      <c r="C18" t="e">
        <f t="shared" si="0"/>
        <v>#VALUE!</v>
      </c>
      <c r="D18" t="e">
        <f t="shared" si="1"/>
        <v>#VALUE!</v>
      </c>
      <c r="F18" s="134" t="s">
        <v>1517</v>
      </c>
      <c r="G18" t="e" cm="1">
        <f t="array" ref="G18">SUMPRODUCT((F18='Armada 1739'!E18:E634)*'Armada 1739'!K18:K634)</f>
        <v>#VALUE!</v>
      </c>
      <c r="H18" t="e">
        <f t="shared" si="2"/>
        <v>#VALUE!</v>
      </c>
      <c r="I18" t="e">
        <f t="shared" si="3"/>
        <v>#VALUE!</v>
      </c>
      <c r="K18">
        <v>17</v>
      </c>
      <c r="L18" t="e">
        <f t="shared" si="4"/>
        <v>#N/A</v>
      </c>
      <c r="M18" t="e">
        <f t="shared" si="5"/>
        <v>#N/A</v>
      </c>
      <c r="O18">
        <v>17</v>
      </c>
      <c r="P18" t="e">
        <f t="shared" si="6"/>
        <v>#N/A</v>
      </c>
      <c r="Q18" t="e">
        <f t="shared" si="7"/>
        <v>#N/A</v>
      </c>
    </row>
    <row r="19" spans="1:17" x14ac:dyDescent="0.3">
      <c r="A19" t="s">
        <v>1637</v>
      </c>
      <c r="B19" t="e" cm="1">
        <f t="array" ref="B19">SUMPRODUCT((A19='Armada 1730'!$E$2:$E$684)*'Armada 1730'!$K$2:$K$684)</f>
        <v>#VALUE!</v>
      </c>
      <c r="C19" t="e">
        <f t="shared" si="0"/>
        <v>#VALUE!</v>
      </c>
      <c r="D19" t="e">
        <f t="shared" si="1"/>
        <v>#VALUE!</v>
      </c>
      <c r="F19" s="134" t="s">
        <v>1519</v>
      </c>
      <c r="G19" t="e" cm="1">
        <f t="array" ref="G19">SUMPRODUCT((F19='Armada 1739'!E19:E635)*'Armada 1739'!K19:K635)</f>
        <v>#VALUE!</v>
      </c>
      <c r="H19" t="e">
        <f t="shared" si="2"/>
        <v>#VALUE!</v>
      </c>
      <c r="I19" t="e">
        <f t="shared" si="3"/>
        <v>#VALUE!</v>
      </c>
      <c r="K19">
        <v>18</v>
      </c>
      <c r="L19" t="e">
        <f t="shared" si="4"/>
        <v>#N/A</v>
      </c>
      <c r="M19" t="e">
        <f t="shared" si="5"/>
        <v>#N/A</v>
      </c>
      <c r="O19">
        <v>18</v>
      </c>
      <c r="P19" t="e">
        <f t="shared" si="6"/>
        <v>#N/A</v>
      </c>
      <c r="Q19" t="e">
        <f t="shared" si="7"/>
        <v>#N/A</v>
      </c>
    </row>
    <row r="20" spans="1:17" x14ac:dyDescent="0.3">
      <c r="A20" t="s">
        <v>1605</v>
      </c>
      <c r="B20" t="e" cm="1">
        <f t="array" ref="B20">SUMPRODUCT((A20='Armada 1730'!$E$2:$E$684)*'Armada 1730'!$K$2:$K$684)</f>
        <v>#VALUE!</v>
      </c>
      <c r="C20" t="e">
        <f t="shared" si="0"/>
        <v>#VALUE!</v>
      </c>
      <c r="D20" t="e">
        <f t="shared" si="1"/>
        <v>#VALUE!</v>
      </c>
      <c r="F20" s="150" t="s">
        <v>1520</v>
      </c>
      <c r="G20" t="e" cm="1">
        <f t="array" ref="G20">SUMPRODUCT((F20='Armada 1739'!E20:E636)*'Armada 1739'!K20:K636)</f>
        <v>#VALUE!</v>
      </c>
      <c r="H20" t="e">
        <f t="shared" si="2"/>
        <v>#VALUE!</v>
      </c>
      <c r="I20" t="e">
        <f t="shared" si="3"/>
        <v>#VALUE!</v>
      </c>
      <c r="K20">
        <v>19</v>
      </c>
      <c r="L20" t="e">
        <f t="shared" si="4"/>
        <v>#N/A</v>
      </c>
      <c r="M20" t="e">
        <f t="shared" si="5"/>
        <v>#N/A</v>
      </c>
      <c r="O20">
        <v>19</v>
      </c>
      <c r="P20" t="e">
        <f t="shared" si="6"/>
        <v>#N/A</v>
      </c>
      <c r="Q20" t="e">
        <f t="shared" si="7"/>
        <v>#N/A</v>
      </c>
    </row>
    <row r="21" spans="1:17" x14ac:dyDescent="0.3">
      <c r="A21" t="s">
        <v>1789</v>
      </c>
      <c r="B21" t="e" cm="1">
        <f t="array" ref="B21">SUMPRODUCT((A21='Armada 1730'!$E$2:$E$684)*'Armada 1730'!$K$2:$K$684)</f>
        <v>#VALUE!</v>
      </c>
      <c r="C21" t="e">
        <f t="shared" si="0"/>
        <v>#VALUE!</v>
      </c>
      <c r="D21" t="e">
        <f t="shared" si="1"/>
        <v>#VALUE!</v>
      </c>
      <c r="F21" s="150" t="s">
        <v>1521</v>
      </c>
      <c r="G21" t="e" cm="1">
        <f t="array" ref="G21">SUMPRODUCT((F21='Armada 1739'!E21:E637)*'Armada 1739'!K21:K637)</f>
        <v>#VALUE!</v>
      </c>
      <c r="H21" t="e">
        <f t="shared" si="2"/>
        <v>#VALUE!</v>
      </c>
      <c r="I21" t="e">
        <f t="shared" si="3"/>
        <v>#VALUE!</v>
      </c>
      <c r="K21">
        <v>20</v>
      </c>
      <c r="L21" t="e">
        <f t="shared" si="4"/>
        <v>#N/A</v>
      </c>
      <c r="M21" t="e">
        <f t="shared" si="5"/>
        <v>#N/A</v>
      </c>
      <c r="O21">
        <v>20</v>
      </c>
      <c r="P21" t="e">
        <f t="shared" si="6"/>
        <v>#N/A</v>
      </c>
      <c r="Q21" t="e">
        <f t="shared" si="7"/>
        <v>#N/A</v>
      </c>
    </row>
    <row r="22" spans="1:17" x14ac:dyDescent="0.3">
      <c r="A22" t="s">
        <v>1681</v>
      </c>
      <c r="B22" t="e" cm="1">
        <f t="array" ref="B22">SUMPRODUCT((A22='Armada 1730'!$E$2:$E$684)*'Armada 1730'!$K$2:$K$684)</f>
        <v>#VALUE!</v>
      </c>
      <c r="C22" t="e">
        <f t="shared" si="0"/>
        <v>#VALUE!</v>
      </c>
      <c r="D22" t="e">
        <f t="shared" si="1"/>
        <v>#VALUE!</v>
      </c>
      <c r="F22" s="150" t="s">
        <v>1522</v>
      </c>
      <c r="G22" t="e" cm="1">
        <f t="array" ref="G22">SUMPRODUCT((F22='Armada 1739'!E22:E638)*'Armada 1739'!K22:K638)</f>
        <v>#VALUE!</v>
      </c>
      <c r="H22" t="e">
        <f t="shared" si="2"/>
        <v>#VALUE!</v>
      </c>
      <c r="I22" t="e">
        <f t="shared" si="3"/>
        <v>#VALUE!</v>
      </c>
      <c r="K22">
        <v>21</v>
      </c>
      <c r="L22" t="e">
        <f t="shared" si="4"/>
        <v>#N/A</v>
      </c>
      <c r="M22" t="e">
        <f t="shared" si="5"/>
        <v>#N/A</v>
      </c>
      <c r="O22">
        <v>21</v>
      </c>
      <c r="P22" t="e">
        <f t="shared" si="6"/>
        <v>#N/A</v>
      </c>
      <c r="Q22" t="e">
        <f t="shared" si="7"/>
        <v>#N/A</v>
      </c>
    </row>
    <row r="23" spans="1:17" x14ac:dyDescent="0.3">
      <c r="A23" t="s">
        <v>1782</v>
      </c>
      <c r="B23" t="e" cm="1">
        <f t="array" ref="B23">SUMPRODUCT((A23='Armada 1730'!$E$2:$E$684)*'Armada 1730'!$K$2:$K$684)</f>
        <v>#VALUE!</v>
      </c>
      <c r="C23" t="e">
        <f t="shared" si="0"/>
        <v>#VALUE!</v>
      </c>
      <c r="D23" t="e">
        <f t="shared" si="1"/>
        <v>#VALUE!</v>
      </c>
      <c r="F23" s="150" t="s">
        <v>1523</v>
      </c>
      <c r="G23" t="e" cm="1">
        <f t="array" ref="G23">SUMPRODUCT((F23='Armada 1739'!E23:E639)*'Armada 1739'!K23:K639)</f>
        <v>#VALUE!</v>
      </c>
      <c r="H23" t="e">
        <f t="shared" si="2"/>
        <v>#VALUE!</v>
      </c>
      <c r="I23" t="e">
        <f t="shared" si="3"/>
        <v>#VALUE!</v>
      </c>
      <c r="K23">
        <v>22</v>
      </c>
      <c r="L23" t="e">
        <f t="shared" si="4"/>
        <v>#N/A</v>
      </c>
      <c r="M23" t="e">
        <f t="shared" si="5"/>
        <v>#N/A</v>
      </c>
      <c r="O23">
        <v>22</v>
      </c>
      <c r="P23" t="e">
        <f t="shared" si="6"/>
        <v>#N/A</v>
      </c>
      <c r="Q23" t="e">
        <f t="shared" si="7"/>
        <v>#N/A</v>
      </c>
    </row>
    <row r="24" spans="1:17" x14ac:dyDescent="0.3">
      <c r="A24" t="s">
        <v>1534</v>
      </c>
      <c r="B24" t="e" cm="1">
        <f t="array" ref="B24">SUMPRODUCT((A24='Armada 1730'!$E$2:$E$684)*'Armada 1730'!$K$2:$K$684)</f>
        <v>#VALUE!</v>
      </c>
      <c r="C24" t="e">
        <f t="shared" si="0"/>
        <v>#VALUE!</v>
      </c>
      <c r="D24" t="e">
        <f t="shared" si="1"/>
        <v>#VALUE!</v>
      </c>
      <c r="F24" s="134" t="s">
        <v>1524</v>
      </c>
      <c r="G24" t="e" cm="1">
        <f t="array" ref="G24">SUMPRODUCT((F24='Armada 1739'!E24:E640)*'Armada 1739'!K24:K640)</f>
        <v>#VALUE!</v>
      </c>
      <c r="H24" t="e">
        <f t="shared" si="2"/>
        <v>#VALUE!</v>
      </c>
      <c r="I24" t="e">
        <f t="shared" si="3"/>
        <v>#VALUE!</v>
      </c>
      <c r="K24">
        <v>23</v>
      </c>
      <c r="L24" t="e">
        <f t="shared" si="4"/>
        <v>#N/A</v>
      </c>
      <c r="M24" t="e">
        <f t="shared" si="5"/>
        <v>#N/A</v>
      </c>
      <c r="O24">
        <v>23</v>
      </c>
      <c r="P24" t="e">
        <f t="shared" si="6"/>
        <v>#N/A</v>
      </c>
      <c r="Q24" t="e">
        <f t="shared" si="7"/>
        <v>#N/A</v>
      </c>
    </row>
    <row r="25" spans="1:17" x14ac:dyDescent="0.3">
      <c r="A25" t="s">
        <v>1747</v>
      </c>
      <c r="B25" t="e" cm="1">
        <f t="array" ref="B25">SUMPRODUCT((A25='Armada 1730'!$E$2:$E$684)*'Armada 1730'!$K$2:$K$684)</f>
        <v>#VALUE!</v>
      </c>
      <c r="C25" t="e">
        <f t="shared" si="0"/>
        <v>#VALUE!</v>
      </c>
      <c r="D25" t="e">
        <f t="shared" si="1"/>
        <v>#VALUE!</v>
      </c>
      <c r="F25" s="150" t="s">
        <v>1525</v>
      </c>
      <c r="G25" t="e" cm="1">
        <f t="array" ref="G25">SUMPRODUCT((F25='Armada 1739'!E25:E641)*'Armada 1739'!K25:K641)</f>
        <v>#VALUE!</v>
      </c>
      <c r="H25" t="e">
        <f t="shared" si="2"/>
        <v>#VALUE!</v>
      </c>
      <c r="I25" t="e">
        <f t="shared" si="3"/>
        <v>#VALUE!</v>
      </c>
      <c r="K25">
        <v>24</v>
      </c>
      <c r="L25" t="e">
        <f t="shared" si="4"/>
        <v>#N/A</v>
      </c>
      <c r="M25" t="e">
        <f t="shared" si="5"/>
        <v>#N/A</v>
      </c>
      <c r="O25">
        <v>24</v>
      </c>
      <c r="P25" t="e">
        <f t="shared" si="6"/>
        <v>#N/A</v>
      </c>
      <c r="Q25" t="e">
        <f t="shared" si="7"/>
        <v>#N/A</v>
      </c>
    </row>
    <row r="26" spans="1:17" x14ac:dyDescent="0.3">
      <c r="A26" t="s">
        <v>1523</v>
      </c>
      <c r="B26" t="e" cm="1">
        <f t="array" ref="B26">SUMPRODUCT((A26='Armada 1730'!$E$2:$E$684)*'Armada 1730'!$K$2:$K$684)</f>
        <v>#VALUE!</v>
      </c>
      <c r="C26" t="e">
        <f t="shared" si="0"/>
        <v>#VALUE!</v>
      </c>
      <c r="D26" t="e">
        <f t="shared" si="1"/>
        <v>#VALUE!</v>
      </c>
      <c r="F26" s="192" t="s">
        <v>1526</v>
      </c>
      <c r="G26" t="e" cm="1">
        <f t="array" ref="G26">SUMPRODUCT((F26='Armada 1739'!E26:E642)*'Armada 1739'!K26:K642)</f>
        <v>#VALUE!</v>
      </c>
      <c r="H26" t="e">
        <f t="shared" si="2"/>
        <v>#VALUE!</v>
      </c>
      <c r="I26" t="e">
        <f t="shared" si="3"/>
        <v>#VALUE!</v>
      </c>
      <c r="K26">
        <v>25</v>
      </c>
      <c r="L26" t="e">
        <f t="shared" si="4"/>
        <v>#N/A</v>
      </c>
      <c r="M26" t="e">
        <f t="shared" si="5"/>
        <v>#N/A</v>
      </c>
      <c r="O26">
        <v>25</v>
      </c>
      <c r="P26" t="e">
        <f t="shared" si="6"/>
        <v>#N/A</v>
      </c>
      <c r="Q26" t="e">
        <f t="shared" si="7"/>
        <v>#N/A</v>
      </c>
    </row>
    <row r="27" spans="1:17" x14ac:dyDescent="0.3">
      <c r="A27" t="s">
        <v>1746</v>
      </c>
      <c r="B27" t="e" cm="1">
        <f t="array" ref="B27">SUMPRODUCT((A27='Armada 1730'!$E$2:$E$684)*'Armada 1730'!$K$2:$K$684)</f>
        <v>#VALUE!</v>
      </c>
      <c r="C27" t="e">
        <f t="shared" si="0"/>
        <v>#VALUE!</v>
      </c>
      <c r="D27" t="e">
        <f t="shared" si="1"/>
        <v>#VALUE!</v>
      </c>
      <c r="F27" s="128" t="s">
        <v>1527</v>
      </c>
      <c r="G27" t="e" cm="1">
        <f t="array" ref="G27">SUMPRODUCT((F27='Armada 1739'!E27:E643)*'Armada 1739'!K27:K643)</f>
        <v>#VALUE!</v>
      </c>
      <c r="H27" t="e">
        <f t="shared" si="2"/>
        <v>#VALUE!</v>
      </c>
      <c r="I27" t="e">
        <f t="shared" si="3"/>
        <v>#VALUE!</v>
      </c>
      <c r="K27">
        <v>26</v>
      </c>
      <c r="L27" t="e">
        <f t="shared" si="4"/>
        <v>#N/A</v>
      </c>
      <c r="M27" t="e">
        <f t="shared" si="5"/>
        <v>#N/A</v>
      </c>
      <c r="O27">
        <v>26</v>
      </c>
      <c r="P27" t="e">
        <f t="shared" si="6"/>
        <v>#N/A</v>
      </c>
      <c r="Q27" t="e">
        <f t="shared" si="7"/>
        <v>#N/A</v>
      </c>
    </row>
    <row r="28" spans="1:17" x14ac:dyDescent="0.3">
      <c r="A28" t="s">
        <v>1709</v>
      </c>
      <c r="B28" t="e" cm="1">
        <f t="array" ref="B28">SUMPRODUCT((A28='Armada 1730'!$E$2:$E$684)*'Armada 1730'!$K$2:$K$684)</f>
        <v>#VALUE!</v>
      </c>
      <c r="C28" t="e">
        <f t="shared" si="0"/>
        <v>#VALUE!</v>
      </c>
      <c r="D28" t="e">
        <f t="shared" si="1"/>
        <v>#VALUE!</v>
      </c>
      <c r="F28" s="150" t="s">
        <v>1528</v>
      </c>
      <c r="G28" t="e" cm="1">
        <f t="array" ref="G28">SUMPRODUCT((F28='Armada 1739'!E28:E644)*'Armada 1739'!K28:K644)</f>
        <v>#VALUE!</v>
      </c>
      <c r="H28" t="e">
        <f t="shared" si="2"/>
        <v>#VALUE!</v>
      </c>
      <c r="I28" t="e">
        <f t="shared" si="3"/>
        <v>#VALUE!</v>
      </c>
      <c r="K28">
        <v>27</v>
      </c>
      <c r="L28" t="e">
        <f t="shared" si="4"/>
        <v>#N/A</v>
      </c>
      <c r="M28" t="e">
        <f t="shared" si="5"/>
        <v>#N/A</v>
      </c>
      <c r="O28">
        <v>27</v>
      </c>
      <c r="P28" t="e">
        <f t="shared" si="6"/>
        <v>#N/A</v>
      </c>
      <c r="Q28" t="e">
        <f t="shared" si="7"/>
        <v>#N/A</v>
      </c>
    </row>
    <row r="29" spans="1:17" x14ac:dyDescent="0.3">
      <c r="A29" t="s">
        <v>1539</v>
      </c>
      <c r="B29" t="e" cm="1">
        <f t="array" ref="B29">SUMPRODUCT((A29='Armada 1730'!$E$2:$E$684)*'Armada 1730'!$K$2:$K$684)</f>
        <v>#VALUE!</v>
      </c>
      <c r="C29" t="e">
        <f t="shared" si="0"/>
        <v>#VALUE!</v>
      </c>
      <c r="D29" t="e">
        <f t="shared" si="1"/>
        <v>#VALUE!</v>
      </c>
      <c r="F29" s="155" t="s">
        <v>1529</v>
      </c>
      <c r="G29" t="e" cm="1">
        <f t="array" ref="G29">SUMPRODUCT((F29='Armada 1739'!E29:E645)*'Armada 1739'!K29:K645)</f>
        <v>#VALUE!</v>
      </c>
      <c r="H29" t="e">
        <f t="shared" si="2"/>
        <v>#VALUE!</v>
      </c>
      <c r="I29" t="e">
        <f t="shared" si="3"/>
        <v>#VALUE!</v>
      </c>
      <c r="K29">
        <v>28</v>
      </c>
      <c r="L29" t="e">
        <f t="shared" si="4"/>
        <v>#N/A</v>
      </c>
      <c r="M29" t="e">
        <f t="shared" si="5"/>
        <v>#N/A</v>
      </c>
      <c r="O29">
        <v>28</v>
      </c>
      <c r="P29" t="e">
        <f t="shared" si="6"/>
        <v>#N/A</v>
      </c>
      <c r="Q29" t="e">
        <f t="shared" si="7"/>
        <v>#N/A</v>
      </c>
    </row>
    <row r="30" spans="1:17" x14ac:dyDescent="0.3">
      <c r="A30" t="s">
        <v>1559</v>
      </c>
      <c r="B30" t="e" cm="1">
        <f t="array" ref="B30">SUMPRODUCT((A30='Armada 1730'!$E$2:$E$684)*'Armada 1730'!$K$2:$K$684)</f>
        <v>#VALUE!</v>
      </c>
      <c r="C30" t="e">
        <f t="shared" si="0"/>
        <v>#VALUE!</v>
      </c>
      <c r="D30" t="e">
        <f t="shared" si="1"/>
        <v>#VALUE!</v>
      </c>
      <c r="F30" s="128" t="s">
        <v>1530</v>
      </c>
      <c r="G30" t="e" cm="1">
        <f t="array" ref="G30">SUMPRODUCT((F30='Armada 1739'!E30:E646)*'Armada 1739'!K30:K646)</f>
        <v>#VALUE!</v>
      </c>
      <c r="H30" t="e">
        <f t="shared" si="2"/>
        <v>#VALUE!</v>
      </c>
      <c r="I30" t="e">
        <f t="shared" si="3"/>
        <v>#VALUE!</v>
      </c>
      <c r="K30">
        <v>29</v>
      </c>
      <c r="L30" t="e">
        <f t="shared" si="4"/>
        <v>#N/A</v>
      </c>
      <c r="M30" t="e">
        <f t="shared" si="5"/>
        <v>#N/A</v>
      </c>
      <c r="O30">
        <v>29</v>
      </c>
      <c r="P30" t="e">
        <f t="shared" si="6"/>
        <v>#N/A</v>
      </c>
      <c r="Q30" t="e">
        <f t="shared" si="7"/>
        <v>#N/A</v>
      </c>
    </row>
    <row r="31" spans="1:17" x14ac:dyDescent="0.3">
      <c r="A31" t="s">
        <v>1779</v>
      </c>
      <c r="B31" t="e" cm="1">
        <f t="array" ref="B31">SUMPRODUCT((A31='Armada 1730'!$E$2:$E$684)*'Armada 1730'!$K$2:$K$684)</f>
        <v>#VALUE!</v>
      </c>
      <c r="C31" t="e">
        <f t="shared" si="0"/>
        <v>#VALUE!</v>
      </c>
      <c r="D31" t="e">
        <f t="shared" si="1"/>
        <v>#VALUE!</v>
      </c>
      <c r="F31" s="155" t="s">
        <v>1531</v>
      </c>
      <c r="G31" t="e" cm="1">
        <f t="array" ref="G31">SUMPRODUCT((F31='Armada 1739'!E31:E647)*'Armada 1739'!K31:K647)</f>
        <v>#VALUE!</v>
      </c>
      <c r="H31" t="e">
        <f t="shared" si="2"/>
        <v>#VALUE!</v>
      </c>
      <c r="I31" t="e">
        <f t="shared" si="3"/>
        <v>#VALUE!</v>
      </c>
      <c r="K31">
        <v>30</v>
      </c>
      <c r="L31" t="e">
        <f t="shared" si="4"/>
        <v>#N/A</v>
      </c>
      <c r="M31" t="e">
        <f t="shared" si="5"/>
        <v>#N/A</v>
      </c>
      <c r="O31">
        <v>30</v>
      </c>
      <c r="P31" t="e">
        <f t="shared" si="6"/>
        <v>#N/A</v>
      </c>
      <c r="Q31" t="e">
        <f t="shared" si="7"/>
        <v>#N/A</v>
      </c>
    </row>
    <row r="32" spans="1:17" x14ac:dyDescent="0.3">
      <c r="A32" t="s">
        <v>1764</v>
      </c>
      <c r="B32" t="e" cm="1">
        <f t="array" ref="B32">SUMPRODUCT((A32='Armada 1730'!$E$2:$E$684)*'Armada 1730'!$K$2:$K$684)</f>
        <v>#VALUE!</v>
      </c>
      <c r="C32" t="e">
        <f t="shared" si="0"/>
        <v>#VALUE!</v>
      </c>
      <c r="D32" t="e">
        <f t="shared" si="1"/>
        <v>#VALUE!</v>
      </c>
      <c r="F32" s="128" t="s">
        <v>1532</v>
      </c>
      <c r="G32" t="e" cm="1">
        <f t="array" ref="G32">SUMPRODUCT((F32='Armada 1739'!E32:E648)*'Armada 1739'!K32:K648)</f>
        <v>#VALUE!</v>
      </c>
      <c r="H32" t="e">
        <f t="shared" si="2"/>
        <v>#VALUE!</v>
      </c>
      <c r="I32" t="e">
        <f t="shared" si="3"/>
        <v>#VALUE!</v>
      </c>
      <c r="K32">
        <v>31</v>
      </c>
      <c r="L32" t="e">
        <f t="shared" si="4"/>
        <v>#N/A</v>
      </c>
      <c r="M32" t="e">
        <f t="shared" si="5"/>
        <v>#N/A</v>
      </c>
      <c r="O32">
        <v>31</v>
      </c>
      <c r="P32" t="e">
        <f t="shared" si="6"/>
        <v>#N/A</v>
      </c>
      <c r="Q32" t="e">
        <f t="shared" si="7"/>
        <v>#N/A</v>
      </c>
    </row>
    <row r="33" spans="1:17" x14ac:dyDescent="0.3">
      <c r="A33" t="s">
        <v>1518</v>
      </c>
      <c r="B33" t="e" cm="1">
        <f t="array" ref="B33">SUMPRODUCT((A33='Armada 1730'!$E$2:$E$684)*'Armada 1730'!$K$2:$K$684)</f>
        <v>#VALUE!</v>
      </c>
      <c r="C33" t="e">
        <f t="shared" si="0"/>
        <v>#VALUE!</v>
      </c>
      <c r="D33" t="e">
        <f t="shared" si="1"/>
        <v>#VALUE!</v>
      </c>
      <c r="F33" s="134" t="s">
        <v>1533</v>
      </c>
      <c r="G33" t="e" cm="1">
        <f t="array" ref="G33">SUMPRODUCT((F33='Armada 1739'!E33:E649)*'Armada 1739'!K33:K649)</f>
        <v>#VALUE!</v>
      </c>
      <c r="H33" t="e">
        <f t="shared" si="2"/>
        <v>#VALUE!</v>
      </c>
      <c r="I33" t="e">
        <f t="shared" si="3"/>
        <v>#VALUE!</v>
      </c>
      <c r="K33">
        <v>32</v>
      </c>
      <c r="L33" t="e">
        <f t="shared" si="4"/>
        <v>#N/A</v>
      </c>
      <c r="M33" t="e">
        <f t="shared" si="5"/>
        <v>#N/A</v>
      </c>
      <c r="O33">
        <v>32</v>
      </c>
      <c r="P33" t="e">
        <f t="shared" si="6"/>
        <v>#N/A</v>
      </c>
      <c r="Q33" t="e">
        <f t="shared" si="7"/>
        <v>#N/A</v>
      </c>
    </row>
    <row r="34" spans="1:17" x14ac:dyDescent="0.3">
      <c r="A34" t="s">
        <v>1760</v>
      </c>
      <c r="B34" t="e" cm="1">
        <f t="array" ref="B34">SUMPRODUCT((A34='Armada 1730'!$E$2:$E$684)*'Armada 1730'!$K$2:$K$684)</f>
        <v>#VALUE!</v>
      </c>
      <c r="C34" t="e">
        <f t="shared" si="0"/>
        <v>#VALUE!</v>
      </c>
      <c r="D34" t="e">
        <f t="shared" si="1"/>
        <v>#VALUE!</v>
      </c>
      <c r="F34" s="134" t="s">
        <v>1534</v>
      </c>
      <c r="G34" t="e" cm="1">
        <f t="array" ref="G34">SUMPRODUCT((F34='Armada 1739'!E34:E650)*'Armada 1739'!K34:K650)</f>
        <v>#VALUE!</v>
      </c>
      <c r="H34" t="e">
        <f t="shared" si="2"/>
        <v>#VALUE!</v>
      </c>
      <c r="I34" t="e">
        <f t="shared" si="3"/>
        <v>#VALUE!</v>
      </c>
      <c r="K34">
        <v>33</v>
      </c>
      <c r="L34" t="e">
        <f t="shared" si="4"/>
        <v>#N/A</v>
      </c>
      <c r="M34" t="e">
        <f t="shared" si="5"/>
        <v>#N/A</v>
      </c>
      <c r="O34">
        <v>33</v>
      </c>
      <c r="P34" t="e">
        <f t="shared" si="6"/>
        <v>#N/A</v>
      </c>
      <c r="Q34" t="e">
        <f t="shared" si="7"/>
        <v>#N/A</v>
      </c>
    </row>
    <row r="35" spans="1:17" x14ac:dyDescent="0.3">
      <c r="A35" t="s">
        <v>1707</v>
      </c>
      <c r="B35" t="e" cm="1">
        <f t="array" ref="B35">SUMPRODUCT((A35='Armada 1730'!$E$2:$E$684)*'Armada 1730'!$K$2:$K$684)</f>
        <v>#VALUE!</v>
      </c>
      <c r="C35" t="e">
        <f t="shared" si="0"/>
        <v>#VALUE!</v>
      </c>
      <c r="D35" t="e">
        <f t="shared" si="1"/>
        <v>#VALUE!</v>
      </c>
      <c r="F35" s="150" t="s">
        <v>1535</v>
      </c>
      <c r="G35" t="e" cm="1">
        <f t="array" ref="G35">SUMPRODUCT((F35='Armada 1739'!E35:E651)*'Armada 1739'!K35:K651)</f>
        <v>#VALUE!</v>
      </c>
      <c r="H35" t="e">
        <f t="shared" si="2"/>
        <v>#VALUE!</v>
      </c>
      <c r="I35" t="e">
        <f t="shared" si="3"/>
        <v>#VALUE!</v>
      </c>
      <c r="K35">
        <v>34</v>
      </c>
      <c r="L35" t="e">
        <f t="shared" si="4"/>
        <v>#N/A</v>
      </c>
      <c r="M35" t="e">
        <f t="shared" si="5"/>
        <v>#N/A</v>
      </c>
      <c r="O35">
        <v>34</v>
      </c>
      <c r="P35" t="e">
        <f t="shared" si="6"/>
        <v>#N/A</v>
      </c>
      <c r="Q35" t="e">
        <f t="shared" si="7"/>
        <v>#N/A</v>
      </c>
    </row>
    <row r="36" spans="1:17" x14ac:dyDescent="0.3">
      <c r="A36" t="s">
        <v>1751</v>
      </c>
      <c r="B36" t="e" cm="1">
        <f t="array" ref="B36">SUMPRODUCT((A36='Armada 1730'!$E$2:$E$684)*'Armada 1730'!$K$2:$K$684)</f>
        <v>#VALUE!</v>
      </c>
      <c r="C36" t="e">
        <f t="shared" si="0"/>
        <v>#VALUE!</v>
      </c>
      <c r="D36" t="e">
        <f t="shared" si="1"/>
        <v>#VALUE!</v>
      </c>
      <c r="F36" s="134" t="s">
        <v>1536</v>
      </c>
      <c r="G36" t="e" cm="1">
        <f t="array" ref="G36">SUMPRODUCT((F36='Armada 1739'!E36:E652)*'Armada 1739'!K36:K652)</f>
        <v>#VALUE!</v>
      </c>
      <c r="H36" t="e">
        <f t="shared" si="2"/>
        <v>#VALUE!</v>
      </c>
      <c r="I36" t="e">
        <f t="shared" si="3"/>
        <v>#VALUE!</v>
      </c>
      <c r="K36">
        <v>35</v>
      </c>
      <c r="L36" t="e">
        <f t="shared" si="4"/>
        <v>#N/A</v>
      </c>
      <c r="M36" t="e">
        <f t="shared" si="5"/>
        <v>#N/A</v>
      </c>
      <c r="O36">
        <v>35</v>
      </c>
      <c r="P36" t="e">
        <f t="shared" si="6"/>
        <v>#N/A</v>
      </c>
      <c r="Q36" t="e">
        <f t="shared" si="7"/>
        <v>#N/A</v>
      </c>
    </row>
    <row r="37" spans="1:17" x14ac:dyDescent="0.3">
      <c r="A37" t="s">
        <v>1797</v>
      </c>
      <c r="B37" t="e" cm="1">
        <f t="array" ref="B37">SUMPRODUCT((A37='Armada 1730'!$E$2:$E$684)*'Armada 1730'!$K$2:$K$684)</f>
        <v>#VALUE!</v>
      </c>
      <c r="C37" t="e">
        <f t="shared" si="0"/>
        <v>#VALUE!</v>
      </c>
      <c r="D37" t="e">
        <f t="shared" si="1"/>
        <v>#VALUE!</v>
      </c>
      <c r="F37" s="134" t="s">
        <v>1537</v>
      </c>
      <c r="G37" t="e" cm="1">
        <f t="array" ref="G37">SUMPRODUCT((F37='Armada 1739'!E37:E653)*'Armada 1739'!K37:K653)</f>
        <v>#VALUE!</v>
      </c>
      <c r="H37" t="e">
        <f t="shared" si="2"/>
        <v>#VALUE!</v>
      </c>
      <c r="I37" t="e">
        <f t="shared" si="3"/>
        <v>#VALUE!</v>
      </c>
      <c r="K37">
        <v>36</v>
      </c>
      <c r="L37" t="e">
        <f t="shared" si="4"/>
        <v>#N/A</v>
      </c>
      <c r="M37" t="e">
        <f t="shared" si="5"/>
        <v>#N/A</v>
      </c>
      <c r="O37">
        <v>36</v>
      </c>
      <c r="P37" t="e">
        <f t="shared" si="6"/>
        <v>#N/A</v>
      </c>
      <c r="Q37" t="e">
        <f t="shared" si="7"/>
        <v>#N/A</v>
      </c>
    </row>
    <row r="38" spans="1:17" x14ac:dyDescent="0.3">
      <c r="A38" t="s">
        <v>1555</v>
      </c>
      <c r="B38" t="e" cm="1">
        <f t="array" ref="B38">SUMPRODUCT((A38='Armada 1730'!$E$2:$E$684)*'Armada 1730'!$K$2:$K$684)</f>
        <v>#VALUE!</v>
      </c>
      <c r="C38" t="e">
        <f t="shared" si="0"/>
        <v>#VALUE!</v>
      </c>
      <c r="D38" t="e">
        <f t="shared" si="1"/>
        <v>#VALUE!</v>
      </c>
      <c r="F38" s="150" t="s">
        <v>1538</v>
      </c>
      <c r="G38" t="e" cm="1">
        <f t="array" ref="G38">SUMPRODUCT((F38='Armada 1739'!E38:E654)*'Armada 1739'!K38:K654)</f>
        <v>#VALUE!</v>
      </c>
      <c r="H38" t="e">
        <f t="shared" si="2"/>
        <v>#VALUE!</v>
      </c>
      <c r="I38" t="e">
        <f t="shared" si="3"/>
        <v>#VALUE!</v>
      </c>
      <c r="K38">
        <v>37</v>
      </c>
      <c r="L38" t="e">
        <f t="shared" si="4"/>
        <v>#N/A</v>
      </c>
      <c r="M38" t="e">
        <f t="shared" si="5"/>
        <v>#N/A</v>
      </c>
      <c r="O38">
        <v>37</v>
      </c>
      <c r="P38" t="e">
        <f t="shared" si="6"/>
        <v>#N/A</v>
      </c>
      <c r="Q38" t="e">
        <f t="shared" si="7"/>
        <v>#N/A</v>
      </c>
    </row>
    <row r="39" spans="1:17" x14ac:dyDescent="0.3">
      <c r="A39" t="s">
        <v>1712</v>
      </c>
      <c r="B39" t="e" cm="1">
        <f t="array" ref="B39">SUMPRODUCT((A39='Armada 1730'!$E$2:$E$684)*'Armada 1730'!$K$2:$K$684)</f>
        <v>#VALUE!</v>
      </c>
      <c r="C39" t="e">
        <f t="shared" si="0"/>
        <v>#VALUE!</v>
      </c>
      <c r="D39" t="e">
        <f t="shared" si="1"/>
        <v>#VALUE!</v>
      </c>
      <c r="F39" s="134" t="s">
        <v>1539</v>
      </c>
      <c r="G39" t="e" cm="1">
        <f t="array" ref="G39">SUMPRODUCT((F39='Armada 1739'!E39:E655)*'Armada 1739'!K39:K655)</f>
        <v>#VALUE!</v>
      </c>
      <c r="H39" t="e">
        <f t="shared" si="2"/>
        <v>#VALUE!</v>
      </c>
      <c r="I39" t="e">
        <f t="shared" si="3"/>
        <v>#VALUE!</v>
      </c>
      <c r="K39">
        <v>38</v>
      </c>
      <c r="L39" t="e">
        <f t="shared" si="4"/>
        <v>#N/A</v>
      </c>
      <c r="M39" t="e">
        <f t="shared" si="5"/>
        <v>#N/A</v>
      </c>
      <c r="O39">
        <v>38</v>
      </c>
      <c r="P39" t="e">
        <f t="shared" si="6"/>
        <v>#N/A</v>
      </c>
      <c r="Q39" t="e">
        <f t="shared" si="7"/>
        <v>#N/A</v>
      </c>
    </row>
    <row r="40" spans="1:17" x14ac:dyDescent="0.3">
      <c r="A40" t="s">
        <v>1784</v>
      </c>
      <c r="B40" t="e" cm="1">
        <f t="array" ref="B40">SUMPRODUCT((A40='Armada 1730'!$E$2:$E$684)*'Armada 1730'!$K$2:$K$684)</f>
        <v>#VALUE!</v>
      </c>
      <c r="C40" t="e">
        <f t="shared" si="0"/>
        <v>#VALUE!</v>
      </c>
      <c r="D40" t="e">
        <f t="shared" si="1"/>
        <v>#VALUE!</v>
      </c>
      <c r="F40" s="134" t="s">
        <v>1540</v>
      </c>
      <c r="G40" t="e" cm="1">
        <f t="array" ref="G40">SUMPRODUCT((F40='Armada 1739'!E40:E656)*'Armada 1739'!K40:K656)</f>
        <v>#VALUE!</v>
      </c>
      <c r="H40" t="e">
        <f t="shared" si="2"/>
        <v>#VALUE!</v>
      </c>
      <c r="I40" t="e">
        <f t="shared" si="3"/>
        <v>#VALUE!</v>
      </c>
      <c r="K40">
        <v>39</v>
      </c>
      <c r="L40" t="e">
        <f t="shared" si="4"/>
        <v>#N/A</v>
      </c>
      <c r="M40" t="e">
        <f t="shared" si="5"/>
        <v>#N/A</v>
      </c>
      <c r="O40">
        <v>39</v>
      </c>
      <c r="P40" t="e">
        <f t="shared" si="6"/>
        <v>#N/A</v>
      </c>
      <c r="Q40" t="e">
        <f t="shared" si="7"/>
        <v>#N/A</v>
      </c>
    </row>
    <row r="41" spans="1:17" x14ac:dyDescent="0.3">
      <c r="A41" t="s">
        <v>1732</v>
      </c>
      <c r="B41" t="e" cm="1">
        <f t="array" ref="B41">SUMPRODUCT((A41='Armada 1730'!$E$2:$E$684)*'Armada 1730'!$K$2:$K$684)</f>
        <v>#VALUE!</v>
      </c>
      <c r="C41" t="e">
        <f t="shared" si="0"/>
        <v>#VALUE!</v>
      </c>
      <c r="D41" t="e">
        <f t="shared" si="1"/>
        <v>#VALUE!</v>
      </c>
      <c r="F41" s="150" t="s">
        <v>1548</v>
      </c>
      <c r="G41" t="e" cm="1">
        <f t="array" ref="G41">SUMPRODUCT((F41='Armada 1739'!E41:E657)*'Armada 1739'!K41:K657)</f>
        <v>#VALUE!</v>
      </c>
      <c r="H41" t="e">
        <f t="shared" si="2"/>
        <v>#VALUE!</v>
      </c>
      <c r="I41" t="e">
        <f t="shared" si="3"/>
        <v>#VALUE!</v>
      </c>
      <c r="K41">
        <v>40</v>
      </c>
      <c r="L41" t="e">
        <f t="shared" si="4"/>
        <v>#N/A</v>
      </c>
      <c r="M41" t="e">
        <f t="shared" si="5"/>
        <v>#N/A</v>
      </c>
      <c r="O41">
        <v>40</v>
      </c>
      <c r="P41" t="e">
        <f t="shared" si="6"/>
        <v>#N/A</v>
      </c>
      <c r="Q41" t="e">
        <f t="shared" si="7"/>
        <v>#N/A</v>
      </c>
    </row>
    <row r="42" spans="1:17" x14ac:dyDescent="0.3">
      <c r="A42" t="s">
        <v>1661</v>
      </c>
      <c r="B42" t="e" cm="1">
        <f t="array" ref="B42">SUMPRODUCT((A42='Armada 1730'!$E$2:$E$684)*'Armada 1730'!$K$2:$K$684)</f>
        <v>#VALUE!</v>
      </c>
      <c r="C42" t="e">
        <f t="shared" si="0"/>
        <v>#VALUE!</v>
      </c>
      <c r="D42" t="e">
        <f t="shared" si="1"/>
        <v>#VALUE!</v>
      </c>
      <c r="F42" s="150" t="s">
        <v>1549</v>
      </c>
      <c r="G42" t="e" cm="1">
        <f t="array" ref="G42">SUMPRODUCT((F42='Armada 1739'!E42:E658)*'Armada 1739'!K42:K658)</f>
        <v>#VALUE!</v>
      </c>
      <c r="H42" t="e">
        <f t="shared" si="2"/>
        <v>#VALUE!</v>
      </c>
      <c r="I42" t="e">
        <f t="shared" si="3"/>
        <v>#VALUE!</v>
      </c>
      <c r="K42">
        <v>41</v>
      </c>
      <c r="L42" t="e">
        <f t="shared" si="4"/>
        <v>#N/A</v>
      </c>
      <c r="M42" t="e">
        <f t="shared" si="5"/>
        <v>#N/A</v>
      </c>
      <c r="O42">
        <v>41</v>
      </c>
      <c r="P42" t="e">
        <f t="shared" si="6"/>
        <v>#N/A</v>
      </c>
      <c r="Q42" t="e">
        <f t="shared" si="7"/>
        <v>#N/A</v>
      </c>
    </row>
    <row r="43" spans="1:17" x14ac:dyDescent="0.3">
      <c r="A43" t="s">
        <v>1604</v>
      </c>
      <c r="B43" t="e" cm="1">
        <f t="array" ref="B43">SUMPRODUCT((A43='Armada 1730'!$E$2:$E$684)*'Armada 1730'!$K$2:$K$684)</f>
        <v>#VALUE!</v>
      </c>
      <c r="C43" t="e">
        <f t="shared" si="0"/>
        <v>#VALUE!</v>
      </c>
      <c r="D43" t="e">
        <f t="shared" si="1"/>
        <v>#VALUE!</v>
      </c>
      <c r="F43" s="192" t="s">
        <v>1550</v>
      </c>
      <c r="G43" t="e" cm="1">
        <f t="array" ref="G43">SUMPRODUCT((F43='Armada 1739'!E43:E659)*'Armada 1739'!K43:K659)</f>
        <v>#VALUE!</v>
      </c>
      <c r="H43" t="e">
        <f t="shared" si="2"/>
        <v>#VALUE!</v>
      </c>
      <c r="I43" t="e">
        <f t="shared" si="3"/>
        <v>#VALUE!</v>
      </c>
      <c r="K43">
        <v>42</v>
      </c>
      <c r="L43" t="e">
        <f t="shared" si="4"/>
        <v>#N/A</v>
      </c>
      <c r="M43" t="e">
        <f t="shared" si="5"/>
        <v>#N/A</v>
      </c>
      <c r="O43">
        <v>42</v>
      </c>
      <c r="P43" t="e">
        <f t="shared" si="6"/>
        <v>#N/A</v>
      </c>
      <c r="Q43" t="e">
        <f t="shared" si="7"/>
        <v>#N/A</v>
      </c>
    </row>
    <row r="44" spans="1:17" x14ac:dyDescent="0.3">
      <c r="A44" t="s">
        <v>1774</v>
      </c>
      <c r="B44" t="e" cm="1">
        <f t="array" ref="B44">SUMPRODUCT((A44='Armada 1730'!$E$2:$E$684)*'Armada 1730'!$K$2:$K$684)</f>
        <v>#VALUE!</v>
      </c>
      <c r="C44" t="e">
        <f t="shared" si="0"/>
        <v>#VALUE!</v>
      </c>
      <c r="D44" t="e">
        <f t="shared" si="1"/>
        <v>#VALUE!</v>
      </c>
      <c r="F44" s="150" t="s">
        <v>1551</v>
      </c>
      <c r="G44" t="e" cm="1">
        <f t="array" ref="G44">SUMPRODUCT((F44='Armada 1739'!E44:E660)*'Armada 1739'!K44:K660)</f>
        <v>#VALUE!</v>
      </c>
      <c r="H44" t="e">
        <f t="shared" si="2"/>
        <v>#VALUE!</v>
      </c>
      <c r="I44" t="e">
        <f t="shared" si="3"/>
        <v>#VALUE!</v>
      </c>
      <c r="K44">
        <v>43</v>
      </c>
      <c r="L44" t="e">
        <f t="shared" si="4"/>
        <v>#N/A</v>
      </c>
      <c r="M44" t="e">
        <f t="shared" si="5"/>
        <v>#N/A</v>
      </c>
      <c r="O44">
        <v>43</v>
      </c>
      <c r="P44" t="e">
        <f t="shared" si="6"/>
        <v>#N/A</v>
      </c>
      <c r="Q44" t="e">
        <f t="shared" si="7"/>
        <v>#N/A</v>
      </c>
    </row>
    <row r="45" spans="1:17" x14ac:dyDescent="0.3">
      <c r="A45" t="s">
        <v>1515</v>
      </c>
      <c r="B45" t="e" cm="1">
        <f t="array" ref="B45">SUMPRODUCT((A45='Armada 1730'!$E$2:$E$684)*'Armada 1730'!$K$2:$K$684)</f>
        <v>#VALUE!</v>
      </c>
      <c r="C45" t="e">
        <f t="shared" si="0"/>
        <v>#VALUE!</v>
      </c>
      <c r="D45" t="e">
        <f t="shared" si="1"/>
        <v>#VALUE!</v>
      </c>
      <c r="F45" s="134" t="s">
        <v>1552</v>
      </c>
      <c r="G45" t="e" cm="1">
        <f t="array" ref="G45">SUMPRODUCT((F45='Armada 1739'!E45:E661)*'Armada 1739'!K45:K661)</f>
        <v>#VALUE!</v>
      </c>
      <c r="H45" t="e">
        <f t="shared" si="2"/>
        <v>#VALUE!</v>
      </c>
      <c r="I45" t="e">
        <f t="shared" si="3"/>
        <v>#VALUE!</v>
      </c>
      <c r="K45">
        <v>44</v>
      </c>
      <c r="L45" t="e">
        <f t="shared" si="4"/>
        <v>#N/A</v>
      </c>
      <c r="M45" t="e">
        <f t="shared" si="5"/>
        <v>#N/A</v>
      </c>
      <c r="O45">
        <v>44</v>
      </c>
      <c r="P45" t="e">
        <f t="shared" si="6"/>
        <v>#N/A</v>
      </c>
      <c r="Q45" t="e">
        <f t="shared" si="7"/>
        <v>#N/A</v>
      </c>
    </row>
    <row r="46" spans="1:17" x14ac:dyDescent="0.3">
      <c r="A46" t="s">
        <v>1816</v>
      </c>
      <c r="B46" t="e" cm="1">
        <f t="array" ref="B46">SUMPRODUCT((A46='Armada 1730'!$E$2:$E$684)*'Armada 1730'!$K$2:$K$684)</f>
        <v>#VALUE!</v>
      </c>
      <c r="C46" t="e">
        <f t="shared" si="0"/>
        <v>#VALUE!</v>
      </c>
      <c r="D46" t="e">
        <f t="shared" si="1"/>
        <v>#VALUE!</v>
      </c>
      <c r="F46" s="134" t="s">
        <v>1553</v>
      </c>
      <c r="G46" t="e" cm="1">
        <f t="array" ref="G46">SUMPRODUCT((F46='Armada 1739'!E46:E662)*'Armada 1739'!K46:K662)</f>
        <v>#VALUE!</v>
      </c>
      <c r="H46" t="e">
        <f t="shared" si="2"/>
        <v>#VALUE!</v>
      </c>
      <c r="I46" t="e">
        <f t="shared" si="3"/>
        <v>#VALUE!</v>
      </c>
      <c r="K46">
        <v>45</v>
      </c>
      <c r="L46" t="e">
        <f t="shared" si="4"/>
        <v>#N/A</v>
      </c>
      <c r="M46" t="e">
        <f t="shared" si="5"/>
        <v>#N/A</v>
      </c>
      <c r="O46">
        <v>45</v>
      </c>
      <c r="P46" t="e">
        <f t="shared" si="6"/>
        <v>#N/A</v>
      </c>
      <c r="Q46" t="e">
        <f t="shared" si="7"/>
        <v>#N/A</v>
      </c>
    </row>
    <row r="47" spans="1:17" x14ac:dyDescent="0.3">
      <c r="A47" t="s">
        <v>1767</v>
      </c>
      <c r="B47" t="e" cm="1">
        <f t="array" ref="B47">SUMPRODUCT((A47='Armada 1730'!$E$2:$E$684)*'Armada 1730'!$K$2:$K$684)</f>
        <v>#VALUE!</v>
      </c>
      <c r="C47" t="e">
        <f t="shared" si="0"/>
        <v>#VALUE!</v>
      </c>
      <c r="D47" t="e">
        <f t="shared" si="1"/>
        <v>#VALUE!</v>
      </c>
      <c r="F47" s="150" t="s">
        <v>1554</v>
      </c>
      <c r="G47" t="e" cm="1">
        <f t="array" ref="G47">SUMPRODUCT((F47='Armada 1739'!E47:E663)*'Armada 1739'!K47:K663)</f>
        <v>#VALUE!</v>
      </c>
      <c r="H47" t="e">
        <f t="shared" si="2"/>
        <v>#VALUE!</v>
      </c>
      <c r="I47" t="e">
        <f t="shared" si="3"/>
        <v>#VALUE!</v>
      </c>
      <c r="K47">
        <v>46</v>
      </c>
      <c r="L47" t="e">
        <f t="shared" si="4"/>
        <v>#N/A</v>
      </c>
      <c r="M47" t="e">
        <f t="shared" si="5"/>
        <v>#N/A</v>
      </c>
      <c r="O47">
        <v>46</v>
      </c>
      <c r="P47" t="e">
        <f t="shared" si="6"/>
        <v>#N/A</v>
      </c>
      <c r="Q47" t="e">
        <f t="shared" si="7"/>
        <v>#N/A</v>
      </c>
    </row>
    <row r="48" spans="1:17" x14ac:dyDescent="0.3">
      <c r="A48" t="s">
        <v>1794</v>
      </c>
      <c r="B48" t="e" cm="1">
        <f t="array" ref="B48">SUMPRODUCT((A48='Armada 1730'!$E$2:$E$684)*'Armada 1730'!$K$2:$K$684)</f>
        <v>#VALUE!</v>
      </c>
      <c r="C48" t="e">
        <f t="shared" si="0"/>
        <v>#VALUE!</v>
      </c>
      <c r="D48" t="e">
        <f t="shared" si="1"/>
        <v>#VALUE!</v>
      </c>
      <c r="F48" s="196" t="s">
        <v>1555</v>
      </c>
      <c r="G48" t="e" cm="1">
        <f t="array" ref="G48">SUMPRODUCT((F48='Armada 1739'!E48:E664)*'Armada 1739'!K48:K664)</f>
        <v>#VALUE!</v>
      </c>
      <c r="H48" t="e">
        <f t="shared" si="2"/>
        <v>#VALUE!</v>
      </c>
      <c r="I48" t="e">
        <f t="shared" si="3"/>
        <v>#VALUE!</v>
      </c>
      <c r="K48">
        <v>47</v>
      </c>
      <c r="L48" t="e">
        <f t="shared" si="4"/>
        <v>#N/A</v>
      </c>
      <c r="M48" t="e">
        <f t="shared" si="5"/>
        <v>#N/A</v>
      </c>
      <c r="O48">
        <v>47</v>
      </c>
      <c r="P48" t="e">
        <f t="shared" si="6"/>
        <v>#N/A</v>
      </c>
      <c r="Q48" t="e">
        <f t="shared" si="7"/>
        <v>#N/A</v>
      </c>
    </row>
    <row r="49" spans="1:17" x14ac:dyDescent="0.3">
      <c r="A49" t="s">
        <v>1814</v>
      </c>
      <c r="B49" t="e" cm="1">
        <f t="array" ref="B49">SUMPRODUCT((A49='Armada 1730'!$E$2:$E$684)*'Armada 1730'!$K$2:$K$684)</f>
        <v>#VALUE!</v>
      </c>
      <c r="C49" t="e">
        <f t="shared" si="0"/>
        <v>#VALUE!</v>
      </c>
      <c r="D49" t="e">
        <f t="shared" si="1"/>
        <v>#VALUE!</v>
      </c>
      <c r="F49" s="150" t="s">
        <v>1556</v>
      </c>
      <c r="G49" t="e" cm="1">
        <f t="array" ref="G49">SUMPRODUCT((F49='Armada 1739'!E49:E665)*'Armada 1739'!K49:K665)</f>
        <v>#VALUE!</v>
      </c>
      <c r="H49" t="e">
        <f t="shared" si="2"/>
        <v>#VALUE!</v>
      </c>
      <c r="I49" t="e">
        <f t="shared" si="3"/>
        <v>#VALUE!</v>
      </c>
      <c r="K49">
        <v>48</v>
      </c>
      <c r="L49" t="e">
        <f t="shared" si="4"/>
        <v>#N/A</v>
      </c>
      <c r="M49" t="e">
        <f t="shared" si="5"/>
        <v>#N/A</v>
      </c>
      <c r="O49">
        <v>48</v>
      </c>
      <c r="P49" t="e">
        <f t="shared" si="6"/>
        <v>#N/A</v>
      </c>
      <c r="Q49" t="e">
        <f t="shared" si="7"/>
        <v>#N/A</v>
      </c>
    </row>
    <row r="50" spans="1:17" x14ac:dyDescent="0.3">
      <c r="A50" t="s">
        <v>1536</v>
      </c>
      <c r="B50" t="e" cm="1">
        <f t="array" ref="B50">SUMPRODUCT((A50='Armada 1730'!$E$2:$E$684)*'Armada 1730'!$K$2:$K$684)</f>
        <v>#VALUE!</v>
      </c>
      <c r="C50" t="e">
        <f t="shared" si="0"/>
        <v>#VALUE!</v>
      </c>
      <c r="D50" t="e">
        <f t="shared" si="1"/>
        <v>#VALUE!</v>
      </c>
      <c r="F50" s="134" t="s">
        <v>1557</v>
      </c>
      <c r="G50" t="e" cm="1">
        <f t="array" ref="G50">SUMPRODUCT((F50='Armada 1739'!E50:E666)*'Armada 1739'!K50:K666)</f>
        <v>#VALUE!</v>
      </c>
      <c r="H50" t="e">
        <f t="shared" si="2"/>
        <v>#VALUE!</v>
      </c>
      <c r="I50" t="e">
        <f t="shared" si="3"/>
        <v>#VALUE!</v>
      </c>
      <c r="K50">
        <v>49</v>
      </c>
      <c r="L50" t="e">
        <f t="shared" si="4"/>
        <v>#N/A</v>
      </c>
      <c r="M50" t="e">
        <f t="shared" si="5"/>
        <v>#N/A</v>
      </c>
      <c r="O50">
        <v>49</v>
      </c>
      <c r="P50" t="e">
        <f t="shared" si="6"/>
        <v>#N/A</v>
      </c>
      <c r="Q50" t="e">
        <f t="shared" si="7"/>
        <v>#N/A</v>
      </c>
    </row>
    <row r="51" spans="1:17" x14ac:dyDescent="0.3">
      <c r="A51" t="s">
        <v>1742</v>
      </c>
      <c r="B51" t="e" cm="1">
        <f t="array" ref="B51">SUMPRODUCT((A51='Armada 1730'!$E$2:$E$684)*'Armada 1730'!$K$2:$K$684)</f>
        <v>#VALUE!</v>
      </c>
      <c r="C51" t="e">
        <f t="shared" si="0"/>
        <v>#VALUE!</v>
      </c>
      <c r="D51" t="e">
        <f t="shared" si="1"/>
        <v>#VALUE!</v>
      </c>
      <c r="F51" s="192" t="s">
        <v>1558</v>
      </c>
      <c r="G51" t="e" cm="1">
        <f t="array" ref="G51">SUMPRODUCT((F51='Armada 1739'!E51:E667)*'Armada 1739'!K51:K667)</f>
        <v>#VALUE!</v>
      </c>
      <c r="H51" t="e">
        <f t="shared" si="2"/>
        <v>#VALUE!</v>
      </c>
      <c r="I51" t="e">
        <f t="shared" si="3"/>
        <v>#VALUE!</v>
      </c>
      <c r="K51">
        <v>50</v>
      </c>
      <c r="L51" t="e">
        <f t="shared" si="4"/>
        <v>#N/A</v>
      </c>
      <c r="M51" t="e">
        <f t="shared" si="5"/>
        <v>#N/A</v>
      </c>
      <c r="O51">
        <v>50</v>
      </c>
      <c r="P51" t="e">
        <f t="shared" si="6"/>
        <v>#N/A</v>
      </c>
      <c r="Q51" t="e">
        <f t="shared" si="7"/>
        <v>#N/A</v>
      </c>
    </row>
    <row r="52" spans="1:17" x14ac:dyDescent="0.3">
      <c r="A52" t="s">
        <v>1724</v>
      </c>
      <c r="B52" t="e" cm="1">
        <f t="array" ref="B52">SUMPRODUCT((A52='Armada 1730'!$E$2:$E$684)*'Armada 1730'!$K$2:$K$684)</f>
        <v>#VALUE!</v>
      </c>
      <c r="C52" t="e">
        <f t="shared" si="0"/>
        <v>#VALUE!</v>
      </c>
      <c r="D52" t="e">
        <f t="shared" si="1"/>
        <v>#VALUE!</v>
      </c>
      <c r="F52" s="197" t="s">
        <v>1559</v>
      </c>
      <c r="G52" t="e" cm="1">
        <f t="array" ref="G52">SUMPRODUCT((F52='Armada 1739'!E52:E668)*'Armada 1739'!K52:K668)</f>
        <v>#VALUE!</v>
      </c>
      <c r="H52" t="e">
        <f t="shared" si="2"/>
        <v>#VALUE!</v>
      </c>
      <c r="I52" t="e">
        <f t="shared" si="3"/>
        <v>#VALUE!</v>
      </c>
      <c r="K52">
        <v>51</v>
      </c>
      <c r="L52" t="e">
        <f t="shared" si="4"/>
        <v>#N/A</v>
      </c>
      <c r="M52" t="e">
        <f t="shared" si="5"/>
        <v>#N/A</v>
      </c>
      <c r="O52">
        <v>51</v>
      </c>
      <c r="P52" t="e">
        <f t="shared" si="6"/>
        <v>#N/A</v>
      </c>
      <c r="Q52" t="e">
        <f t="shared" si="7"/>
        <v>#N/A</v>
      </c>
    </row>
    <row r="53" spans="1:17" x14ac:dyDescent="0.3">
      <c r="A53" t="s">
        <v>1721</v>
      </c>
      <c r="B53" t="e" cm="1">
        <f t="array" ref="B53">SUMPRODUCT((A53='Armada 1730'!$E$2:$E$684)*'Armada 1730'!$K$2:$K$684)</f>
        <v>#VALUE!</v>
      </c>
      <c r="C53" t="e">
        <f t="shared" si="0"/>
        <v>#VALUE!</v>
      </c>
      <c r="D53" t="e">
        <f t="shared" si="1"/>
        <v>#VALUE!</v>
      </c>
      <c r="F53" s="198" t="s">
        <v>1560</v>
      </c>
      <c r="G53" t="e" cm="1">
        <f t="array" ref="G53">SUMPRODUCT((F53='Armada 1739'!E53:E669)*'Armada 1739'!K53:K669)</f>
        <v>#VALUE!</v>
      </c>
      <c r="H53" t="e">
        <f t="shared" si="2"/>
        <v>#VALUE!</v>
      </c>
      <c r="I53" t="e">
        <f t="shared" si="3"/>
        <v>#VALUE!</v>
      </c>
      <c r="K53">
        <v>52</v>
      </c>
      <c r="L53" t="e">
        <f t="shared" si="4"/>
        <v>#N/A</v>
      </c>
      <c r="M53" t="e">
        <f t="shared" si="5"/>
        <v>#N/A</v>
      </c>
      <c r="O53">
        <v>52</v>
      </c>
      <c r="P53" t="e">
        <f t="shared" si="6"/>
        <v>#N/A</v>
      </c>
      <c r="Q53" t="e">
        <f t="shared" si="7"/>
        <v>#N/A</v>
      </c>
    </row>
    <row r="54" spans="1:17" x14ac:dyDescent="0.3">
      <c r="A54" t="s">
        <v>1823</v>
      </c>
      <c r="B54" t="e" cm="1">
        <f t="array" ref="B54">SUMPRODUCT((A54='Armada 1730'!$E$2:$E$684)*'Armada 1730'!$K$2:$K$684)</f>
        <v>#VALUE!</v>
      </c>
      <c r="C54" t="e">
        <f t="shared" si="0"/>
        <v>#VALUE!</v>
      </c>
      <c r="D54" t="e">
        <f t="shared" si="1"/>
        <v>#VALUE!</v>
      </c>
      <c r="F54" s="155" t="s">
        <v>1561</v>
      </c>
      <c r="G54" t="e" cm="1">
        <f t="array" ref="G54">SUMPRODUCT((F54='Armada 1739'!E54:E670)*'Armada 1739'!K54:K670)</f>
        <v>#VALUE!</v>
      </c>
      <c r="H54" t="e">
        <f t="shared" si="2"/>
        <v>#VALUE!</v>
      </c>
      <c r="I54" t="e">
        <f t="shared" si="3"/>
        <v>#VALUE!</v>
      </c>
      <c r="K54">
        <v>53</v>
      </c>
      <c r="L54" t="e">
        <f t="shared" si="4"/>
        <v>#N/A</v>
      </c>
      <c r="M54" t="e">
        <f t="shared" si="5"/>
        <v>#N/A</v>
      </c>
      <c r="O54">
        <v>53</v>
      </c>
      <c r="P54" t="e">
        <f t="shared" si="6"/>
        <v>#N/A</v>
      </c>
      <c r="Q54" t="e">
        <f t="shared" si="7"/>
        <v>#N/A</v>
      </c>
    </row>
    <row r="55" spans="1:17" x14ac:dyDescent="0.3">
      <c r="A55" t="s">
        <v>1662</v>
      </c>
      <c r="B55" t="e" cm="1">
        <f t="array" ref="B55">SUMPRODUCT((A55='Armada 1730'!$E$2:$E$684)*'Armada 1730'!$K$2:$K$684)</f>
        <v>#VALUE!</v>
      </c>
      <c r="C55" t="e">
        <f t="shared" si="0"/>
        <v>#VALUE!</v>
      </c>
      <c r="D55" t="e">
        <f t="shared" si="1"/>
        <v>#VALUE!</v>
      </c>
      <c r="F55" s="128" t="s">
        <v>1562</v>
      </c>
      <c r="G55" t="e" cm="1">
        <f t="array" ref="G55">SUMPRODUCT((F55='Armada 1739'!E55:E671)*'Armada 1739'!K55:K671)</f>
        <v>#VALUE!</v>
      </c>
      <c r="H55" t="e">
        <f t="shared" si="2"/>
        <v>#VALUE!</v>
      </c>
      <c r="I55" t="e">
        <f t="shared" si="3"/>
        <v>#VALUE!</v>
      </c>
      <c r="K55">
        <v>54</v>
      </c>
      <c r="L55" t="e">
        <f t="shared" si="4"/>
        <v>#N/A</v>
      </c>
      <c r="M55" t="e">
        <f t="shared" si="5"/>
        <v>#N/A</v>
      </c>
      <c r="O55">
        <v>54</v>
      </c>
      <c r="P55" t="e">
        <f t="shared" si="6"/>
        <v>#N/A</v>
      </c>
      <c r="Q55" t="e">
        <f t="shared" si="7"/>
        <v>#N/A</v>
      </c>
    </row>
    <row r="56" spans="1:17" x14ac:dyDescent="0.3">
      <c r="A56" t="s">
        <v>1595</v>
      </c>
      <c r="B56" t="e" cm="1">
        <f t="array" ref="B56">SUMPRODUCT((A56='Armada 1730'!$E$2:$E$684)*'Armada 1730'!$K$2:$K$684)</f>
        <v>#VALUE!</v>
      </c>
      <c r="C56" t="e">
        <f t="shared" si="0"/>
        <v>#VALUE!</v>
      </c>
      <c r="D56" t="e">
        <f t="shared" si="1"/>
        <v>#VALUE!</v>
      </c>
      <c r="F56" s="128" t="s">
        <v>1563</v>
      </c>
      <c r="G56" t="e" cm="1">
        <f t="array" ref="G56">SUMPRODUCT((F56='Armada 1739'!E56:E672)*'Armada 1739'!K56:K672)</f>
        <v>#VALUE!</v>
      </c>
      <c r="H56" t="e">
        <f t="shared" si="2"/>
        <v>#VALUE!</v>
      </c>
      <c r="I56" t="e">
        <f t="shared" si="3"/>
        <v>#VALUE!</v>
      </c>
      <c r="K56">
        <v>55</v>
      </c>
      <c r="L56" t="e">
        <f t="shared" si="4"/>
        <v>#N/A</v>
      </c>
      <c r="M56" t="e">
        <f t="shared" si="5"/>
        <v>#N/A</v>
      </c>
      <c r="O56">
        <v>55</v>
      </c>
      <c r="P56" t="e">
        <f t="shared" si="6"/>
        <v>#N/A</v>
      </c>
      <c r="Q56" t="e">
        <f t="shared" si="7"/>
        <v>#N/A</v>
      </c>
    </row>
    <row r="57" spans="1:17" x14ac:dyDescent="0.3">
      <c r="A57" t="s">
        <v>1809</v>
      </c>
      <c r="B57" t="e" cm="1">
        <f t="array" ref="B57">SUMPRODUCT((A57='Armada 1730'!$E$2:$E$684)*'Armada 1730'!$K$2:$K$684)</f>
        <v>#VALUE!</v>
      </c>
      <c r="C57" t="e">
        <f t="shared" si="0"/>
        <v>#VALUE!</v>
      </c>
      <c r="D57" t="e">
        <f t="shared" si="1"/>
        <v>#VALUE!</v>
      </c>
      <c r="F57" s="128" t="s">
        <v>1564</v>
      </c>
      <c r="G57" t="e" cm="1">
        <f t="array" ref="G57">SUMPRODUCT((F57='Armada 1739'!E57:E673)*'Armada 1739'!K57:K673)</f>
        <v>#VALUE!</v>
      </c>
      <c r="H57" t="e">
        <f t="shared" si="2"/>
        <v>#VALUE!</v>
      </c>
      <c r="I57" t="e">
        <f t="shared" si="3"/>
        <v>#VALUE!</v>
      </c>
      <c r="K57">
        <v>56</v>
      </c>
      <c r="L57" t="e">
        <f t="shared" si="4"/>
        <v>#N/A</v>
      </c>
      <c r="M57" t="e">
        <f t="shared" si="5"/>
        <v>#N/A</v>
      </c>
      <c r="O57">
        <v>56</v>
      </c>
      <c r="P57" t="e">
        <f t="shared" si="6"/>
        <v>#N/A</v>
      </c>
      <c r="Q57" t="e">
        <f t="shared" si="7"/>
        <v>#N/A</v>
      </c>
    </row>
    <row r="58" spans="1:17" x14ac:dyDescent="0.3">
      <c r="A58" t="s">
        <v>1728</v>
      </c>
      <c r="B58" t="e" cm="1">
        <f t="array" ref="B58">SUMPRODUCT((A58='Armada 1730'!$E$2:$E$684)*'Armada 1730'!$K$2:$K$684)</f>
        <v>#VALUE!</v>
      </c>
      <c r="C58" t="e">
        <f t="shared" si="0"/>
        <v>#VALUE!</v>
      </c>
      <c r="D58" t="e">
        <f t="shared" si="1"/>
        <v>#VALUE!</v>
      </c>
      <c r="F58" s="128" t="s">
        <v>1567</v>
      </c>
      <c r="G58" t="e" cm="1">
        <f t="array" ref="G58">SUMPRODUCT((F58='Armada 1739'!E58:E674)*'Armada 1739'!K58:K674)</f>
        <v>#VALUE!</v>
      </c>
      <c r="H58" t="e">
        <f t="shared" si="2"/>
        <v>#VALUE!</v>
      </c>
      <c r="I58" t="e">
        <f t="shared" si="3"/>
        <v>#VALUE!</v>
      </c>
      <c r="K58">
        <v>57</v>
      </c>
      <c r="L58" t="e">
        <f t="shared" si="4"/>
        <v>#N/A</v>
      </c>
      <c r="M58" t="e">
        <f t="shared" si="5"/>
        <v>#N/A</v>
      </c>
      <c r="O58">
        <v>57</v>
      </c>
      <c r="P58" t="e">
        <f t="shared" si="6"/>
        <v>#N/A</v>
      </c>
      <c r="Q58" t="e">
        <f t="shared" si="7"/>
        <v>#N/A</v>
      </c>
    </row>
    <row r="59" spans="1:17" x14ac:dyDescent="0.3">
      <c r="A59" t="s">
        <v>1669</v>
      </c>
      <c r="B59" t="e" cm="1">
        <f t="array" ref="B59">SUMPRODUCT((A59='Armada 1730'!$E$2:$E$684)*'Armada 1730'!$K$2:$K$684)</f>
        <v>#VALUE!</v>
      </c>
      <c r="C59" t="e">
        <f t="shared" si="0"/>
        <v>#VALUE!</v>
      </c>
      <c r="D59" t="e">
        <f t="shared" si="1"/>
        <v>#VALUE!</v>
      </c>
      <c r="F59" s="155" t="s">
        <v>1565</v>
      </c>
      <c r="G59" t="e" cm="1">
        <f t="array" ref="G59">SUMPRODUCT((F59='Armada 1739'!E59:E675)*'Armada 1739'!K59:K675)</f>
        <v>#VALUE!</v>
      </c>
      <c r="H59" t="e">
        <f t="shared" si="2"/>
        <v>#VALUE!</v>
      </c>
      <c r="I59" t="e">
        <f t="shared" si="3"/>
        <v>#VALUE!</v>
      </c>
      <c r="K59">
        <v>58</v>
      </c>
      <c r="L59" t="e">
        <f t="shared" si="4"/>
        <v>#N/A</v>
      </c>
      <c r="M59" t="e">
        <f t="shared" si="5"/>
        <v>#N/A</v>
      </c>
      <c r="O59">
        <v>58</v>
      </c>
      <c r="P59" t="e">
        <f t="shared" si="6"/>
        <v>#N/A</v>
      </c>
      <c r="Q59" t="e">
        <f t="shared" si="7"/>
        <v>#N/A</v>
      </c>
    </row>
    <row r="60" spans="1:17" x14ac:dyDescent="0.3">
      <c r="A60" t="s">
        <v>1798</v>
      </c>
      <c r="B60" t="e" cm="1">
        <f t="array" ref="B60">SUMPRODUCT((A60='Armada 1730'!$E$2:$E$684)*'Armada 1730'!$K$2:$K$684)</f>
        <v>#VALUE!</v>
      </c>
      <c r="C60" t="e">
        <f t="shared" si="0"/>
        <v>#VALUE!</v>
      </c>
      <c r="D60" t="e">
        <f t="shared" si="1"/>
        <v>#VALUE!</v>
      </c>
      <c r="F60" s="128" t="s">
        <v>1566</v>
      </c>
      <c r="G60" t="e" cm="1">
        <f t="array" ref="G60">SUMPRODUCT((F60='Armada 1739'!E60:E676)*'Armada 1739'!K60:K676)</f>
        <v>#VALUE!</v>
      </c>
      <c r="H60" t="e">
        <f t="shared" si="2"/>
        <v>#VALUE!</v>
      </c>
      <c r="I60" t="e">
        <f t="shared" si="3"/>
        <v>#VALUE!</v>
      </c>
      <c r="K60">
        <v>59</v>
      </c>
      <c r="L60" t="e">
        <f t="shared" si="4"/>
        <v>#N/A</v>
      </c>
      <c r="M60" t="e">
        <f t="shared" si="5"/>
        <v>#N/A</v>
      </c>
      <c r="O60">
        <v>59</v>
      </c>
      <c r="P60" t="e">
        <f t="shared" si="6"/>
        <v>#N/A</v>
      </c>
      <c r="Q60" t="e">
        <f t="shared" si="7"/>
        <v>#N/A</v>
      </c>
    </row>
    <row r="61" spans="1:17" x14ac:dyDescent="0.3">
      <c r="A61" t="s">
        <v>1821</v>
      </c>
      <c r="B61" t="e" cm="1">
        <f t="array" ref="B61">SUMPRODUCT((A61='Armada 1730'!$E$2:$E$684)*'Armada 1730'!$K$2:$K$684)</f>
        <v>#VALUE!</v>
      </c>
      <c r="C61" t="e">
        <f t="shared" si="0"/>
        <v>#VALUE!</v>
      </c>
      <c r="D61" t="e">
        <f t="shared" si="1"/>
        <v>#VALUE!</v>
      </c>
      <c r="F61" s="155" t="s">
        <v>1568</v>
      </c>
      <c r="G61" t="e" cm="1">
        <f t="array" ref="G61">SUMPRODUCT((F61='Armada 1739'!E61:E677)*'Armada 1739'!K61:K677)</f>
        <v>#VALUE!</v>
      </c>
      <c r="H61" t="e">
        <f t="shared" si="2"/>
        <v>#VALUE!</v>
      </c>
      <c r="I61" t="e">
        <f t="shared" si="3"/>
        <v>#VALUE!</v>
      </c>
      <c r="K61">
        <v>60</v>
      </c>
      <c r="L61" t="e">
        <f t="shared" si="4"/>
        <v>#N/A</v>
      </c>
      <c r="M61" t="e">
        <f t="shared" si="5"/>
        <v>#N/A</v>
      </c>
      <c r="O61">
        <v>60</v>
      </c>
      <c r="P61" t="e">
        <f t="shared" si="6"/>
        <v>#N/A</v>
      </c>
      <c r="Q61" t="e">
        <f t="shared" si="7"/>
        <v>#N/A</v>
      </c>
    </row>
    <row r="62" spans="1:17" x14ac:dyDescent="0.3">
      <c r="A62" t="s">
        <v>1720</v>
      </c>
      <c r="B62" t="e" cm="1">
        <f t="array" ref="B62">SUMPRODUCT((A62='Armada 1730'!$E$2:$E$684)*'Armada 1730'!$K$2:$K$684)</f>
        <v>#VALUE!</v>
      </c>
      <c r="C62" t="e">
        <f t="shared" si="0"/>
        <v>#VALUE!</v>
      </c>
      <c r="D62" t="e">
        <f t="shared" si="1"/>
        <v>#VALUE!</v>
      </c>
      <c r="F62" s="134" t="s">
        <v>1569</v>
      </c>
      <c r="G62" t="e" cm="1">
        <f t="array" ref="G62">SUMPRODUCT((F62='Armada 1739'!E62:E678)*'Armada 1739'!K62:K678)</f>
        <v>#VALUE!</v>
      </c>
      <c r="H62" t="e">
        <f t="shared" si="2"/>
        <v>#VALUE!</v>
      </c>
      <c r="I62" t="e">
        <f t="shared" si="3"/>
        <v>#VALUE!</v>
      </c>
      <c r="K62">
        <v>61</v>
      </c>
      <c r="L62" t="e">
        <f t="shared" si="4"/>
        <v>#N/A</v>
      </c>
      <c r="M62" t="e">
        <f t="shared" si="5"/>
        <v>#N/A</v>
      </c>
      <c r="O62">
        <v>61</v>
      </c>
      <c r="P62" t="e">
        <f t="shared" si="6"/>
        <v>#N/A</v>
      </c>
      <c r="Q62" t="e">
        <f t="shared" si="7"/>
        <v>#N/A</v>
      </c>
    </row>
    <row r="63" spans="1:17" x14ac:dyDescent="0.3">
      <c r="A63" t="s">
        <v>1714</v>
      </c>
      <c r="B63" t="e" cm="1">
        <f t="array" ref="B63">SUMPRODUCT((A63='Armada 1730'!$E$2:$E$684)*'Armada 1730'!$K$2:$K$684)</f>
        <v>#VALUE!</v>
      </c>
      <c r="C63" t="e">
        <f t="shared" si="0"/>
        <v>#VALUE!</v>
      </c>
      <c r="D63" t="e">
        <f t="shared" si="1"/>
        <v>#VALUE!</v>
      </c>
      <c r="F63" s="134" t="s">
        <v>1570</v>
      </c>
      <c r="G63" t="e" cm="1">
        <f t="array" ref="G63">SUMPRODUCT((F63='Armada 1739'!E63:E679)*'Armada 1739'!K63:K679)</f>
        <v>#VALUE!</v>
      </c>
      <c r="H63" t="e">
        <f t="shared" si="2"/>
        <v>#VALUE!</v>
      </c>
      <c r="I63" t="e">
        <f t="shared" si="3"/>
        <v>#VALUE!</v>
      </c>
      <c r="K63">
        <v>62</v>
      </c>
      <c r="L63" t="e">
        <f t="shared" si="4"/>
        <v>#N/A</v>
      </c>
      <c r="M63" t="e">
        <f t="shared" si="5"/>
        <v>#N/A</v>
      </c>
      <c r="O63">
        <v>62</v>
      </c>
      <c r="P63" t="e">
        <f t="shared" si="6"/>
        <v>#N/A</v>
      </c>
      <c r="Q63" t="e">
        <f t="shared" si="7"/>
        <v>#N/A</v>
      </c>
    </row>
    <row r="64" spans="1:17" x14ac:dyDescent="0.3">
      <c r="A64" t="s">
        <v>1778</v>
      </c>
      <c r="B64" t="e" cm="1">
        <f t="array" ref="B64">SUMPRODUCT((A64='Armada 1730'!$E$2:$E$684)*'Armada 1730'!$K$2:$K$684)</f>
        <v>#VALUE!</v>
      </c>
      <c r="C64" t="e">
        <f t="shared" si="0"/>
        <v>#VALUE!</v>
      </c>
      <c r="D64" t="e">
        <f t="shared" si="1"/>
        <v>#VALUE!</v>
      </c>
      <c r="F64" s="155" t="s">
        <v>1571</v>
      </c>
      <c r="G64" t="e" cm="1">
        <f t="array" ref="G64">SUMPRODUCT((F64='Armada 1739'!E64:E680)*'Armada 1739'!K64:K680)</f>
        <v>#VALUE!</v>
      </c>
      <c r="H64" t="e">
        <f t="shared" si="2"/>
        <v>#VALUE!</v>
      </c>
      <c r="I64" t="e">
        <f t="shared" si="3"/>
        <v>#VALUE!</v>
      </c>
      <c r="K64">
        <v>63</v>
      </c>
      <c r="L64" t="e">
        <f t="shared" si="4"/>
        <v>#N/A</v>
      </c>
      <c r="M64" t="e">
        <f t="shared" si="5"/>
        <v>#N/A</v>
      </c>
      <c r="O64">
        <v>63</v>
      </c>
      <c r="P64" t="e">
        <f t="shared" si="6"/>
        <v>#N/A</v>
      </c>
      <c r="Q64" t="e">
        <f t="shared" si="7"/>
        <v>#N/A</v>
      </c>
    </row>
    <row r="65" spans="1:17" x14ac:dyDescent="0.3">
      <c r="A65" t="s">
        <v>1737</v>
      </c>
      <c r="B65" t="e" cm="1">
        <f t="array" ref="B65">SUMPRODUCT((A65='Armada 1730'!$E$2:$E$684)*'Armada 1730'!$K$2:$K$684)</f>
        <v>#VALUE!</v>
      </c>
      <c r="C65" t="e">
        <f t="shared" si="0"/>
        <v>#VALUE!</v>
      </c>
      <c r="D65" t="e">
        <f t="shared" si="1"/>
        <v>#VALUE!</v>
      </c>
      <c r="F65" s="155" t="s">
        <v>1572</v>
      </c>
      <c r="G65" t="e" cm="1">
        <f t="array" ref="G65">SUMPRODUCT((F65='Armada 1739'!E65:E681)*'Armada 1739'!K65:K681)</f>
        <v>#VALUE!</v>
      </c>
      <c r="H65" t="e">
        <f t="shared" si="2"/>
        <v>#VALUE!</v>
      </c>
      <c r="I65" t="e">
        <f t="shared" si="3"/>
        <v>#VALUE!</v>
      </c>
      <c r="K65">
        <v>64</v>
      </c>
      <c r="L65" t="e">
        <f t="shared" si="4"/>
        <v>#N/A</v>
      </c>
      <c r="M65" t="e">
        <f t="shared" si="5"/>
        <v>#N/A</v>
      </c>
      <c r="O65">
        <v>64</v>
      </c>
      <c r="P65" t="e">
        <f t="shared" si="6"/>
        <v>#N/A</v>
      </c>
      <c r="Q65" t="e">
        <f t="shared" si="7"/>
        <v>#N/A</v>
      </c>
    </row>
    <row r="66" spans="1:17" x14ac:dyDescent="0.3">
      <c r="A66" t="s">
        <v>1773</v>
      </c>
      <c r="B66" t="e" cm="1">
        <f t="array" ref="B66">SUMPRODUCT((A66='Armada 1730'!$E$2:$E$684)*'Armada 1730'!$K$2:$K$684)</f>
        <v>#VALUE!</v>
      </c>
      <c r="C66" t="e">
        <f t="shared" si="0"/>
        <v>#VALUE!</v>
      </c>
      <c r="D66" t="e">
        <f t="shared" si="1"/>
        <v>#VALUE!</v>
      </c>
      <c r="F66" s="134" t="s">
        <v>1573</v>
      </c>
      <c r="G66" t="e" cm="1">
        <f t="array" ref="G66">SUMPRODUCT((F66='Armada 1739'!E66:E682)*'Armada 1739'!K66:K682)</f>
        <v>#VALUE!</v>
      </c>
      <c r="H66" t="e">
        <f t="shared" si="2"/>
        <v>#VALUE!</v>
      </c>
      <c r="I66" t="e">
        <f t="shared" si="3"/>
        <v>#VALUE!</v>
      </c>
      <c r="K66">
        <v>65</v>
      </c>
      <c r="L66" t="e">
        <f t="shared" si="4"/>
        <v>#N/A</v>
      </c>
      <c r="M66" t="e">
        <f t="shared" si="5"/>
        <v>#N/A</v>
      </c>
      <c r="O66">
        <v>65</v>
      </c>
      <c r="P66" t="e">
        <f t="shared" si="6"/>
        <v>#N/A</v>
      </c>
      <c r="Q66" t="e">
        <f t="shared" si="7"/>
        <v>#N/A</v>
      </c>
    </row>
    <row r="67" spans="1:17" x14ac:dyDescent="0.3">
      <c r="A67" t="s">
        <v>1804</v>
      </c>
      <c r="B67" t="e" cm="1">
        <f t="array" ref="B67">SUMPRODUCT((A67='Armada 1730'!$E$2:$E$684)*'Armada 1730'!$K$2:$K$684)</f>
        <v>#VALUE!</v>
      </c>
      <c r="C67" t="e">
        <f t="shared" ref="C67:C130" si="8">B67+0.00001*ROW()</f>
        <v>#VALUE!</v>
      </c>
      <c r="D67" t="e">
        <f t="shared" ref="D67:D130" si="9">_xlfn.RANK.EQ(C67,$C$2:$C$160)</f>
        <v>#VALUE!</v>
      </c>
      <c r="F67" s="134" t="s">
        <v>1574</v>
      </c>
      <c r="G67" t="e" cm="1">
        <f t="array" ref="G67">SUMPRODUCT((F67='Armada 1739'!E67:E683)*'Armada 1739'!K67:K683)</f>
        <v>#VALUE!</v>
      </c>
      <c r="H67" t="e">
        <f t="shared" ref="H67:H130" si="10">G67+0.00001*ROW()</f>
        <v>#VALUE!</v>
      </c>
      <c r="I67" t="e">
        <f t="shared" ref="I67:I130" si="11">_xlfn.RANK.EQ(H67,$H$2:$H$188)</f>
        <v>#VALUE!</v>
      </c>
      <c r="K67">
        <v>66</v>
      </c>
      <c r="L67" t="e">
        <f t="shared" ref="L67:L130" si="12">INDEX($A$2:$A$188,MATCH(K67,$D$2:$D$188,0))</f>
        <v>#N/A</v>
      </c>
      <c r="M67" t="e">
        <f t="shared" ref="M67:M130" si="13">INDEX($B$2:$B$188,MATCH(K67,$D$2:$D$188,0))</f>
        <v>#N/A</v>
      </c>
      <c r="O67">
        <v>66</v>
      </c>
      <c r="P67" t="e">
        <f t="shared" ref="P67:P130" si="14">INDEX($F$2:$F$188,MATCH(O67,$I$2:$I$188,0))</f>
        <v>#N/A</v>
      </c>
      <c r="Q67" t="e">
        <f t="shared" ref="Q67:Q130" si="15">INDEX($G$2:$G$188,MATCH(O67,$I$2:$I$188,0))</f>
        <v>#N/A</v>
      </c>
    </row>
    <row r="68" spans="1:17" x14ac:dyDescent="0.3">
      <c r="A68" t="s">
        <v>1806</v>
      </c>
      <c r="B68" t="e" cm="1">
        <f t="array" ref="B68">SUMPRODUCT((A68='Armada 1730'!$E$2:$E$684)*'Armada 1730'!$K$2:$K$684)</f>
        <v>#VALUE!</v>
      </c>
      <c r="C68" t="e">
        <f t="shared" si="8"/>
        <v>#VALUE!</v>
      </c>
      <c r="D68" t="e">
        <f t="shared" si="9"/>
        <v>#VALUE!</v>
      </c>
      <c r="F68" s="150" t="s">
        <v>1575</v>
      </c>
      <c r="G68" t="e" cm="1">
        <f t="array" ref="G68">SUMPRODUCT((F68='Armada 1739'!E68:E684)*'Armada 1739'!K68:K684)</f>
        <v>#VALUE!</v>
      </c>
      <c r="H68" t="e">
        <f t="shared" si="10"/>
        <v>#VALUE!</v>
      </c>
      <c r="I68" t="e">
        <f t="shared" si="11"/>
        <v>#VALUE!</v>
      </c>
      <c r="K68">
        <v>67</v>
      </c>
      <c r="L68" t="e">
        <f t="shared" si="12"/>
        <v>#N/A</v>
      </c>
      <c r="M68" t="e">
        <f t="shared" si="13"/>
        <v>#N/A</v>
      </c>
      <c r="O68">
        <v>67</v>
      </c>
      <c r="P68" t="e">
        <f t="shared" si="14"/>
        <v>#N/A</v>
      </c>
      <c r="Q68" t="e">
        <f t="shared" si="15"/>
        <v>#N/A</v>
      </c>
    </row>
    <row r="69" spans="1:17" x14ac:dyDescent="0.3">
      <c r="A69" t="s">
        <v>1754</v>
      </c>
      <c r="B69" t="e" cm="1">
        <f t="array" ref="B69">SUMPRODUCT((A69='Armada 1730'!$E$2:$E$684)*'Armada 1730'!$K$2:$K$684)</f>
        <v>#VALUE!</v>
      </c>
      <c r="C69" t="e">
        <f t="shared" si="8"/>
        <v>#VALUE!</v>
      </c>
      <c r="D69" t="e">
        <f t="shared" si="9"/>
        <v>#VALUE!</v>
      </c>
      <c r="F69" s="134" t="s">
        <v>1576</v>
      </c>
      <c r="G69" t="e" cm="1">
        <f t="array" ref="G69">SUMPRODUCT((F69='Armada 1739'!E69:E685)*'Armada 1739'!K69:K685)</f>
        <v>#VALUE!</v>
      </c>
      <c r="H69" t="e">
        <f t="shared" si="10"/>
        <v>#VALUE!</v>
      </c>
      <c r="I69" t="e">
        <f t="shared" si="11"/>
        <v>#VALUE!</v>
      </c>
      <c r="K69">
        <v>68</v>
      </c>
      <c r="L69" t="e">
        <f t="shared" si="12"/>
        <v>#N/A</v>
      </c>
      <c r="M69" t="e">
        <f t="shared" si="13"/>
        <v>#N/A</v>
      </c>
      <c r="O69">
        <v>68</v>
      </c>
      <c r="P69" t="e">
        <f t="shared" si="14"/>
        <v>#N/A</v>
      </c>
      <c r="Q69" t="e">
        <f t="shared" si="15"/>
        <v>#N/A</v>
      </c>
    </row>
    <row r="70" spans="1:17" x14ac:dyDescent="0.3">
      <c r="A70" t="s">
        <v>1541</v>
      </c>
      <c r="B70" t="e" cm="1">
        <f t="array" ref="B70">SUMPRODUCT((A70='Armada 1730'!$E$2:$E$684)*'Armada 1730'!$K$2:$K$684)</f>
        <v>#VALUE!</v>
      </c>
      <c r="C70" t="e">
        <f t="shared" si="8"/>
        <v>#VALUE!</v>
      </c>
      <c r="D70" t="e">
        <f t="shared" si="9"/>
        <v>#VALUE!</v>
      </c>
      <c r="F70" s="150" t="s">
        <v>1577</v>
      </c>
      <c r="G70" t="e" cm="1">
        <f t="array" ref="G70">SUMPRODUCT((F70='Armada 1739'!E70:E686)*'Armada 1739'!K70:K686)</f>
        <v>#VALUE!</v>
      </c>
      <c r="H70" t="e">
        <f t="shared" si="10"/>
        <v>#VALUE!</v>
      </c>
      <c r="I70" t="e">
        <f t="shared" si="11"/>
        <v>#VALUE!</v>
      </c>
      <c r="K70">
        <v>69</v>
      </c>
      <c r="L70" t="e">
        <f t="shared" si="12"/>
        <v>#N/A</v>
      </c>
      <c r="M70" t="e">
        <f t="shared" si="13"/>
        <v>#N/A</v>
      </c>
      <c r="O70">
        <v>69</v>
      </c>
      <c r="P70" t="e">
        <f t="shared" si="14"/>
        <v>#N/A</v>
      </c>
      <c r="Q70" t="e">
        <f t="shared" si="15"/>
        <v>#N/A</v>
      </c>
    </row>
    <row r="71" spans="1:17" x14ac:dyDescent="0.3">
      <c r="A71" t="s">
        <v>1633</v>
      </c>
      <c r="B71" t="e" cm="1">
        <f t="array" ref="B71">SUMPRODUCT((A71='Armada 1730'!$E$2:$E$684)*'Armada 1730'!$K$2:$K$684)</f>
        <v>#VALUE!</v>
      </c>
      <c r="C71" t="e">
        <f t="shared" si="8"/>
        <v>#VALUE!</v>
      </c>
      <c r="D71" t="e">
        <f t="shared" si="9"/>
        <v>#VALUE!</v>
      </c>
      <c r="F71" s="196" t="s">
        <v>1578</v>
      </c>
      <c r="G71" t="e" cm="1">
        <f t="array" ref="G71">SUMPRODUCT((F71='Armada 1739'!E71:E687)*'Armada 1739'!K71:K687)</f>
        <v>#VALUE!</v>
      </c>
      <c r="H71" t="e">
        <f t="shared" si="10"/>
        <v>#VALUE!</v>
      </c>
      <c r="I71" t="e">
        <f t="shared" si="11"/>
        <v>#VALUE!</v>
      </c>
      <c r="K71">
        <v>70</v>
      </c>
      <c r="L71" t="e">
        <f t="shared" si="12"/>
        <v>#N/A</v>
      </c>
      <c r="M71" t="e">
        <f t="shared" si="13"/>
        <v>#N/A</v>
      </c>
      <c r="O71">
        <v>70</v>
      </c>
      <c r="P71" t="e">
        <f t="shared" si="14"/>
        <v>#N/A</v>
      </c>
      <c r="Q71" t="e">
        <f t="shared" si="15"/>
        <v>#N/A</v>
      </c>
    </row>
    <row r="72" spans="1:17" x14ac:dyDescent="0.3">
      <c r="A72" t="s">
        <v>1781</v>
      </c>
      <c r="B72" t="e" cm="1">
        <f t="array" ref="B72">SUMPRODUCT((A72='Armada 1730'!$E$2:$E$684)*'Armada 1730'!$K$2:$K$684)</f>
        <v>#VALUE!</v>
      </c>
      <c r="C72" t="e">
        <f t="shared" si="8"/>
        <v>#VALUE!</v>
      </c>
      <c r="D72" t="e">
        <f t="shared" si="9"/>
        <v>#VALUE!</v>
      </c>
      <c r="F72" s="150" t="s">
        <v>1579</v>
      </c>
      <c r="G72" t="e" cm="1">
        <f t="array" ref="G72">SUMPRODUCT((F72='Armada 1739'!E72:E688)*'Armada 1739'!K72:K688)</f>
        <v>#VALUE!</v>
      </c>
      <c r="H72" t="e">
        <f t="shared" si="10"/>
        <v>#VALUE!</v>
      </c>
      <c r="I72" t="e">
        <f t="shared" si="11"/>
        <v>#VALUE!</v>
      </c>
      <c r="K72">
        <v>71</v>
      </c>
      <c r="L72" t="e">
        <f t="shared" si="12"/>
        <v>#N/A</v>
      </c>
      <c r="M72" t="e">
        <f t="shared" si="13"/>
        <v>#N/A</v>
      </c>
      <c r="O72">
        <v>71</v>
      </c>
      <c r="P72" t="e">
        <f t="shared" si="14"/>
        <v>#N/A</v>
      </c>
      <c r="Q72" t="e">
        <f t="shared" si="15"/>
        <v>#N/A</v>
      </c>
    </row>
    <row r="73" spans="1:17" x14ac:dyDescent="0.3">
      <c r="A73" t="s">
        <v>1703</v>
      </c>
      <c r="B73" t="e" cm="1">
        <f t="array" ref="B73">SUMPRODUCT((A73='Armada 1730'!$E$2:$E$684)*'Armada 1730'!$K$2:$K$684)</f>
        <v>#VALUE!</v>
      </c>
      <c r="C73" t="e">
        <f t="shared" si="8"/>
        <v>#VALUE!</v>
      </c>
      <c r="D73" t="e">
        <f t="shared" si="9"/>
        <v>#VALUE!</v>
      </c>
      <c r="F73" s="199" t="s">
        <v>1580</v>
      </c>
      <c r="G73" t="e" cm="1">
        <f t="array" ref="G73">SUMPRODUCT((F73='Armada 1739'!E73:E689)*'Armada 1739'!K73:K689)</f>
        <v>#VALUE!</v>
      </c>
      <c r="H73" t="e">
        <f t="shared" si="10"/>
        <v>#VALUE!</v>
      </c>
      <c r="I73" t="e">
        <f t="shared" si="11"/>
        <v>#VALUE!</v>
      </c>
      <c r="K73">
        <v>72</v>
      </c>
      <c r="L73" t="e">
        <f t="shared" si="12"/>
        <v>#N/A</v>
      </c>
      <c r="M73" t="e">
        <f t="shared" si="13"/>
        <v>#N/A</v>
      </c>
      <c r="O73">
        <v>72</v>
      </c>
      <c r="P73" t="e">
        <f t="shared" si="14"/>
        <v>#N/A</v>
      </c>
      <c r="Q73" t="e">
        <f t="shared" si="15"/>
        <v>#N/A</v>
      </c>
    </row>
    <row r="74" spans="1:17" x14ac:dyDescent="0.3">
      <c r="A74" t="s">
        <v>1763</v>
      </c>
      <c r="B74" t="e" cm="1">
        <f t="array" ref="B74">SUMPRODUCT((A74='Armada 1730'!$E$2:$E$684)*'Armada 1730'!$K$2:$K$684)</f>
        <v>#VALUE!</v>
      </c>
      <c r="C74" t="e">
        <f t="shared" si="8"/>
        <v>#VALUE!</v>
      </c>
      <c r="D74" t="e">
        <f t="shared" si="9"/>
        <v>#VALUE!</v>
      </c>
      <c r="F74" s="199" t="s">
        <v>1581</v>
      </c>
      <c r="G74" t="e" cm="1">
        <f t="array" ref="G74">SUMPRODUCT((F74='Armada 1739'!E74:E690)*'Armada 1739'!K74:K690)</f>
        <v>#VALUE!</v>
      </c>
      <c r="H74" t="e">
        <f t="shared" si="10"/>
        <v>#VALUE!</v>
      </c>
      <c r="I74" t="e">
        <f t="shared" si="11"/>
        <v>#VALUE!</v>
      </c>
      <c r="K74">
        <v>73</v>
      </c>
      <c r="L74" t="e">
        <f t="shared" si="12"/>
        <v>#N/A</v>
      </c>
      <c r="M74" t="e">
        <f t="shared" si="13"/>
        <v>#N/A</v>
      </c>
      <c r="O74">
        <v>73</v>
      </c>
      <c r="P74" t="e">
        <f t="shared" si="14"/>
        <v>#N/A</v>
      </c>
      <c r="Q74" t="e">
        <f t="shared" si="15"/>
        <v>#N/A</v>
      </c>
    </row>
    <row r="75" spans="1:17" x14ac:dyDescent="0.3">
      <c r="A75" t="s">
        <v>1667</v>
      </c>
      <c r="B75" t="e" cm="1">
        <f t="array" ref="B75">SUMPRODUCT((A75='Armada 1730'!$E$2:$E$684)*'Armada 1730'!$K$2:$K$684)</f>
        <v>#VALUE!</v>
      </c>
      <c r="C75" t="e">
        <f t="shared" si="8"/>
        <v>#VALUE!</v>
      </c>
      <c r="D75" t="e">
        <f t="shared" si="9"/>
        <v>#VALUE!</v>
      </c>
      <c r="F75" s="200" t="s">
        <v>1582</v>
      </c>
      <c r="G75" t="e" cm="1">
        <f t="array" ref="G75">SUMPRODUCT((F75='Armada 1739'!E75:E691)*'Armada 1739'!K75:K691)</f>
        <v>#VALUE!</v>
      </c>
      <c r="H75" t="e">
        <f t="shared" si="10"/>
        <v>#VALUE!</v>
      </c>
      <c r="I75" t="e">
        <f t="shared" si="11"/>
        <v>#VALUE!</v>
      </c>
      <c r="K75">
        <v>74</v>
      </c>
      <c r="L75" t="e">
        <f t="shared" si="12"/>
        <v>#N/A</v>
      </c>
      <c r="M75" t="e">
        <f t="shared" si="13"/>
        <v>#N/A</v>
      </c>
      <c r="O75">
        <v>74</v>
      </c>
      <c r="P75" t="e">
        <f t="shared" si="14"/>
        <v>#N/A</v>
      </c>
      <c r="Q75" t="e">
        <f t="shared" si="15"/>
        <v>#N/A</v>
      </c>
    </row>
    <row r="76" spans="1:17" x14ac:dyDescent="0.3">
      <c r="A76" t="s">
        <v>1776</v>
      </c>
      <c r="B76" t="e" cm="1">
        <f t="array" ref="B76">SUMPRODUCT((A76='Armada 1730'!$E$2:$E$684)*'Armada 1730'!$K$2:$K$684)</f>
        <v>#VALUE!</v>
      </c>
      <c r="C76" t="e">
        <f t="shared" si="8"/>
        <v>#VALUE!</v>
      </c>
      <c r="D76" t="e">
        <f t="shared" si="9"/>
        <v>#VALUE!</v>
      </c>
      <c r="F76" s="201" t="s">
        <v>1583</v>
      </c>
      <c r="G76" t="e" cm="1">
        <f t="array" ref="G76">SUMPRODUCT((F76='Armada 1739'!E76:E692)*'Armada 1739'!K76:K692)</f>
        <v>#VALUE!</v>
      </c>
      <c r="H76" t="e">
        <f t="shared" si="10"/>
        <v>#VALUE!</v>
      </c>
      <c r="I76" t="e">
        <f t="shared" si="11"/>
        <v>#VALUE!</v>
      </c>
      <c r="K76">
        <v>75</v>
      </c>
      <c r="L76" t="e">
        <f t="shared" si="12"/>
        <v>#N/A</v>
      </c>
      <c r="M76" t="e">
        <f t="shared" si="13"/>
        <v>#N/A</v>
      </c>
      <c r="O76">
        <v>75</v>
      </c>
      <c r="P76" t="e">
        <f t="shared" si="14"/>
        <v>#N/A</v>
      </c>
      <c r="Q76" t="e">
        <f t="shared" si="15"/>
        <v>#N/A</v>
      </c>
    </row>
    <row r="77" spans="1:17" x14ac:dyDescent="0.3">
      <c r="A77" t="s">
        <v>1813</v>
      </c>
      <c r="B77" t="e" cm="1">
        <f t="array" ref="B77">SUMPRODUCT((A77='Armada 1730'!$E$2:$E$684)*'Armada 1730'!$K$2:$K$684)</f>
        <v>#VALUE!</v>
      </c>
      <c r="C77" t="e">
        <f t="shared" si="8"/>
        <v>#VALUE!</v>
      </c>
      <c r="D77" t="e">
        <f t="shared" si="9"/>
        <v>#VALUE!</v>
      </c>
      <c r="F77" s="199" t="s">
        <v>1584</v>
      </c>
      <c r="G77" t="e" cm="1">
        <f t="array" ref="G77">SUMPRODUCT((F77='Armada 1739'!E77:E693)*'Armada 1739'!K77:K693)</f>
        <v>#VALUE!</v>
      </c>
      <c r="H77" t="e">
        <f t="shared" si="10"/>
        <v>#VALUE!</v>
      </c>
      <c r="I77" t="e">
        <f t="shared" si="11"/>
        <v>#VALUE!</v>
      </c>
      <c r="K77">
        <v>76</v>
      </c>
      <c r="L77" t="e">
        <f t="shared" si="12"/>
        <v>#N/A</v>
      </c>
      <c r="M77" t="e">
        <f t="shared" si="13"/>
        <v>#N/A</v>
      </c>
      <c r="O77">
        <v>76</v>
      </c>
      <c r="P77" t="e">
        <f t="shared" si="14"/>
        <v>#N/A</v>
      </c>
      <c r="Q77" t="e">
        <f t="shared" si="15"/>
        <v>#N/A</v>
      </c>
    </row>
    <row r="78" spans="1:17" x14ac:dyDescent="0.3">
      <c r="A78" t="s">
        <v>1673</v>
      </c>
      <c r="B78" t="e" cm="1">
        <f t="array" ref="B78">SUMPRODUCT((A78='Armada 1730'!$E$2:$E$684)*'Armada 1730'!$K$2:$K$684)</f>
        <v>#VALUE!</v>
      </c>
      <c r="C78" t="e">
        <f t="shared" si="8"/>
        <v>#VALUE!</v>
      </c>
      <c r="D78" t="e">
        <f t="shared" si="9"/>
        <v>#VALUE!</v>
      </c>
      <c r="F78" s="200" t="s">
        <v>1585</v>
      </c>
      <c r="G78" t="e" cm="1">
        <f t="array" ref="G78">SUMPRODUCT((F78='Armada 1739'!E78:E694)*'Armada 1739'!K78:K694)</f>
        <v>#VALUE!</v>
      </c>
      <c r="H78" t="e">
        <f t="shared" si="10"/>
        <v>#VALUE!</v>
      </c>
      <c r="I78" t="e">
        <f t="shared" si="11"/>
        <v>#VALUE!</v>
      </c>
      <c r="K78">
        <v>77</v>
      </c>
      <c r="L78" t="e">
        <f t="shared" si="12"/>
        <v>#N/A</v>
      </c>
      <c r="M78" t="e">
        <f t="shared" si="13"/>
        <v>#N/A</v>
      </c>
      <c r="O78">
        <v>77</v>
      </c>
      <c r="P78" t="e">
        <f t="shared" si="14"/>
        <v>#N/A</v>
      </c>
      <c r="Q78" t="e">
        <f t="shared" si="15"/>
        <v>#N/A</v>
      </c>
    </row>
    <row r="79" spans="1:17" x14ac:dyDescent="0.3">
      <c r="A79" t="s">
        <v>1744</v>
      </c>
      <c r="B79" t="e" cm="1">
        <f t="array" ref="B79">SUMPRODUCT((A79='Armada 1730'!$E$2:$E$684)*'Armada 1730'!$K$2:$K$684)</f>
        <v>#VALUE!</v>
      </c>
      <c r="C79" t="e">
        <f t="shared" si="8"/>
        <v>#VALUE!</v>
      </c>
      <c r="D79" t="e">
        <f t="shared" si="9"/>
        <v>#VALUE!</v>
      </c>
      <c r="F79" s="200" t="s">
        <v>1586</v>
      </c>
      <c r="G79" t="e" cm="1">
        <f t="array" ref="G79">SUMPRODUCT((F79='Armada 1739'!E79:E695)*'Armada 1739'!K79:K695)</f>
        <v>#VALUE!</v>
      </c>
      <c r="H79" t="e">
        <f t="shared" si="10"/>
        <v>#VALUE!</v>
      </c>
      <c r="I79" t="e">
        <f t="shared" si="11"/>
        <v>#VALUE!</v>
      </c>
      <c r="K79">
        <v>78</v>
      </c>
      <c r="L79" t="e">
        <f t="shared" si="12"/>
        <v>#N/A</v>
      </c>
      <c r="M79" t="e">
        <f t="shared" si="13"/>
        <v>#N/A</v>
      </c>
      <c r="O79">
        <v>78</v>
      </c>
      <c r="P79" t="e">
        <f t="shared" si="14"/>
        <v>#N/A</v>
      </c>
      <c r="Q79" t="e">
        <f t="shared" si="15"/>
        <v>#N/A</v>
      </c>
    </row>
    <row r="80" spans="1:17" x14ac:dyDescent="0.3">
      <c r="A80" t="s">
        <v>1583</v>
      </c>
      <c r="B80" t="e" cm="1">
        <f t="array" ref="B80">SUMPRODUCT((A80='Armada 1730'!$E$2:$E$684)*'Armada 1730'!$K$2:$K$684)</f>
        <v>#VALUE!</v>
      </c>
      <c r="C80" t="e">
        <f t="shared" si="8"/>
        <v>#VALUE!</v>
      </c>
      <c r="D80" t="e">
        <f t="shared" si="9"/>
        <v>#VALUE!</v>
      </c>
      <c r="F80" s="200" t="s">
        <v>1587</v>
      </c>
      <c r="G80" t="e" cm="1">
        <f t="array" ref="G80">SUMPRODUCT((F80='Armada 1739'!E80:E696)*'Armada 1739'!K80:K696)</f>
        <v>#VALUE!</v>
      </c>
      <c r="H80" t="e">
        <f t="shared" si="10"/>
        <v>#VALUE!</v>
      </c>
      <c r="I80" t="e">
        <f t="shared" si="11"/>
        <v>#VALUE!</v>
      </c>
      <c r="K80">
        <v>79</v>
      </c>
      <c r="L80" t="e">
        <f t="shared" si="12"/>
        <v>#N/A</v>
      </c>
      <c r="M80" t="e">
        <f t="shared" si="13"/>
        <v>#N/A</v>
      </c>
      <c r="O80">
        <v>79</v>
      </c>
      <c r="P80" t="e">
        <f t="shared" si="14"/>
        <v>#N/A</v>
      </c>
      <c r="Q80" t="e">
        <f t="shared" si="15"/>
        <v>#N/A</v>
      </c>
    </row>
    <row r="81" spans="1:17" x14ac:dyDescent="0.3">
      <c r="A81" t="s">
        <v>1758</v>
      </c>
      <c r="B81" t="e" cm="1">
        <f t="array" ref="B81">SUMPRODUCT((A81='Armada 1730'!$E$2:$E$684)*'Armada 1730'!$K$2:$K$684)</f>
        <v>#VALUE!</v>
      </c>
      <c r="C81" t="e">
        <f t="shared" si="8"/>
        <v>#VALUE!</v>
      </c>
      <c r="D81" t="e">
        <f t="shared" si="9"/>
        <v>#VALUE!</v>
      </c>
      <c r="F81" s="199" t="s">
        <v>1588</v>
      </c>
      <c r="G81" t="e" cm="1">
        <f t="array" ref="G81">SUMPRODUCT((F81='Armada 1739'!E81:E697)*'Armada 1739'!K81:K697)</f>
        <v>#VALUE!</v>
      </c>
      <c r="H81" t="e">
        <f t="shared" si="10"/>
        <v>#VALUE!</v>
      </c>
      <c r="I81" t="e">
        <f t="shared" si="11"/>
        <v>#VALUE!</v>
      </c>
      <c r="K81">
        <v>80</v>
      </c>
      <c r="L81" t="e">
        <f t="shared" si="12"/>
        <v>#N/A</v>
      </c>
      <c r="M81" t="e">
        <f t="shared" si="13"/>
        <v>#N/A</v>
      </c>
      <c r="O81">
        <v>80</v>
      </c>
      <c r="P81" t="e">
        <f t="shared" si="14"/>
        <v>#N/A</v>
      </c>
      <c r="Q81" t="e">
        <f t="shared" si="15"/>
        <v>#N/A</v>
      </c>
    </row>
    <row r="82" spans="1:17" x14ac:dyDescent="0.3">
      <c r="A82" t="s">
        <v>1524</v>
      </c>
      <c r="B82" t="e" cm="1">
        <f t="array" ref="B82">SUMPRODUCT((A82='Armada 1730'!$E$2:$E$684)*'Armada 1730'!$K$2:$K$684)</f>
        <v>#VALUE!</v>
      </c>
      <c r="C82" t="e">
        <f t="shared" si="8"/>
        <v>#VALUE!</v>
      </c>
      <c r="D82" t="e">
        <f t="shared" si="9"/>
        <v>#VALUE!</v>
      </c>
      <c r="F82" s="199"/>
      <c r="K82">
        <v>81</v>
      </c>
      <c r="L82" t="e">
        <f t="shared" si="12"/>
        <v>#N/A</v>
      </c>
      <c r="M82" t="e">
        <f t="shared" si="13"/>
        <v>#N/A</v>
      </c>
      <c r="O82">
        <v>81</v>
      </c>
      <c r="P82" t="e">
        <f t="shared" si="14"/>
        <v>#N/A</v>
      </c>
      <c r="Q82" t="e">
        <f t="shared" si="15"/>
        <v>#N/A</v>
      </c>
    </row>
    <row r="83" spans="1:17" x14ac:dyDescent="0.3">
      <c r="A83" t="s">
        <v>1793</v>
      </c>
      <c r="B83" t="e" cm="1">
        <f t="array" ref="B83">SUMPRODUCT((A83='Armada 1730'!$E$2:$E$684)*'Armada 1730'!$K$2:$K$684)</f>
        <v>#VALUE!</v>
      </c>
      <c r="C83" t="e">
        <f t="shared" si="8"/>
        <v>#VALUE!</v>
      </c>
      <c r="D83" t="e">
        <f t="shared" si="9"/>
        <v>#VALUE!</v>
      </c>
      <c r="F83" s="200" t="s">
        <v>1589</v>
      </c>
      <c r="G83" t="e" cm="1">
        <f t="array" ref="G83">SUMPRODUCT((F83='Armada 1739'!E83:E699)*'Armada 1739'!K83:K699)</f>
        <v>#VALUE!</v>
      </c>
      <c r="H83" t="e">
        <f t="shared" si="10"/>
        <v>#VALUE!</v>
      </c>
      <c r="I83" t="e">
        <f t="shared" si="11"/>
        <v>#VALUE!</v>
      </c>
      <c r="K83">
        <v>82</v>
      </c>
      <c r="L83" t="e">
        <f t="shared" si="12"/>
        <v>#N/A</v>
      </c>
      <c r="M83" t="e">
        <f t="shared" si="13"/>
        <v>#N/A</v>
      </c>
      <c r="O83">
        <v>82</v>
      </c>
      <c r="P83" t="e">
        <f t="shared" si="14"/>
        <v>#N/A</v>
      </c>
      <c r="Q83" t="e">
        <f t="shared" si="15"/>
        <v>#N/A</v>
      </c>
    </row>
    <row r="84" spans="1:17" x14ac:dyDescent="0.3">
      <c r="A84" t="s">
        <v>1702</v>
      </c>
      <c r="B84" t="e" cm="1">
        <f t="array" ref="B84">SUMPRODUCT((A84='Armada 1730'!$E$2:$E$684)*'Armada 1730'!$K$2:$K$684)</f>
        <v>#VALUE!</v>
      </c>
      <c r="C84" t="e">
        <f t="shared" si="8"/>
        <v>#VALUE!</v>
      </c>
      <c r="D84" t="e">
        <f t="shared" si="9"/>
        <v>#VALUE!</v>
      </c>
      <c r="F84" s="200" t="s">
        <v>1590</v>
      </c>
      <c r="G84" t="e" cm="1">
        <f t="array" ref="G84">SUMPRODUCT((F84='Armada 1739'!E84:E700)*'Armada 1739'!K84:K700)</f>
        <v>#VALUE!</v>
      </c>
      <c r="H84" t="e">
        <f t="shared" si="10"/>
        <v>#VALUE!</v>
      </c>
      <c r="I84" t="e">
        <f t="shared" si="11"/>
        <v>#VALUE!</v>
      </c>
      <c r="K84">
        <v>83</v>
      </c>
      <c r="L84" t="e">
        <f t="shared" si="12"/>
        <v>#N/A</v>
      </c>
      <c r="M84" t="e">
        <f t="shared" si="13"/>
        <v>#N/A</v>
      </c>
      <c r="O84">
        <v>83</v>
      </c>
      <c r="P84" t="e">
        <f t="shared" si="14"/>
        <v>#N/A</v>
      </c>
      <c r="Q84" t="e">
        <f t="shared" si="15"/>
        <v>#N/A</v>
      </c>
    </row>
    <row r="85" spans="1:17" x14ac:dyDescent="0.3">
      <c r="A85" t="s">
        <v>1799</v>
      </c>
      <c r="B85" t="e" cm="1">
        <f t="array" ref="B85">SUMPRODUCT((A85='Armada 1730'!$E$2:$E$684)*'Armada 1730'!$K$2:$K$684)</f>
        <v>#VALUE!</v>
      </c>
      <c r="C85" t="e">
        <f t="shared" si="8"/>
        <v>#VALUE!</v>
      </c>
      <c r="D85" t="e">
        <f t="shared" si="9"/>
        <v>#VALUE!</v>
      </c>
      <c r="F85" s="200" t="s">
        <v>1591</v>
      </c>
      <c r="G85" t="e" cm="1">
        <f t="array" ref="G85">SUMPRODUCT((F85='Armada 1739'!E85:E701)*'Armada 1739'!K85:K701)</f>
        <v>#VALUE!</v>
      </c>
      <c r="H85" t="e">
        <f t="shared" si="10"/>
        <v>#VALUE!</v>
      </c>
      <c r="I85" t="e">
        <f t="shared" si="11"/>
        <v>#VALUE!</v>
      </c>
      <c r="K85">
        <v>84</v>
      </c>
      <c r="L85" t="e">
        <f t="shared" si="12"/>
        <v>#N/A</v>
      </c>
      <c r="M85" t="e">
        <f t="shared" si="13"/>
        <v>#N/A</v>
      </c>
      <c r="O85">
        <v>84</v>
      </c>
      <c r="P85" t="e">
        <f t="shared" si="14"/>
        <v>#N/A</v>
      </c>
      <c r="Q85" t="e">
        <f t="shared" si="15"/>
        <v>#N/A</v>
      </c>
    </row>
    <row r="86" spans="1:17" x14ac:dyDescent="0.3">
      <c r="A86" t="s">
        <v>1550</v>
      </c>
      <c r="B86" t="e" cm="1">
        <f t="array" ref="B86">SUMPRODUCT((A86='Armada 1730'!$E$2:$E$684)*'Armada 1730'!$K$2:$K$684)</f>
        <v>#VALUE!</v>
      </c>
      <c r="C86" t="e">
        <f t="shared" si="8"/>
        <v>#VALUE!</v>
      </c>
      <c r="D86" t="e">
        <f t="shared" si="9"/>
        <v>#VALUE!</v>
      </c>
      <c r="F86" s="200" t="s">
        <v>1592</v>
      </c>
      <c r="G86" t="e" cm="1">
        <f t="array" ref="G86">SUMPRODUCT((F86='Armada 1739'!E86:E702)*'Armada 1739'!K86:K702)</f>
        <v>#VALUE!</v>
      </c>
      <c r="H86" t="e">
        <f t="shared" si="10"/>
        <v>#VALUE!</v>
      </c>
      <c r="I86" t="e">
        <f t="shared" si="11"/>
        <v>#VALUE!</v>
      </c>
      <c r="K86">
        <v>85</v>
      </c>
      <c r="L86" t="e">
        <f t="shared" si="12"/>
        <v>#N/A</v>
      </c>
      <c r="M86" t="e">
        <f t="shared" si="13"/>
        <v>#N/A</v>
      </c>
      <c r="O86">
        <v>85</v>
      </c>
      <c r="P86" t="e">
        <f t="shared" si="14"/>
        <v>#N/A</v>
      </c>
      <c r="Q86" t="e">
        <f t="shared" si="15"/>
        <v>#N/A</v>
      </c>
    </row>
    <row r="87" spans="1:17" x14ac:dyDescent="0.3">
      <c r="A87" t="s">
        <v>1749</v>
      </c>
      <c r="B87" t="e" cm="1">
        <f t="array" ref="B87">SUMPRODUCT((A87='Armada 1730'!$E$2:$E$684)*'Armada 1730'!$K$2:$K$684)</f>
        <v>#VALUE!</v>
      </c>
      <c r="C87" t="e">
        <f t="shared" si="8"/>
        <v>#VALUE!</v>
      </c>
      <c r="D87" t="e">
        <f t="shared" si="9"/>
        <v>#VALUE!</v>
      </c>
      <c r="F87" s="199" t="s">
        <v>1593</v>
      </c>
      <c r="G87" t="e" cm="1">
        <f t="array" ref="G87">SUMPRODUCT((F87='Armada 1739'!E87:E703)*'Armada 1739'!K87:K703)</f>
        <v>#VALUE!</v>
      </c>
      <c r="H87" t="e">
        <f t="shared" si="10"/>
        <v>#VALUE!</v>
      </c>
      <c r="I87" t="e">
        <f t="shared" si="11"/>
        <v>#VALUE!</v>
      </c>
      <c r="K87">
        <v>86</v>
      </c>
      <c r="L87" t="e">
        <f t="shared" si="12"/>
        <v>#N/A</v>
      </c>
      <c r="M87" t="e">
        <f t="shared" si="13"/>
        <v>#N/A</v>
      </c>
      <c r="O87">
        <v>86</v>
      </c>
      <c r="P87" t="e">
        <f t="shared" si="14"/>
        <v>#N/A</v>
      </c>
      <c r="Q87" t="e">
        <f t="shared" si="15"/>
        <v>#N/A</v>
      </c>
    </row>
    <row r="88" spans="1:17" x14ac:dyDescent="0.3">
      <c r="A88" t="s">
        <v>1761</v>
      </c>
      <c r="B88" t="e" cm="1">
        <f t="array" ref="B88">SUMPRODUCT((A88='Armada 1730'!$E$2:$E$684)*'Armada 1730'!$K$2:$K$684)</f>
        <v>#VALUE!</v>
      </c>
      <c r="C88" t="e">
        <f t="shared" si="8"/>
        <v>#VALUE!</v>
      </c>
      <c r="D88" t="e">
        <f t="shared" si="9"/>
        <v>#VALUE!</v>
      </c>
      <c r="F88" s="199" t="s">
        <v>1594</v>
      </c>
      <c r="G88" t="e" cm="1">
        <f t="array" ref="G88">SUMPRODUCT((F88='Armada 1739'!E88:E704)*'Armada 1739'!K88:K704)</f>
        <v>#VALUE!</v>
      </c>
      <c r="H88" t="e">
        <f t="shared" si="10"/>
        <v>#VALUE!</v>
      </c>
      <c r="I88" t="e">
        <f t="shared" si="11"/>
        <v>#VALUE!</v>
      </c>
      <c r="K88">
        <v>87</v>
      </c>
      <c r="L88" t="e">
        <f t="shared" si="12"/>
        <v>#N/A</v>
      </c>
      <c r="M88" t="e">
        <f t="shared" si="13"/>
        <v>#N/A</v>
      </c>
      <c r="O88">
        <v>87</v>
      </c>
      <c r="P88" t="e">
        <f t="shared" si="14"/>
        <v>#N/A</v>
      </c>
      <c r="Q88" t="e">
        <f t="shared" si="15"/>
        <v>#N/A</v>
      </c>
    </row>
    <row r="89" spans="1:17" x14ac:dyDescent="0.3">
      <c r="A89" t="s">
        <v>1733</v>
      </c>
      <c r="B89" t="e" cm="1">
        <f t="array" ref="B89">SUMPRODUCT((A89='Armada 1730'!$E$2:$E$684)*'Armada 1730'!$K$2:$K$684)</f>
        <v>#VALUE!</v>
      </c>
      <c r="C89" t="e">
        <f t="shared" si="8"/>
        <v>#VALUE!</v>
      </c>
      <c r="D89" t="e">
        <f t="shared" si="9"/>
        <v>#VALUE!</v>
      </c>
      <c r="F89" s="200" t="s">
        <v>1595</v>
      </c>
      <c r="G89" t="e" cm="1">
        <f t="array" ref="G89">SUMPRODUCT((F89='Armada 1739'!E89:E705)*'Armada 1739'!K89:K705)</f>
        <v>#VALUE!</v>
      </c>
      <c r="H89" t="e">
        <f t="shared" si="10"/>
        <v>#VALUE!</v>
      </c>
      <c r="I89" t="e">
        <f t="shared" si="11"/>
        <v>#VALUE!</v>
      </c>
      <c r="K89">
        <v>88</v>
      </c>
      <c r="L89" t="e">
        <f t="shared" si="12"/>
        <v>#N/A</v>
      </c>
      <c r="M89" t="e">
        <f t="shared" si="13"/>
        <v>#N/A</v>
      </c>
      <c r="O89">
        <v>88</v>
      </c>
      <c r="P89" t="e">
        <f t="shared" si="14"/>
        <v>#N/A</v>
      </c>
      <c r="Q89" t="e">
        <f t="shared" si="15"/>
        <v>#N/A</v>
      </c>
    </row>
    <row r="90" spans="1:17" x14ac:dyDescent="0.3">
      <c r="A90" t="s">
        <v>1802</v>
      </c>
      <c r="B90" t="e" cm="1">
        <f t="array" ref="B90">SUMPRODUCT((A90='Armada 1730'!$E$2:$E$684)*'Armada 1730'!$K$2:$K$684)</f>
        <v>#VALUE!</v>
      </c>
      <c r="C90" t="e">
        <f t="shared" si="8"/>
        <v>#VALUE!</v>
      </c>
      <c r="D90" t="e">
        <f t="shared" si="9"/>
        <v>#VALUE!</v>
      </c>
      <c r="F90" s="199" t="s">
        <v>1596</v>
      </c>
      <c r="G90" t="e" cm="1">
        <f t="array" ref="G90">SUMPRODUCT((F90='Armada 1739'!E90:E706)*'Armada 1739'!K90:K706)</f>
        <v>#VALUE!</v>
      </c>
      <c r="H90" t="e">
        <f t="shared" si="10"/>
        <v>#VALUE!</v>
      </c>
      <c r="I90" t="e">
        <f t="shared" si="11"/>
        <v>#VALUE!</v>
      </c>
      <c r="K90">
        <v>89</v>
      </c>
      <c r="L90" t="e">
        <f t="shared" si="12"/>
        <v>#N/A</v>
      </c>
      <c r="M90" t="e">
        <f t="shared" si="13"/>
        <v>#N/A</v>
      </c>
      <c r="O90">
        <v>89</v>
      </c>
      <c r="P90" t="e">
        <f t="shared" si="14"/>
        <v>#N/A</v>
      </c>
      <c r="Q90" t="e">
        <f t="shared" si="15"/>
        <v>#N/A</v>
      </c>
    </row>
    <row r="91" spans="1:17" x14ac:dyDescent="0.3">
      <c r="A91" t="s">
        <v>1608</v>
      </c>
      <c r="B91" t="e" cm="1">
        <f t="array" ref="B91">SUMPRODUCT((A91='Armada 1730'!$E$2:$E$684)*'Armada 1730'!$K$2:$K$684)</f>
        <v>#VALUE!</v>
      </c>
      <c r="C91" t="e">
        <f t="shared" si="8"/>
        <v>#VALUE!</v>
      </c>
      <c r="D91" t="e">
        <f t="shared" si="9"/>
        <v>#VALUE!</v>
      </c>
      <c r="F91" s="200" t="s">
        <v>1597</v>
      </c>
      <c r="G91" t="e" cm="1">
        <f t="array" ref="G91">SUMPRODUCT((F91='Armada 1739'!E91:E707)*'Armada 1739'!K91:K707)</f>
        <v>#VALUE!</v>
      </c>
      <c r="H91" t="e">
        <f t="shared" si="10"/>
        <v>#VALUE!</v>
      </c>
      <c r="I91" t="e">
        <f t="shared" si="11"/>
        <v>#VALUE!</v>
      </c>
      <c r="K91">
        <v>90</v>
      </c>
      <c r="L91" t="e">
        <f t="shared" si="12"/>
        <v>#N/A</v>
      </c>
      <c r="M91" t="e">
        <f t="shared" si="13"/>
        <v>#N/A</v>
      </c>
      <c r="O91">
        <v>90</v>
      </c>
      <c r="P91" t="e">
        <f t="shared" si="14"/>
        <v>#N/A</v>
      </c>
      <c r="Q91" t="e">
        <f t="shared" si="15"/>
        <v>#N/A</v>
      </c>
    </row>
    <row r="92" spans="1:17" x14ac:dyDescent="0.3">
      <c r="A92" t="s">
        <v>1815</v>
      </c>
      <c r="B92" t="e" cm="1">
        <f t="array" ref="B92">SUMPRODUCT((A92='Armada 1730'!$E$2:$E$684)*'Armada 1730'!$K$2:$K$684)</f>
        <v>#VALUE!</v>
      </c>
      <c r="C92" t="e">
        <f t="shared" si="8"/>
        <v>#VALUE!</v>
      </c>
      <c r="D92" t="e">
        <f t="shared" si="9"/>
        <v>#VALUE!</v>
      </c>
      <c r="F92" s="200" t="s">
        <v>1599</v>
      </c>
      <c r="G92" t="e" cm="1">
        <f t="array" ref="G92">SUMPRODUCT((F92='Armada 1739'!E92:E708)*'Armada 1739'!K92:K708)</f>
        <v>#VALUE!</v>
      </c>
      <c r="H92" t="e">
        <f t="shared" si="10"/>
        <v>#VALUE!</v>
      </c>
      <c r="I92" t="e">
        <f t="shared" si="11"/>
        <v>#VALUE!</v>
      </c>
      <c r="K92">
        <v>91</v>
      </c>
      <c r="L92" t="e">
        <f t="shared" si="12"/>
        <v>#N/A</v>
      </c>
      <c r="M92" t="e">
        <f t="shared" si="13"/>
        <v>#N/A</v>
      </c>
      <c r="O92">
        <v>91</v>
      </c>
      <c r="P92" t="e">
        <f t="shared" si="14"/>
        <v>#N/A</v>
      </c>
      <c r="Q92" t="e">
        <f t="shared" si="15"/>
        <v>#N/A</v>
      </c>
    </row>
    <row r="93" spans="1:17" x14ac:dyDescent="0.3">
      <c r="A93" t="s">
        <v>1822</v>
      </c>
      <c r="B93" t="e" cm="1">
        <f t="array" ref="B93">SUMPRODUCT((A93='Armada 1730'!$E$2:$E$684)*'Armada 1730'!$K$2:$K$684)</f>
        <v>#VALUE!</v>
      </c>
      <c r="C93" t="e">
        <f t="shared" si="8"/>
        <v>#VALUE!</v>
      </c>
      <c r="D93" t="e">
        <f t="shared" si="9"/>
        <v>#VALUE!</v>
      </c>
      <c r="F93" s="199" t="s">
        <v>1600</v>
      </c>
      <c r="G93" t="e" cm="1">
        <f t="array" ref="G93">SUMPRODUCT((F93='Armada 1739'!E93:E709)*'Armada 1739'!K93:K709)</f>
        <v>#VALUE!</v>
      </c>
      <c r="H93" t="e">
        <f t="shared" si="10"/>
        <v>#VALUE!</v>
      </c>
      <c r="I93" t="e">
        <f t="shared" si="11"/>
        <v>#VALUE!</v>
      </c>
      <c r="K93">
        <v>92</v>
      </c>
      <c r="L93" t="e">
        <f t="shared" si="12"/>
        <v>#N/A</v>
      </c>
      <c r="M93" t="e">
        <f t="shared" si="13"/>
        <v>#N/A</v>
      </c>
      <c r="O93">
        <v>92</v>
      </c>
      <c r="P93" t="e">
        <f t="shared" si="14"/>
        <v>#N/A</v>
      </c>
      <c r="Q93" t="e">
        <f t="shared" si="15"/>
        <v>#N/A</v>
      </c>
    </row>
    <row r="94" spans="1:17" x14ac:dyDescent="0.3">
      <c r="A94" t="s">
        <v>1807</v>
      </c>
      <c r="B94" t="e" cm="1">
        <f t="array" ref="B94">SUMPRODUCT((A94='Armada 1730'!$E$2:$E$684)*'Armada 1730'!$K$2:$K$684)</f>
        <v>#VALUE!</v>
      </c>
      <c r="C94" t="e">
        <f t="shared" si="8"/>
        <v>#VALUE!</v>
      </c>
      <c r="D94" t="e">
        <f t="shared" si="9"/>
        <v>#VALUE!</v>
      </c>
      <c r="F94" s="200" t="s">
        <v>1601</v>
      </c>
      <c r="G94" t="e" cm="1">
        <f t="array" ref="G94">SUMPRODUCT((F94='Armada 1739'!E94:E710)*'Armada 1739'!K94:K710)</f>
        <v>#VALUE!</v>
      </c>
      <c r="H94" t="e">
        <f t="shared" si="10"/>
        <v>#VALUE!</v>
      </c>
      <c r="I94" t="e">
        <f t="shared" si="11"/>
        <v>#VALUE!</v>
      </c>
      <c r="K94">
        <v>93</v>
      </c>
      <c r="L94" t="e">
        <f t="shared" si="12"/>
        <v>#N/A</v>
      </c>
      <c r="M94" t="e">
        <f t="shared" si="13"/>
        <v>#N/A</v>
      </c>
      <c r="O94">
        <v>93</v>
      </c>
      <c r="P94" t="e">
        <f t="shared" si="14"/>
        <v>#N/A</v>
      </c>
      <c r="Q94" t="e">
        <f t="shared" si="15"/>
        <v>#N/A</v>
      </c>
    </row>
    <row r="95" spans="1:17" x14ac:dyDescent="0.3">
      <c r="A95" t="s">
        <v>1625</v>
      </c>
      <c r="B95" t="e" cm="1">
        <f t="array" ref="B95">SUMPRODUCT((A95='Armada 1730'!$E$2:$E$684)*'Armada 1730'!$K$2:$K$684)</f>
        <v>#VALUE!</v>
      </c>
      <c r="C95" t="e">
        <f t="shared" si="8"/>
        <v>#VALUE!</v>
      </c>
      <c r="D95" t="e">
        <f t="shared" si="9"/>
        <v>#VALUE!</v>
      </c>
      <c r="F95" s="200" t="s">
        <v>1602</v>
      </c>
      <c r="G95" t="e" cm="1">
        <f t="array" ref="G95">SUMPRODUCT((F95='Armada 1739'!E95:E711)*'Armada 1739'!K95:K711)</f>
        <v>#VALUE!</v>
      </c>
      <c r="H95" t="e">
        <f t="shared" si="10"/>
        <v>#VALUE!</v>
      </c>
      <c r="I95" t="e">
        <f t="shared" si="11"/>
        <v>#VALUE!</v>
      </c>
      <c r="K95">
        <v>94</v>
      </c>
      <c r="L95" t="e">
        <f t="shared" si="12"/>
        <v>#N/A</v>
      </c>
      <c r="M95" t="e">
        <f t="shared" si="13"/>
        <v>#N/A</v>
      </c>
      <c r="O95">
        <v>94</v>
      </c>
      <c r="P95" t="e">
        <f t="shared" si="14"/>
        <v>#N/A</v>
      </c>
      <c r="Q95" t="e">
        <f t="shared" si="15"/>
        <v>#N/A</v>
      </c>
    </row>
    <row r="96" spans="1:17" x14ac:dyDescent="0.3">
      <c r="A96" t="s">
        <v>1788</v>
      </c>
      <c r="B96" t="e" cm="1">
        <f t="array" ref="B96">SUMPRODUCT((A96='Armada 1730'!$E$2:$E$684)*'Armada 1730'!$K$2:$K$684)</f>
        <v>#VALUE!</v>
      </c>
      <c r="C96" t="e">
        <f t="shared" si="8"/>
        <v>#VALUE!</v>
      </c>
      <c r="D96" t="e">
        <f t="shared" si="9"/>
        <v>#VALUE!</v>
      </c>
      <c r="F96" s="151" t="s">
        <v>1603</v>
      </c>
      <c r="G96" t="e" cm="1">
        <f t="array" ref="G96">SUMPRODUCT((F96='Armada 1739'!E96:E712)*'Armada 1739'!K96:K712)</f>
        <v>#VALUE!</v>
      </c>
      <c r="H96" t="e">
        <f t="shared" si="10"/>
        <v>#VALUE!</v>
      </c>
      <c r="I96" t="e">
        <f t="shared" si="11"/>
        <v>#VALUE!</v>
      </c>
      <c r="K96">
        <v>95</v>
      </c>
      <c r="L96" t="e">
        <f t="shared" si="12"/>
        <v>#N/A</v>
      </c>
      <c r="M96" t="e">
        <f t="shared" si="13"/>
        <v>#N/A</v>
      </c>
      <c r="O96">
        <v>95</v>
      </c>
      <c r="P96" t="e">
        <f t="shared" si="14"/>
        <v>#N/A</v>
      </c>
      <c r="Q96" t="e">
        <f t="shared" si="15"/>
        <v>#N/A</v>
      </c>
    </row>
    <row r="97" spans="1:17" x14ac:dyDescent="0.3">
      <c r="A97" t="s">
        <v>1521</v>
      </c>
      <c r="B97" t="e" cm="1">
        <f t="array" ref="B97">SUMPRODUCT((A97='Armada 1730'!$E$2:$E$684)*'Armada 1730'!$K$2:$K$684)</f>
        <v>#VALUE!</v>
      </c>
      <c r="C97" t="e">
        <f t="shared" si="8"/>
        <v>#VALUE!</v>
      </c>
      <c r="D97" t="e">
        <f t="shared" si="9"/>
        <v>#VALUE!</v>
      </c>
      <c r="F97" s="134" t="s">
        <v>1604</v>
      </c>
      <c r="G97" t="e" cm="1">
        <f t="array" ref="G97">SUMPRODUCT((F97='Armada 1739'!E97:E713)*'Armada 1739'!K97:K713)</f>
        <v>#VALUE!</v>
      </c>
      <c r="H97" t="e">
        <f t="shared" si="10"/>
        <v>#VALUE!</v>
      </c>
      <c r="I97" t="e">
        <f t="shared" si="11"/>
        <v>#VALUE!</v>
      </c>
      <c r="K97">
        <v>96</v>
      </c>
      <c r="L97" t="e">
        <f t="shared" si="12"/>
        <v>#N/A</v>
      </c>
      <c r="M97" t="e">
        <f t="shared" si="13"/>
        <v>#N/A</v>
      </c>
      <c r="O97">
        <v>96</v>
      </c>
      <c r="P97" t="e">
        <f t="shared" si="14"/>
        <v>#N/A</v>
      </c>
      <c r="Q97" t="e">
        <f t="shared" si="15"/>
        <v>#N/A</v>
      </c>
    </row>
    <row r="98" spans="1:17" x14ac:dyDescent="0.3">
      <c r="A98" t="s">
        <v>1736</v>
      </c>
      <c r="B98" t="e" cm="1">
        <f t="array" ref="B98">SUMPRODUCT((A98='Armada 1730'!$E$2:$E$684)*'Armada 1730'!$K$2:$K$684)</f>
        <v>#VALUE!</v>
      </c>
      <c r="C98" t="e">
        <f t="shared" si="8"/>
        <v>#VALUE!</v>
      </c>
      <c r="D98" t="e">
        <f t="shared" si="9"/>
        <v>#VALUE!</v>
      </c>
      <c r="F98" s="134" t="s">
        <v>1605</v>
      </c>
      <c r="G98" t="e" cm="1">
        <f t="array" ref="G98">SUMPRODUCT((F98='Armada 1739'!E98:E714)*'Armada 1739'!K98:K714)</f>
        <v>#VALUE!</v>
      </c>
      <c r="H98" t="e">
        <f t="shared" si="10"/>
        <v>#VALUE!</v>
      </c>
      <c r="I98" t="e">
        <f t="shared" si="11"/>
        <v>#VALUE!</v>
      </c>
      <c r="K98">
        <v>97</v>
      </c>
      <c r="L98" t="e">
        <f t="shared" si="12"/>
        <v>#N/A</v>
      </c>
      <c r="M98" t="e">
        <f t="shared" si="13"/>
        <v>#N/A</v>
      </c>
      <c r="O98">
        <v>97</v>
      </c>
      <c r="P98" t="e">
        <f t="shared" si="14"/>
        <v>#N/A</v>
      </c>
      <c r="Q98" t="e">
        <f t="shared" si="15"/>
        <v>#N/A</v>
      </c>
    </row>
    <row r="99" spans="1:17" x14ac:dyDescent="0.3">
      <c r="A99" t="s">
        <v>1755</v>
      </c>
      <c r="B99" t="e" cm="1">
        <f t="array" ref="B99">SUMPRODUCT((A99='Armada 1730'!$E$2:$E$684)*'Armada 1730'!$K$2:$K$684)</f>
        <v>#VALUE!</v>
      </c>
      <c r="C99" t="e">
        <f t="shared" si="8"/>
        <v>#VALUE!</v>
      </c>
      <c r="D99" t="e">
        <f t="shared" si="9"/>
        <v>#VALUE!</v>
      </c>
      <c r="F99" s="134" t="s">
        <v>1606</v>
      </c>
      <c r="G99" t="e" cm="1">
        <f t="array" ref="G99">SUMPRODUCT((F99='Armada 1739'!E99:E715)*'Armada 1739'!K99:K715)</f>
        <v>#VALUE!</v>
      </c>
      <c r="H99" t="e">
        <f t="shared" si="10"/>
        <v>#VALUE!</v>
      </c>
      <c r="I99" t="e">
        <f t="shared" si="11"/>
        <v>#VALUE!</v>
      </c>
      <c r="K99">
        <v>98</v>
      </c>
      <c r="L99" t="e">
        <f t="shared" si="12"/>
        <v>#N/A</v>
      </c>
      <c r="M99" t="e">
        <f t="shared" si="13"/>
        <v>#N/A</v>
      </c>
      <c r="O99">
        <v>98</v>
      </c>
      <c r="P99" t="e">
        <f t="shared" si="14"/>
        <v>#N/A</v>
      </c>
      <c r="Q99" t="e">
        <f t="shared" si="15"/>
        <v>#N/A</v>
      </c>
    </row>
    <row r="100" spans="1:17" x14ac:dyDescent="0.3">
      <c r="A100" t="s">
        <v>1775</v>
      </c>
      <c r="B100" t="e" cm="1">
        <f t="array" ref="B100">SUMPRODUCT((A100='Armada 1730'!$E$2:$E$684)*'Armada 1730'!$K$2:$K$684)</f>
        <v>#VALUE!</v>
      </c>
      <c r="C100" t="e">
        <f t="shared" si="8"/>
        <v>#VALUE!</v>
      </c>
      <c r="D100" t="e">
        <f t="shared" si="9"/>
        <v>#VALUE!</v>
      </c>
      <c r="F100" s="150" t="s">
        <v>1607</v>
      </c>
      <c r="G100" t="e" cm="1">
        <f t="array" ref="G100">SUMPRODUCT((F100='Armada 1739'!E100:E716)*'Armada 1739'!K100:K716)</f>
        <v>#VALUE!</v>
      </c>
      <c r="H100" t="e">
        <f t="shared" si="10"/>
        <v>#VALUE!</v>
      </c>
      <c r="I100" t="e">
        <f t="shared" si="11"/>
        <v>#VALUE!</v>
      </c>
      <c r="K100">
        <v>99</v>
      </c>
      <c r="L100" t="e">
        <f t="shared" si="12"/>
        <v>#N/A</v>
      </c>
      <c r="M100" t="e">
        <f t="shared" si="13"/>
        <v>#N/A</v>
      </c>
      <c r="O100">
        <v>99</v>
      </c>
      <c r="P100" t="e">
        <f t="shared" si="14"/>
        <v>#N/A</v>
      </c>
      <c r="Q100" t="e">
        <f t="shared" si="15"/>
        <v>#N/A</v>
      </c>
    </row>
    <row r="101" spans="1:17" x14ac:dyDescent="0.3">
      <c r="A101" t="s">
        <v>1820</v>
      </c>
      <c r="B101" t="e" cm="1">
        <f t="array" ref="B101">SUMPRODUCT((A101='Armada 1730'!$E$2:$E$684)*'Armada 1730'!$K$2:$K$684)</f>
        <v>#VALUE!</v>
      </c>
      <c r="C101" t="e">
        <f t="shared" si="8"/>
        <v>#VALUE!</v>
      </c>
      <c r="D101" t="e">
        <f t="shared" si="9"/>
        <v>#VALUE!</v>
      </c>
      <c r="F101" s="134" t="s">
        <v>1608</v>
      </c>
      <c r="G101" t="e" cm="1">
        <f t="array" ref="G101">SUMPRODUCT((F101='Armada 1739'!E101:E717)*'Armada 1739'!K101:K717)</f>
        <v>#VALUE!</v>
      </c>
      <c r="H101" t="e">
        <f t="shared" si="10"/>
        <v>#VALUE!</v>
      </c>
      <c r="I101" t="e">
        <f t="shared" si="11"/>
        <v>#VALUE!</v>
      </c>
      <c r="K101">
        <v>100</v>
      </c>
      <c r="L101" t="e">
        <f t="shared" si="12"/>
        <v>#N/A</v>
      </c>
      <c r="M101" t="e">
        <f t="shared" si="13"/>
        <v>#N/A</v>
      </c>
      <c r="O101">
        <v>100</v>
      </c>
      <c r="P101" t="e">
        <f t="shared" si="14"/>
        <v>#N/A</v>
      </c>
      <c r="Q101" t="e">
        <f t="shared" si="15"/>
        <v>#N/A</v>
      </c>
    </row>
    <row r="102" spans="1:17" x14ac:dyDescent="0.3">
      <c r="A102" t="s">
        <v>1756</v>
      </c>
      <c r="B102" t="e" cm="1">
        <f t="array" ref="B102">SUMPRODUCT((A102='Armada 1730'!$E$2:$E$684)*'Armada 1730'!$K$2:$K$684)</f>
        <v>#VALUE!</v>
      </c>
      <c r="C102" t="e">
        <f t="shared" si="8"/>
        <v>#VALUE!</v>
      </c>
      <c r="D102" t="e">
        <f t="shared" si="9"/>
        <v>#VALUE!</v>
      </c>
      <c r="F102" s="150" t="s">
        <v>1609</v>
      </c>
      <c r="G102" t="e" cm="1">
        <f t="array" ref="G102">SUMPRODUCT((F102='Armada 1739'!E102:E718)*'Armada 1739'!K102:K718)</f>
        <v>#VALUE!</v>
      </c>
      <c r="H102" t="e">
        <f t="shared" si="10"/>
        <v>#VALUE!</v>
      </c>
      <c r="I102" t="e">
        <f t="shared" si="11"/>
        <v>#VALUE!</v>
      </c>
      <c r="K102">
        <v>101</v>
      </c>
      <c r="L102" t="e">
        <f t="shared" si="12"/>
        <v>#N/A</v>
      </c>
      <c r="M102" t="e">
        <f t="shared" si="13"/>
        <v>#N/A</v>
      </c>
      <c r="O102">
        <v>101</v>
      </c>
      <c r="P102" t="e">
        <f t="shared" si="14"/>
        <v>#N/A</v>
      </c>
      <c r="Q102" t="e">
        <f t="shared" si="15"/>
        <v>#N/A</v>
      </c>
    </row>
    <row r="103" spans="1:17" x14ac:dyDescent="0.3">
      <c r="A103" t="s">
        <v>1593</v>
      </c>
      <c r="B103" t="e" cm="1">
        <f t="array" ref="B103">SUMPRODUCT((A103='Armada 1730'!$E$2:$E$684)*'Armada 1730'!$K$2:$K$684)</f>
        <v>#VALUE!</v>
      </c>
      <c r="C103" t="e">
        <f t="shared" si="8"/>
        <v>#VALUE!</v>
      </c>
      <c r="D103" t="e">
        <f t="shared" si="9"/>
        <v>#VALUE!</v>
      </c>
      <c r="F103" s="134" t="s">
        <v>1610</v>
      </c>
      <c r="G103" t="e" cm="1">
        <f t="array" ref="G103">SUMPRODUCT((F103='Armada 1739'!E103:E719)*'Armada 1739'!K103:K719)</f>
        <v>#VALUE!</v>
      </c>
      <c r="H103" t="e">
        <f t="shared" si="10"/>
        <v>#VALUE!</v>
      </c>
      <c r="I103" t="e">
        <f t="shared" si="11"/>
        <v>#VALUE!</v>
      </c>
      <c r="K103">
        <v>102</v>
      </c>
      <c r="L103" t="e">
        <f t="shared" si="12"/>
        <v>#N/A</v>
      </c>
      <c r="M103" t="e">
        <f t="shared" si="13"/>
        <v>#N/A</v>
      </c>
      <c r="O103">
        <v>102</v>
      </c>
      <c r="P103" t="e">
        <f t="shared" si="14"/>
        <v>#N/A</v>
      </c>
      <c r="Q103" t="e">
        <f t="shared" si="15"/>
        <v>#N/A</v>
      </c>
    </row>
    <row r="104" spans="1:17" x14ac:dyDescent="0.3">
      <c r="A104" t="s">
        <v>1706</v>
      </c>
      <c r="B104" t="e" cm="1">
        <f t="array" ref="B104">SUMPRODUCT((A104='Armada 1730'!$E$2:$E$684)*'Armada 1730'!$K$2:$K$684)</f>
        <v>#VALUE!</v>
      </c>
      <c r="C104" t="e">
        <f t="shared" si="8"/>
        <v>#VALUE!</v>
      </c>
      <c r="D104" t="e">
        <f t="shared" si="9"/>
        <v>#VALUE!</v>
      </c>
      <c r="F104" s="150" t="s">
        <v>1611</v>
      </c>
      <c r="G104" t="e" cm="1">
        <f t="array" ref="G104">SUMPRODUCT((F104='Armada 1739'!E104:E720)*'Armada 1739'!K104:K720)</f>
        <v>#VALUE!</v>
      </c>
      <c r="H104" t="e">
        <f t="shared" si="10"/>
        <v>#VALUE!</v>
      </c>
      <c r="I104" t="e">
        <f t="shared" si="11"/>
        <v>#VALUE!</v>
      </c>
      <c r="K104">
        <v>103</v>
      </c>
      <c r="L104" t="e">
        <f t="shared" si="12"/>
        <v>#N/A</v>
      </c>
      <c r="M104" t="e">
        <f t="shared" si="13"/>
        <v>#N/A</v>
      </c>
      <c r="O104">
        <v>103</v>
      </c>
      <c r="P104" t="e">
        <f t="shared" si="14"/>
        <v>#N/A</v>
      </c>
      <c r="Q104" t="e">
        <f t="shared" si="15"/>
        <v>#N/A</v>
      </c>
    </row>
    <row r="105" spans="1:17" x14ac:dyDescent="0.3">
      <c r="A105" t="s">
        <v>1741</v>
      </c>
      <c r="B105" t="e" cm="1">
        <f t="array" ref="B105">SUMPRODUCT((A105='Armada 1730'!$E$2:$E$684)*'Armada 1730'!$K$2:$K$684)</f>
        <v>#VALUE!</v>
      </c>
      <c r="C105" t="e">
        <f t="shared" si="8"/>
        <v>#VALUE!</v>
      </c>
      <c r="D105" t="e">
        <f t="shared" si="9"/>
        <v>#VALUE!</v>
      </c>
      <c r="F105" s="138" t="s">
        <v>1612</v>
      </c>
      <c r="G105" t="e" cm="1">
        <f t="array" ref="G105">SUMPRODUCT((F105='Armada 1739'!E105:E721)*'Armada 1739'!K105:K721)</f>
        <v>#VALUE!</v>
      </c>
      <c r="H105" t="e">
        <f t="shared" si="10"/>
        <v>#VALUE!</v>
      </c>
      <c r="I105" t="e">
        <f t="shared" si="11"/>
        <v>#VALUE!</v>
      </c>
      <c r="K105">
        <v>104</v>
      </c>
      <c r="L105" t="e">
        <f t="shared" si="12"/>
        <v>#N/A</v>
      </c>
      <c r="M105" t="e">
        <f t="shared" si="13"/>
        <v>#N/A</v>
      </c>
      <c r="O105">
        <v>104</v>
      </c>
      <c r="P105" t="e">
        <f t="shared" si="14"/>
        <v>#N/A</v>
      </c>
      <c r="Q105" t="e">
        <f t="shared" si="15"/>
        <v>#N/A</v>
      </c>
    </row>
    <row r="106" spans="1:17" x14ac:dyDescent="0.3">
      <c r="A106" t="s">
        <v>1786</v>
      </c>
      <c r="B106" t="e" cm="1">
        <f t="array" ref="B106">SUMPRODUCT((A106='Armada 1730'!$E$2:$E$684)*'Armada 1730'!$K$2:$K$684)</f>
        <v>#VALUE!</v>
      </c>
      <c r="C106" t="e">
        <f t="shared" si="8"/>
        <v>#VALUE!</v>
      </c>
      <c r="D106" t="e">
        <f t="shared" si="9"/>
        <v>#VALUE!</v>
      </c>
      <c r="F106" s="151" t="s">
        <v>1614</v>
      </c>
      <c r="G106" t="e" cm="1">
        <f t="array" ref="G106">SUMPRODUCT((F106='Armada 1739'!E106:E722)*'Armada 1739'!K106:K722)</f>
        <v>#VALUE!</v>
      </c>
      <c r="H106" t="e">
        <f t="shared" si="10"/>
        <v>#VALUE!</v>
      </c>
      <c r="I106" t="e">
        <f t="shared" si="11"/>
        <v>#VALUE!</v>
      </c>
      <c r="K106">
        <v>105</v>
      </c>
      <c r="L106" t="e">
        <f t="shared" si="12"/>
        <v>#N/A</v>
      </c>
      <c r="M106" t="e">
        <f t="shared" si="13"/>
        <v>#N/A</v>
      </c>
      <c r="O106">
        <v>105</v>
      </c>
      <c r="P106" t="e">
        <f t="shared" si="14"/>
        <v>#N/A</v>
      </c>
      <c r="Q106" t="e">
        <f t="shared" si="15"/>
        <v>#N/A</v>
      </c>
    </row>
    <row r="107" spans="1:17" x14ac:dyDescent="0.3">
      <c r="A107" t="s">
        <v>1719</v>
      </c>
      <c r="B107" t="e" cm="1">
        <f t="array" ref="B107">SUMPRODUCT((A107='Armada 1730'!$E$2:$E$684)*'Armada 1730'!$K$2:$K$684)</f>
        <v>#VALUE!</v>
      </c>
      <c r="C107" t="e">
        <f t="shared" si="8"/>
        <v>#VALUE!</v>
      </c>
      <c r="D107" t="e">
        <f t="shared" si="9"/>
        <v>#VALUE!</v>
      </c>
      <c r="F107" s="138" t="s">
        <v>1615</v>
      </c>
      <c r="G107" t="e" cm="1">
        <f t="array" ref="G107">SUMPRODUCT((F107='Armada 1739'!E107:E723)*'Armada 1739'!K107:K723)</f>
        <v>#VALUE!</v>
      </c>
      <c r="H107" t="e">
        <f t="shared" si="10"/>
        <v>#VALUE!</v>
      </c>
      <c r="I107" t="e">
        <f t="shared" si="11"/>
        <v>#VALUE!</v>
      </c>
      <c r="K107">
        <v>106</v>
      </c>
      <c r="L107" t="e">
        <f t="shared" si="12"/>
        <v>#N/A</v>
      </c>
      <c r="M107" t="e">
        <f t="shared" si="13"/>
        <v>#N/A</v>
      </c>
      <c r="O107">
        <v>106</v>
      </c>
      <c r="P107" t="e">
        <f t="shared" si="14"/>
        <v>#N/A</v>
      </c>
      <c r="Q107" t="e">
        <f t="shared" si="15"/>
        <v>#N/A</v>
      </c>
    </row>
    <row r="108" spans="1:17" x14ac:dyDescent="0.3">
      <c r="A108" t="s">
        <v>1618</v>
      </c>
      <c r="B108" t="e" cm="1">
        <f t="array" ref="B108">SUMPRODUCT((A108='Armada 1730'!$E$2:$E$684)*'Armada 1730'!$K$2:$K$684)</f>
        <v>#VALUE!</v>
      </c>
      <c r="C108" t="e">
        <f t="shared" si="8"/>
        <v>#VALUE!</v>
      </c>
      <c r="D108" t="e">
        <f t="shared" si="9"/>
        <v>#VALUE!</v>
      </c>
      <c r="F108" s="151" t="s">
        <v>1616</v>
      </c>
      <c r="G108" t="e" cm="1">
        <f t="array" ref="G108">SUMPRODUCT((F108='Armada 1739'!E108:E724)*'Armada 1739'!K108:K724)</f>
        <v>#VALUE!</v>
      </c>
      <c r="H108" t="e">
        <f t="shared" si="10"/>
        <v>#VALUE!</v>
      </c>
      <c r="I108" t="e">
        <f t="shared" si="11"/>
        <v>#VALUE!</v>
      </c>
      <c r="K108">
        <v>107</v>
      </c>
      <c r="L108" t="e">
        <f t="shared" si="12"/>
        <v>#N/A</v>
      </c>
      <c r="M108" t="e">
        <f t="shared" si="13"/>
        <v>#N/A</v>
      </c>
      <c r="O108">
        <v>107</v>
      </c>
      <c r="P108" t="e">
        <f t="shared" si="14"/>
        <v>#N/A</v>
      </c>
      <c r="Q108" t="e">
        <f t="shared" si="15"/>
        <v>#N/A</v>
      </c>
    </row>
    <row r="109" spans="1:17" x14ac:dyDescent="0.3">
      <c r="A109" t="s">
        <v>1801</v>
      </c>
      <c r="B109" t="e" cm="1">
        <f t="array" ref="B109">SUMPRODUCT((A109='Armada 1730'!$E$2:$E$684)*'Armada 1730'!$K$2:$K$684)</f>
        <v>#VALUE!</v>
      </c>
      <c r="C109" t="e">
        <f t="shared" si="8"/>
        <v>#VALUE!</v>
      </c>
      <c r="D109" t="e">
        <f t="shared" si="9"/>
        <v>#VALUE!</v>
      </c>
      <c r="F109" s="150" t="s">
        <v>1617</v>
      </c>
      <c r="G109" t="e" cm="1">
        <f t="array" ref="G109">SUMPRODUCT((F109='Armada 1739'!E109:E725)*'Armada 1739'!K109:K725)</f>
        <v>#VALUE!</v>
      </c>
      <c r="H109" t="e">
        <f t="shared" si="10"/>
        <v>#VALUE!</v>
      </c>
      <c r="I109" t="e">
        <f t="shared" si="11"/>
        <v>#VALUE!</v>
      </c>
      <c r="K109">
        <v>108</v>
      </c>
      <c r="L109" t="e">
        <f t="shared" si="12"/>
        <v>#N/A</v>
      </c>
      <c r="M109" t="e">
        <f t="shared" si="13"/>
        <v>#N/A</v>
      </c>
      <c r="O109">
        <v>108</v>
      </c>
      <c r="P109" t="e">
        <f t="shared" si="14"/>
        <v>#N/A</v>
      </c>
      <c r="Q109" t="e">
        <f t="shared" si="15"/>
        <v>#N/A</v>
      </c>
    </row>
    <row r="110" spans="1:17" x14ac:dyDescent="0.3">
      <c r="A110" t="s">
        <v>1713</v>
      </c>
      <c r="B110" t="e" cm="1">
        <f t="array" ref="B110">SUMPRODUCT((A110='Armada 1730'!$E$2:$E$684)*'Armada 1730'!$K$2:$K$684)</f>
        <v>#VALUE!</v>
      </c>
      <c r="C110" t="e">
        <f t="shared" si="8"/>
        <v>#VALUE!</v>
      </c>
      <c r="D110" t="e">
        <f t="shared" si="9"/>
        <v>#VALUE!</v>
      </c>
      <c r="F110" s="134" t="s">
        <v>1618</v>
      </c>
      <c r="G110" t="e" cm="1">
        <f t="array" ref="G110">SUMPRODUCT((F110='Armada 1739'!E110:E726)*'Armada 1739'!K110:K726)</f>
        <v>#VALUE!</v>
      </c>
      <c r="H110" t="e">
        <f t="shared" si="10"/>
        <v>#VALUE!</v>
      </c>
      <c r="I110" t="e">
        <f t="shared" si="11"/>
        <v>#VALUE!</v>
      </c>
      <c r="K110">
        <v>109</v>
      </c>
      <c r="L110" t="e">
        <f t="shared" si="12"/>
        <v>#N/A</v>
      </c>
      <c r="M110" t="e">
        <f t="shared" si="13"/>
        <v>#N/A</v>
      </c>
      <c r="O110">
        <v>109</v>
      </c>
      <c r="P110" t="e">
        <f t="shared" si="14"/>
        <v>#N/A</v>
      </c>
      <c r="Q110" t="e">
        <f t="shared" si="15"/>
        <v>#N/A</v>
      </c>
    </row>
    <row r="111" spans="1:17" x14ac:dyDescent="0.3">
      <c r="A111" t="s">
        <v>1552</v>
      </c>
      <c r="B111" t="e" cm="1">
        <f t="array" ref="B111">SUMPRODUCT((A111='Armada 1730'!$E$2:$E$684)*'Armada 1730'!$K$2:$K$684)</f>
        <v>#VALUE!</v>
      </c>
      <c r="C111" t="e">
        <f t="shared" si="8"/>
        <v>#VALUE!</v>
      </c>
      <c r="D111" t="e">
        <f t="shared" si="9"/>
        <v>#VALUE!</v>
      </c>
      <c r="F111" s="134" t="s">
        <v>1619</v>
      </c>
      <c r="G111" t="e" cm="1">
        <f t="array" ref="G111">SUMPRODUCT((F111='Armada 1739'!E111:E727)*'Armada 1739'!K111:K727)</f>
        <v>#VALUE!</v>
      </c>
      <c r="H111" t="e">
        <f t="shared" si="10"/>
        <v>#VALUE!</v>
      </c>
      <c r="I111" t="e">
        <f t="shared" si="11"/>
        <v>#VALUE!</v>
      </c>
      <c r="K111">
        <v>110</v>
      </c>
      <c r="L111" t="e">
        <f t="shared" si="12"/>
        <v>#N/A</v>
      </c>
      <c r="M111" t="e">
        <f t="shared" si="13"/>
        <v>#N/A</v>
      </c>
      <c r="O111">
        <v>110</v>
      </c>
      <c r="P111" t="e">
        <f t="shared" si="14"/>
        <v>#N/A</v>
      </c>
      <c r="Q111" t="e">
        <f t="shared" si="15"/>
        <v>#N/A</v>
      </c>
    </row>
    <row r="112" spans="1:17" x14ac:dyDescent="0.3">
      <c r="A112" t="s">
        <v>1810</v>
      </c>
      <c r="B112" t="e" cm="1">
        <f t="array" ref="B112">SUMPRODUCT((A112='Armada 1730'!$E$2:$E$684)*'Armada 1730'!$K$2:$K$684)</f>
        <v>#VALUE!</v>
      </c>
      <c r="C112" t="e">
        <f t="shared" si="8"/>
        <v>#VALUE!</v>
      </c>
      <c r="D112" t="e">
        <f t="shared" si="9"/>
        <v>#VALUE!</v>
      </c>
      <c r="F112" s="134" t="s">
        <v>1620</v>
      </c>
      <c r="G112" t="e" cm="1">
        <f t="array" ref="G112">SUMPRODUCT((F112='Armada 1739'!E112:E728)*'Armada 1739'!K112:K728)</f>
        <v>#VALUE!</v>
      </c>
      <c r="H112" t="e">
        <f t="shared" si="10"/>
        <v>#VALUE!</v>
      </c>
      <c r="I112" t="e">
        <f t="shared" si="11"/>
        <v>#VALUE!</v>
      </c>
      <c r="K112">
        <v>111</v>
      </c>
      <c r="L112" t="e">
        <f t="shared" si="12"/>
        <v>#N/A</v>
      </c>
      <c r="M112" t="e">
        <f t="shared" si="13"/>
        <v>#N/A</v>
      </c>
      <c r="O112">
        <v>111</v>
      </c>
      <c r="P112" t="e">
        <f t="shared" si="14"/>
        <v>#N/A</v>
      </c>
      <c r="Q112" t="e">
        <f t="shared" si="15"/>
        <v>#N/A</v>
      </c>
    </row>
    <row r="113" spans="1:17" x14ac:dyDescent="0.3">
      <c r="A113" t="s">
        <v>1734</v>
      </c>
      <c r="B113" t="e" cm="1">
        <f t="array" ref="B113">SUMPRODUCT((A113='Armada 1730'!$E$2:$E$684)*'Armada 1730'!$K$2:$K$684)</f>
        <v>#VALUE!</v>
      </c>
      <c r="C113" t="e">
        <f t="shared" si="8"/>
        <v>#VALUE!</v>
      </c>
      <c r="D113" t="e">
        <f t="shared" si="9"/>
        <v>#VALUE!</v>
      </c>
      <c r="F113" s="134" t="s">
        <v>1621</v>
      </c>
      <c r="G113" t="e" cm="1">
        <f t="array" ref="G113">SUMPRODUCT((F113='Armada 1739'!E113:E729)*'Armada 1739'!K113:K729)</f>
        <v>#VALUE!</v>
      </c>
      <c r="H113" t="e">
        <f t="shared" si="10"/>
        <v>#VALUE!</v>
      </c>
      <c r="I113" t="e">
        <f t="shared" si="11"/>
        <v>#VALUE!</v>
      </c>
      <c r="K113">
        <v>112</v>
      </c>
      <c r="L113" t="e">
        <f t="shared" si="12"/>
        <v>#N/A</v>
      </c>
      <c r="M113" t="e">
        <f t="shared" si="13"/>
        <v>#N/A</v>
      </c>
      <c r="O113">
        <v>112</v>
      </c>
      <c r="P113" t="e">
        <f t="shared" si="14"/>
        <v>#N/A</v>
      </c>
      <c r="Q113" t="e">
        <f t="shared" si="15"/>
        <v>#N/A</v>
      </c>
    </row>
    <row r="114" spans="1:17" x14ac:dyDescent="0.3">
      <c r="A114" t="s">
        <v>1792</v>
      </c>
      <c r="B114" t="e" cm="1">
        <f t="array" ref="B114">SUMPRODUCT((A114='Armada 1730'!$E$2:$E$684)*'Armada 1730'!$K$2:$K$684)</f>
        <v>#VALUE!</v>
      </c>
      <c r="C114" t="e">
        <f t="shared" si="8"/>
        <v>#VALUE!</v>
      </c>
      <c r="D114" t="e">
        <f t="shared" si="9"/>
        <v>#VALUE!</v>
      </c>
      <c r="F114" s="134" t="s">
        <v>1622</v>
      </c>
      <c r="G114" t="e" cm="1">
        <f t="array" ref="G114">SUMPRODUCT((F114='Armada 1739'!E114:E730)*'Armada 1739'!K114:K730)</f>
        <v>#VALUE!</v>
      </c>
      <c r="H114" t="e">
        <f t="shared" si="10"/>
        <v>#VALUE!</v>
      </c>
      <c r="I114" t="e">
        <f t="shared" si="11"/>
        <v>#VALUE!</v>
      </c>
      <c r="K114">
        <v>113</v>
      </c>
      <c r="L114" t="e">
        <f t="shared" si="12"/>
        <v>#N/A</v>
      </c>
      <c r="M114" t="e">
        <f t="shared" si="13"/>
        <v>#N/A</v>
      </c>
      <c r="O114">
        <v>113</v>
      </c>
      <c r="P114" t="e">
        <f t="shared" si="14"/>
        <v>#N/A</v>
      </c>
      <c r="Q114" t="e">
        <f t="shared" si="15"/>
        <v>#N/A</v>
      </c>
    </row>
    <row r="115" spans="1:17" x14ac:dyDescent="0.3">
      <c r="A115" t="s">
        <v>1824</v>
      </c>
      <c r="B115" t="e" cm="1">
        <f t="array" ref="B115">SUMPRODUCT((A115='Armada 1730'!$E$2:$E$684)*'Armada 1730'!$K$2:$K$684)</f>
        <v>#VALUE!</v>
      </c>
      <c r="C115" t="e">
        <f t="shared" si="8"/>
        <v>#VALUE!</v>
      </c>
      <c r="D115" t="e">
        <f t="shared" si="9"/>
        <v>#VALUE!</v>
      </c>
      <c r="F115" s="150" t="s">
        <v>1623</v>
      </c>
      <c r="G115" t="e" cm="1">
        <f t="array" ref="G115">SUMPRODUCT((F115='Armada 1739'!E115:E731)*'Armada 1739'!K115:K731)</f>
        <v>#VALUE!</v>
      </c>
      <c r="H115" t="e">
        <f t="shared" si="10"/>
        <v>#VALUE!</v>
      </c>
      <c r="I115" t="e">
        <f t="shared" si="11"/>
        <v>#VALUE!</v>
      </c>
      <c r="K115">
        <v>114</v>
      </c>
      <c r="L115" t="e">
        <f t="shared" si="12"/>
        <v>#N/A</v>
      </c>
      <c r="M115" t="e">
        <f t="shared" si="13"/>
        <v>#N/A</v>
      </c>
      <c r="O115">
        <v>114</v>
      </c>
      <c r="P115" t="e">
        <f t="shared" si="14"/>
        <v>#N/A</v>
      </c>
      <c r="Q115" t="e">
        <f t="shared" si="15"/>
        <v>#N/A</v>
      </c>
    </row>
    <row r="116" spans="1:17" x14ac:dyDescent="0.3">
      <c r="A116" t="s">
        <v>1739</v>
      </c>
      <c r="B116" t="e" cm="1">
        <f t="array" ref="B116">SUMPRODUCT((A116='Armada 1730'!$E$2:$E$684)*'Armada 1730'!$K$2:$K$684)</f>
        <v>#VALUE!</v>
      </c>
      <c r="C116" t="e">
        <f t="shared" si="8"/>
        <v>#VALUE!</v>
      </c>
      <c r="D116" t="e">
        <f t="shared" si="9"/>
        <v>#VALUE!</v>
      </c>
      <c r="F116" s="150" t="s">
        <v>1624</v>
      </c>
      <c r="G116" t="e" cm="1">
        <f t="array" ref="G116">SUMPRODUCT((F116='Armada 1739'!E116:E732)*'Armada 1739'!K116:K732)</f>
        <v>#VALUE!</v>
      </c>
      <c r="H116" t="e">
        <f t="shared" si="10"/>
        <v>#VALUE!</v>
      </c>
      <c r="I116" t="e">
        <f t="shared" si="11"/>
        <v>#VALUE!</v>
      </c>
      <c r="K116">
        <v>115</v>
      </c>
      <c r="L116" t="e">
        <f t="shared" si="12"/>
        <v>#N/A</v>
      </c>
      <c r="M116" t="e">
        <f t="shared" si="13"/>
        <v>#N/A</v>
      </c>
      <c r="O116">
        <v>115</v>
      </c>
      <c r="P116" t="e">
        <f t="shared" si="14"/>
        <v>#N/A</v>
      </c>
      <c r="Q116" t="e">
        <f t="shared" si="15"/>
        <v>#N/A</v>
      </c>
    </row>
    <row r="117" spans="1:17" x14ac:dyDescent="0.3">
      <c r="A117" t="s">
        <v>1800</v>
      </c>
      <c r="B117" t="e" cm="1">
        <f t="array" ref="B117">SUMPRODUCT((A117='Armada 1730'!$E$2:$E$684)*'Armada 1730'!$K$2:$K$684)</f>
        <v>#VALUE!</v>
      </c>
      <c r="C117" t="e">
        <f t="shared" si="8"/>
        <v>#VALUE!</v>
      </c>
      <c r="D117" t="e">
        <f t="shared" si="9"/>
        <v>#VALUE!</v>
      </c>
      <c r="F117" s="150" t="s">
        <v>1626</v>
      </c>
      <c r="G117" t="e" cm="1">
        <f t="array" ref="G117">SUMPRODUCT((F117='Armada 1739'!E117:E733)*'Armada 1739'!K117:K733)</f>
        <v>#VALUE!</v>
      </c>
      <c r="H117" t="e">
        <f t="shared" si="10"/>
        <v>#VALUE!</v>
      </c>
      <c r="I117" t="e">
        <f t="shared" si="11"/>
        <v>#VALUE!</v>
      </c>
      <c r="K117">
        <v>116</v>
      </c>
      <c r="L117" t="e">
        <f t="shared" si="12"/>
        <v>#N/A</v>
      </c>
      <c r="M117" t="e">
        <f t="shared" si="13"/>
        <v>#N/A</v>
      </c>
      <c r="O117">
        <v>116</v>
      </c>
      <c r="P117" t="e">
        <f t="shared" si="14"/>
        <v>#N/A</v>
      </c>
      <c r="Q117" t="e">
        <f t="shared" si="15"/>
        <v>#N/A</v>
      </c>
    </row>
    <row r="118" spans="1:17" x14ac:dyDescent="0.3">
      <c r="A118" t="s">
        <v>1808</v>
      </c>
      <c r="B118" t="e" cm="1">
        <f t="array" ref="B118">SUMPRODUCT((A118='Armada 1730'!$E$2:$E$684)*'Armada 1730'!$K$2:$K$684)</f>
        <v>#VALUE!</v>
      </c>
      <c r="C118" t="e">
        <f t="shared" si="8"/>
        <v>#VALUE!</v>
      </c>
      <c r="D118" t="e">
        <f t="shared" si="9"/>
        <v>#VALUE!</v>
      </c>
      <c r="F118" s="150" t="s">
        <v>1627</v>
      </c>
      <c r="G118" t="e" cm="1">
        <f t="array" ref="G118">SUMPRODUCT((F118='Armada 1739'!E118:E734)*'Armada 1739'!K118:K734)</f>
        <v>#VALUE!</v>
      </c>
      <c r="H118" t="e">
        <f t="shared" si="10"/>
        <v>#VALUE!</v>
      </c>
      <c r="I118" t="e">
        <f t="shared" si="11"/>
        <v>#VALUE!</v>
      </c>
      <c r="K118">
        <v>117</v>
      </c>
      <c r="L118" t="e">
        <f t="shared" si="12"/>
        <v>#N/A</v>
      </c>
      <c r="M118" t="e">
        <f t="shared" si="13"/>
        <v>#N/A</v>
      </c>
      <c r="O118">
        <v>117</v>
      </c>
      <c r="P118" t="e">
        <f t="shared" si="14"/>
        <v>#N/A</v>
      </c>
      <c r="Q118" t="e">
        <f t="shared" si="15"/>
        <v>#N/A</v>
      </c>
    </row>
    <row r="119" spans="1:17" x14ac:dyDescent="0.3">
      <c r="A119" t="s">
        <v>1740</v>
      </c>
      <c r="B119" t="e" cm="1">
        <f t="array" ref="B119">SUMPRODUCT((A119='Armada 1730'!$E$2:$E$684)*'Armada 1730'!$K$2:$K$684)</f>
        <v>#VALUE!</v>
      </c>
      <c r="C119" t="e">
        <f t="shared" si="8"/>
        <v>#VALUE!</v>
      </c>
      <c r="D119" t="e">
        <f t="shared" si="9"/>
        <v>#VALUE!</v>
      </c>
      <c r="F119" s="150" t="s">
        <v>1628</v>
      </c>
      <c r="G119" t="e" cm="1">
        <f t="array" ref="G119">SUMPRODUCT((F119='Armada 1739'!E119:E735)*'Armada 1739'!K119:K735)</f>
        <v>#VALUE!</v>
      </c>
      <c r="H119" t="e">
        <f t="shared" si="10"/>
        <v>#VALUE!</v>
      </c>
      <c r="I119" t="e">
        <f t="shared" si="11"/>
        <v>#VALUE!</v>
      </c>
      <c r="K119">
        <v>118</v>
      </c>
      <c r="L119" t="e">
        <f t="shared" si="12"/>
        <v>#N/A</v>
      </c>
      <c r="M119" t="e">
        <f t="shared" si="13"/>
        <v>#N/A</v>
      </c>
      <c r="O119">
        <v>118</v>
      </c>
      <c r="P119" t="e">
        <f t="shared" si="14"/>
        <v>#N/A</v>
      </c>
      <c r="Q119" t="e">
        <f t="shared" si="15"/>
        <v>#N/A</v>
      </c>
    </row>
    <row r="120" spans="1:17" x14ac:dyDescent="0.3">
      <c r="A120" t="s">
        <v>1655</v>
      </c>
      <c r="B120" t="e" cm="1">
        <f t="array" ref="B120">SUMPRODUCT((A120='Armada 1730'!$E$2:$E$684)*'Armada 1730'!$K$2:$K$684)</f>
        <v>#VALUE!</v>
      </c>
      <c r="C120" t="e">
        <f t="shared" si="8"/>
        <v>#VALUE!</v>
      </c>
      <c r="D120" t="e">
        <f t="shared" si="9"/>
        <v>#VALUE!</v>
      </c>
      <c r="F120" s="150" t="s">
        <v>1629</v>
      </c>
      <c r="G120" t="e" cm="1">
        <f t="array" ref="G120">SUMPRODUCT((F120='Armada 1739'!E120:E736)*'Armada 1739'!K120:K736)</f>
        <v>#VALUE!</v>
      </c>
      <c r="H120" t="e">
        <f t="shared" si="10"/>
        <v>#VALUE!</v>
      </c>
      <c r="I120" t="e">
        <f t="shared" si="11"/>
        <v>#VALUE!</v>
      </c>
      <c r="K120">
        <v>119</v>
      </c>
      <c r="L120" t="e">
        <f t="shared" si="12"/>
        <v>#N/A</v>
      </c>
      <c r="M120" t="e">
        <f t="shared" si="13"/>
        <v>#N/A</v>
      </c>
      <c r="O120">
        <v>119</v>
      </c>
      <c r="P120" t="e">
        <f t="shared" si="14"/>
        <v>#N/A</v>
      </c>
      <c r="Q120" t="e">
        <f t="shared" si="15"/>
        <v>#N/A</v>
      </c>
    </row>
    <row r="121" spans="1:17" x14ac:dyDescent="0.3">
      <c r="A121" t="s">
        <v>1717</v>
      </c>
      <c r="B121" t="e" cm="1">
        <f t="array" ref="B121">SUMPRODUCT((A121='Armada 1730'!$E$2:$E$684)*'Armada 1730'!$K$2:$K$684)</f>
        <v>#VALUE!</v>
      </c>
      <c r="C121" t="e">
        <f t="shared" si="8"/>
        <v>#VALUE!</v>
      </c>
      <c r="D121" t="e">
        <f t="shared" si="9"/>
        <v>#VALUE!</v>
      </c>
      <c r="F121" s="150" t="s">
        <v>1630</v>
      </c>
      <c r="G121" t="e" cm="1">
        <f t="array" ref="G121">SUMPRODUCT((F121='Armada 1739'!E121:E737)*'Armada 1739'!K121:K737)</f>
        <v>#VALUE!</v>
      </c>
      <c r="H121" t="e">
        <f t="shared" si="10"/>
        <v>#VALUE!</v>
      </c>
      <c r="I121" t="e">
        <f t="shared" si="11"/>
        <v>#VALUE!</v>
      </c>
      <c r="K121">
        <v>120</v>
      </c>
      <c r="L121" t="e">
        <f t="shared" si="12"/>
        <v>#N/A</v>
      </c>
      <c r="M121" t="e">
        <f t="shared" si="13"/>
        <v>#N/A</v>
      </c>
      <c r="O121">
        <v>120</v>
      </c>
      <c r="P121" t="e">
        <f t="shared" si="14"/>
        <v>#N/A</v>
      </c>
      <c r="Q121" t="e">
        <f t="shared" si="15"/>
        <v>#N/A</v>
      </c>
    </row>
    <row r="122" spans="1:17" x14ac:dyDescent="0.3">
      <c r="A122" t="s">
        <v>1785</v>
      </c>
      <c r="B122" t="e" cm="1">
        <f t="array" ref="B122">SUMPRODUCT((A122='Armada 1730'!$E$2:$E$684)*'Armada 1730'!$K$2:$K$684)</f>
        <v>#VALUE!</v>
      </c>
      <c r="C122" t="e">
        <f t="shared" si="8"/>
        <v>#VALUE!</v>
      </c>
      <c r="D122" t="e">
        <f t="shared" si="9"/>
        <v>#VALUE!</v>
      </c>
      <c r="F122" s="145" t="s">
        <v>1774</v>
      </c>
      <c r="G122" t="e" cm="1">
        <f t="array" ref="G122">SUMPRODUCT((F122='Armada 1739'!E122:E738)*'Armada 1739'!K122:K738)</f>
        <v>#VALUE!</v>
      </c>
      <c r="H122" t="e">
        <f t="shared" si="10"/>
        <v>#VALUE!</v>
      </c>
      <c r="I122" t="e">
        <f t="shared" si="11"/>
        <v>#VALUE!</v>
      </c>
      <c r="K122">
        <v>121</v>
      </c>
      <c r="L122" t="e">
        <f t="shared" si="12"/>
        <v>#N/A</v>
      </c>
      <c r="M122" t="e">
        <f t="shared" si="13"/>
        <v>#N/A</v>
      </c>
      <c r="O122">
        <v>121</v>
      </c>
      <c r="P122" t="e">
        <f t="shared" si="14"/>
        <v>#N/A</v>
      </c>
      <c r="Q122" t="e">
        <f t="shared" si="15"/>
        <v>#N/A</v>
      </c>
    </row>
    <row r="123" spans="1:17" x14ac:dyDescent="0.3">
      <c r="A123" t="s">
        <v>1577</v>
      </c>
      <c r="B123" t="e" cm="1">
        <f t="array" ref="B123">SUMPRODUCT((A123='Armada 1730'!$E$2:$E$684)*'Armada 1730'!$K$2:$K$684)</f>
        <v>#VALUE!</v>
      </c>
      <c r="C123" t="e">
        <f t="shared" si="8"/>
        <v>#VALUE!</v>
      </c>
      <c r="D123" t="e">
        <f t="shared" si="9"/>
        <v>#VALUE!</v>
      </c>
      <c r="F123" s="150" t="s">
        <v>1631</v>
      </c>
      <c r="G123" t="e" cm="1">
        <f t="array" ref="G123">SUMPRODUCT((F123='Armada 1739'!E123:E739)*'Armada 1739'!K123:K739)</f>
        <v>#VALUE!</v>
      </c>
      <c r="H123" t="e">
        <f t="shared" si="10"/>
        <v>#VALUE!</v>
      </c>
      <c r="I123" t="e">
        <f t="shared" si="11"/>
        <v>#VALUE!</v>
      </c>
      <c r="K123">
        <v>122</v>
      </c>
      <c r="L123" t="e">
        <f t="shared" si="12"/>
        <v>#N/A</v>
      </c>
      <c r="M123" t="e">
        <f t="shared" si="13"/>
        <v>#N/A</v>
      </c>
      <c r="O123">
        <v>122</v>
      </c>
      <c r="P123" t="e">
        <f t="shared" si="14"/>
        <v>#N/A</v>
      </c>
      <c r="Q123" t="e">
        <f t="shared" si="15"/>
        <v>#N/A</v>
      </c>
    </row>
    <row r="124" spans="1:17" x14ac:dyDescent="0.3">
      <c r="A124" t="s">
        <v>1818</v>
      </c>
      <c r="B124" t="e" cm="1">
        <f t="array" ref="B124">SUMPRODUCT((A124='Armada 1730'!$E$2:$E$684)*'Armada 1730'!$K$2:$K$684)</f>
        <v>#VALUE!</v>
      </c>
      <c r="C124" t="e">
        <f t="shared" si="8"/>
        <v>#VALUE!</v>
      </c>
      <c r="D124" t="e">
        <f t="shared" si="9"/>
        <v>#VALUE!</v>
      </c>
      <c r="F124" s="134"/>
      <c r="K124">
        <v>123</v>
      </c>
      <c r="L124" t="e">
        <f t="shared" si="12"/>
        <v>#N/A</v>
      </c>
      <c r="M124" t="e">
        <f t="shared" si="13"/>
        <v>#N/A</v>
      </c>
      <c r="O124">
        <v>123</v>
      </c>
      <c r="P124" t="e">
        <f t="shared" si="14"/>
        <v>#N/A</v>
      </c>
      <c r="Q124" t="e">
        <f t="shared" si="15"/>
        <v>#N/A</v>
      </c>
    </row>
    <row r="125" spans="1:17" x14ac:dyDescent="0.3">
      <c r="A125" t="s">
        <v>1780</v>
      </c>
      <c r="B125" t="e" cm="1">
        <f t="array" ref="B125">SUMPRODUCT((A125='Armada 1730'!$E$2:$E$684)*'Armada 1730'!$K$2:$K$684)</f>
        <v>#VALUE!</v>
      </c>
      <c r="C125" t="e">
        <f t="shared" si="8"/>
        <v>#VALUE!</v>
      </c>
      <c r="D125" t="e">
        <f t="shared" si="9"/>
        <v>#VALUE!</v>
      </c>
      <c r="F125" s="151" t="s">
        <v>1632</v>
      </c>
      <c r="G125" t="e" cm="1">
        <f t="array" ref="G125">SUMPRODUCT((F125='Armada 1739'!E125:E741)*'Armada 1739'!K125:K741)</f>
        <v>#VALUE!</v>
      </c>
      <c r="H125" t="e">
        <f t="shared" si="10"/>
        <v>#VALUE!</v>
      </c>
      <c r="I125" t="e">
        <f t="shared" si="11"/>
        <v>#VALUE!</v>
      </c>
      <c r="K125">
        <v>124</v>
      </c>
      <c r="L125" t="e">
        <f t="shared" si="12"/>
        <v>#N/A</v>
      </c>
      <c r="M125" t="e">
        <f t="shared" si="13"/>
        <v>#N/A</v>
      </c>
      <c r="O125">
        <v>124</v>
      </c>
      <c r="P125" t="e">
        <f t="shared" si="14"/>
        <v>#N/A</v>
      </c>
      <c r="Q125" t="e">
        <f t="shared" si="15"/>
        <v>#N/A</v>
      </c>
    </row>
    <row r="126" spans="1:17" x14ac:dyDescent="0.3">
      <c r="A126" t="s">
        <v>1508</v>
      </c>
      <c r="B126" t="e" cm="1">
        <f t="array" ref="B126">SUMPRODUCT((A126='Armada 1730'!$E$2:$E$684)*'Armada 1730'!$K$2:$K$684)</f>
        <v>#VALUE!</v>
      </c>
      <c r="C126" t="e">
        <f t="shared" si="8"/>
        <v>#VALUE!</v>
      </c>
      <c r="D126" t="e">
        <f t="shared" si="9"/>
        <v>#VALUE!</v>
      </c>
      <c r="F126" s="202" t="s">
        <v>1633</v>
      </c>
      <c r="G126" t="e" cm="1">
        <f t="array" ref="G126">SUMPRODUCT((F126='Armada 1739'!E126:E742)*'Armada 1739'!K126:K742)</f>
        <v>#VALUE!</v>
      </c>
      <c r="H126" t="e">
        <f t="shared" si="10"/>
        <v>#VALUE!</v>
      </c>
      <c r="I126" t="e">
        <f t="shared" si="11"/>
        <v>#VALUE!</v>
      </c>
      <c r="K126">
        <v>125</v>
      </c>
      <c r="L126" t="e">
        <f t="shared" si="12"/>
        <v>#N/A</v>
      </c>
      <c r="M126" t="e">
        <f t="shared" si="13"/>
        <v>#N/A</v>
      </c>
      <c r="O126">
        <v>125</v>
      </c>
      <c r="P126" t="e">
        <f t="shared" si="14"/>
        <v>#N/A</v>
      </c>
      <c r="Q126" t="e">
        <f t="shared" si="15"/>
        <v>#N/A</v>
      </c>
    </row>
    <row r="127" spans="1:17" x14ac:dyDescent="0.3">
      <c r="A127" t="s">
        <v>1791</v>
      </c>
      <c r="B127" t="e" cm="1">
        <f t="array" ref="B127">SUMPRODUCT((A127='Armada 1730'!$E$2:$E$684)*'Armada 1730'!$K$2:$K$684)</f>
        <v>#VALUE!</v>
      </c>
      <c r="C127" t="e">
        <f t="shared" si="8"/>
        <v>#VALUE!</v>
      </c>
      <c r="D127" t="e">
        <f t="shared" si="9"/>
        <v>#VALUE!</v>
      </c>
      <c r="F127" s="138" t="s">
        <v>1634</v>
      </c>
      <c r="G127" t="e" cm="1">
        <f t="array" ref="G127">SUMPRODUCT((F127='Armada 1739'!E127:E743)*'Armada 1739'!K127:K743)</f>
        <v>#VALUE!</v>
      </c>
      <c r="H127" t="e">
        <f t="shared" si="10"/>
        <v>#VALUE!</v>
      </c>
      <c r="I127" t="e">
        <f t="shared" si="11"/>
        <v>#VALUE!</v>
      </c>
      <c r="K127">
        <v>126</v>
      </c>
      <c r="L127" t="e">
        <f t="shared" si="12"/>
        <v>#N/A</v>
      </c>
      <c r="M127" t="e">
        <f t="shared" si="13"/>
        <v>#N/A</v>
      </c>
      <c r="O127">
        <v>126</v>
      </c>
      <c r="P127" t="e">
        <f t="shared" si="14"/>
        <v>#N/A</v>
      </c>
      <c r="Q127" t="e">
        <f t="shared" si="15"/>
        <v>#N/A</v>
      </c>
    </row>
    <row r="128" spans="1:17" x14ac:dyDescent="0.3">
      <c r="A128" t="s">
        <v>1725</v>
      </c>
      <c r="B128" t="e" cm="1">
        <f t="array" ref="B128">SUMPRODUCT((A128='Armada 1730'!$E$2:$E$684)*'Armada 1730'!$K$2:$K$684)</f>
        <v>#VALUE!</v>
      </c>
      <c r="C128" t="e">
        <f t="shared" si="8"/>
        <v>#VALUE!</v>
      </c>
      <c r="D128" t="e">
        <f t="shared" si="9"/>
        <v>#VALUE!</v>
      </c>
      <c r="F128" s="134" t="s">
        <v>1635</v>
      </c>
      <c r="G128" t="e" cm="1">
        <f t="array" ref="G128">SUMPRODUCT((F128='Armada 1739'!E128:E744)*'Armada 1739'!K128:K744)</f>
        <v>#VALUE!</v>
      </c>
      <c r="H128" t="e">
        <f t="shared" si="10"/>
        <v>#VALUE!</v>
      </c>
      <c r="I128" t="e">
        <f t="shared" si="11"/>
        <v>#VALUE!</v>
      </c>
      <c r="K128">
        <v>127</v>
      </c>
      <c r="L128" t="e">
        <f t="shared" si="12"/>
        <v>#N/A</v>
      </c>
      <c r="M128" t="e">
        <f t="shared" si="13"/>
        <v>#N/A</v>
      </c>
      <c r="O128">
        <v>127</v>
      </c>
      <c r="P128" t="e">
        <f t="shared" si="14"/>
        <v>#N/A</v>
      </c>
      <c r="Q128" t="e">
        <f t="shared" si="15"/>
        <v>#N/A</v>
      </c>
    </row>
    <row r="129" spans="1:17" x14ac:dyDescent="0.3">
      <c r="A129" t="s">
        <v>1711</v>
      </c>
      <c r="B129" t="e" cm="1">
        <f t="array" ref="B129">SUMPRODUCT((A129='Armada 1730'!$E$2:$E$684)*'Armada 1730'!$K$2:$K$684)</f>
        <v>#VALUE!</v>
      </c>
      <c r="C129" t="e">
        <f t="shared" si="8"/>
        <v>#VALUE!</v>
      </c>
      <c r="D129" t="e">
        <f t="shared" si="9"/>
        <v>#VALUE!</v>
      </c>
      <c r="F129" s="128" t="s">
        <v>1636</v>
      </c>
      <c r="G129" t="e" cm="1">
        <f t="array" ref="G129">SUMPRODUCT((F129='Armada 1739'!E129:E745)*'Armada 1739'!K129:K745)</f>
        <v>#VALUE!</v>
      </c>
      <c r="H129" t="e">
        <f t="shared" si="10"/>
        <v>#VALUE!</v>
      </c>
      <c r="I129" t="e">
        <f t="shared" si="11"/>
        <v>#VALUE!</v>
      </c>
      <c r="K129">
        <v>128</v>
      </c>
      <c r="L129" t="e">
        <f t="shared" si="12"/>
        <v>#N/A</v>
      </c>
      <c r="M129" t="e">
        <f t="shared" si="13"/>
        <v>#N/A</v>
      </c>
      <c r="O129">
        <v>128</v>
      </c>
      <c r="P129" t="e">
        <f t="shared" si="14"/>
        <v>#N/A</v>
      </c>
      <c r="Q129" t="e">
        <f t="shared" si="15"/>
        <v>#N/A</v>
      </c>
    </row>
    <row r="130" spans="1:17" x14ac:dyDescent="0.3">
      <c r="A130" t="s">
        <v>1777</v>
      </c>
      <c r="B130" t="e" cm="1">
        <f t="array" ref="B130">SUMPRODUCT((A130='Armada 1730'!$E$2:$E$684)*'Armada 1730'!$K$2:$K$684)</f>
        <v>#VALUE!</v>
      </c>
      <c r="C130" t="e">
        <f t="shared" si="8"/>
        <v>#VALUE!</v>
      </c>
      <c r="D130" t="e">
        <f t="shared" si="9"/>
        <v>#VALUE!</v>
      </c>
      <c r="F130" s="155" t="s">
        <v>1637</v>
      </c>
      <c r="G130" t="e" cm="1">
        <f t="array" ref="G130">SUMPRODUCT((F130='Armada 1739'!E130:E746)*'Armada 1739'!K130:K746)</f>
        <v>#VALUE!</v>
      </c>
      <c r="H130" t="e">
        <f t="shared" si="10"/>
        <v>#VALUE!</v>
      </c>
      <c r="I130" t="e">
        <f t="shared" si="11"/>
        <v>#VALUE!</v>
      </c>
      <c r="K130">
        <v>129</v>
      </c>
      <c r="L130" t="e">
        <f t="shared" si="12"/>
        <v>#N/A</v>
      </c>
      <c r="M130" t="e">
        <f t="shared" si="13"/>
        <v>#N/A</v>
      </c>
      <c r="O130">
        <v>129</v>
      </c>
      <c r="P130" t="e">
        <f t="shared" si="14"/>
        <v>#N/A</v>
      </c>
      <c r="Q130" t="e">
        <f t="shared" si="15"/>
        <v>#N/A</v>
      </c>
    </row>
    <row r="131" spans="1:17" x14ac:dyDescent="0.3">
      <c r="A131" t="s">
        <v>1723</v>
      </c>
      <c r="B131" t="e" cm="1">
        <f t="array" ref="B131">SUMPRODUCT((A131='Armada 1730'!$E$2:$E$684)*'Armada 1730'!$K$2:$K$684)</f>
        <v>#VALUE!</v>
      </c>
      <c r="C131" t="e">
        <f t="shared" ref="C131:C160" si="16">B131+0.00001*ROW()</f>
        <v>#VALUE!</v>
      </c>
      <c r="D131" t="e">
        <f t="shared" ref="D131:D160" si="17">_xlfn.RANK.EQ(C131,$C$2:$C$160)</f>
        <v>#VALUE!</v>
      </c>
      <c r="F131" s="150" t="s">
        <v>1638</v>
      </c>
      <c r="G131" t="e" cm="1">
        <f t="array" ref="G131">SUMPRODUCT((F131='Armada 1739'!E131:E747)*'Armada 1739'!K131:K747)</f>
        <v>#VALUE!</v>
      </c>
      <c r="H131" t="e">
        <f t="shared" ref="H131:H188" si="18">G131+0.00001*ROW()</f>
        <v>#VALUE!</v>
      </c>
      <c r="I131" t="e">
        <f t="shared" ref="I131:I188" si="19">_xlfn.RANK.EQ(H131,$H$2:$H$188)</f>
        <v>#VALUE!</v>
      </c>
      <c r="K131">
        <v>130</v>
      </c>
      <c r="L131" t="e">
        <f t="shared" ref="L131:L160" si="20">INDEX($A$2:$A$188,MATCH(K131,$D$2:$D$188,0))</f>
        <v>#N/A</v>
      </c>
      <c r="M131" t="e">
        <f t="shared" ref="M131:M160" si="21">INDEX($B$2:$B$188,MATCH(K131,$D$2:$D$188,0))</f>
        <v>#N/A</v>
      </c>
      <c r="O131">
        <v>130</v>
      </c>
      <c r="P131" t="e">
        <f t="shared" ref="P131:P185" si="22">INDEX($F$2:$F$188,MATCH(O131,$I$2:$I$188,0))</f>
        <v>#N/A</v>
      </c>
      <c r="Q131" t="e">
        <f t="shared" ref="Q131:Q185" si="23">INDEX($G$2:$G$188,MATCH(O131,$I$2:$I$188,0))</f>
        <v>#N/A</v>
      </c>
    </row>
    <row r="132" spans="1:17" x14ac:dyDescent="0.3">
      <c r="A132" t="s">
        <v>1811</v>
      </c>
      <c r="B132" t="e" cm="1">
        <f t="array" ref="B132">SUMPRODUCT((A132='Armada 1730'!$E$2:$E$684)*'Armada 1730'!$K$2:$K$684)</f>
        <v>#VALUE!</v>
      </c>
      <c r="C132" t="e">
        <f t="shared" si="16"/>
        <v>#VALUE!</v>
      </c>
      <c r="D132" t="e">
        <f t="shared" si="17"/>
        <v>#VALUE!</v>
      </c>
      <c r="F132" s="150" t="s">
        <v>1640</v>
      </c>
      <c r="G132" t="e" cm="1">
        <f t="array" ref="G132">SUMPRODUCT((F132='Armada 1739'!E132:E748)*'Armada 1739'!K132:K748)</f>
        <v>#VALUE!</v>
      </c>
      <c r="H132" t="e">
        <f t="shared" si="18"/>
        <v>#VALUE!</v>
      </c>
      <c r="I132" t="e">
        <f t="shared" si="19"/>
        <v>#VALUE!</v>
      </c>
      <c r="K132">
        <v>131</v>
      </c>
      <c r="L132" t="e">
        <f t="shared" si="20"/>
        <v>#N/A</v>
      </c>
      <c r="M132" t="e">
        <f t="shared" si="21"/>
        <v>#N/A</v>
      </c>
      <c r="O132">
        <v>131</v>
      </c>
      <c r="P132" t="e">
        <f t="shared" si="22"/>
        <v>#N/A</v>
      </c>
      <c r="Q132" t="e">
        <f t="shared" si="23"/>
        <v>#N/A</v>
      </c>
    </row>
    <row r="133" spans="1:17" x14ac:dyDescent="0.3">
      <c r="A133" t="s">
        <v>1753</v>
      </c>
      <c r="B133" t="e" cm="1">
        <f t="array" ref="B133">SUMPRODUCT((A133='Armada 1730'!$E$2:$E$684)*'Armada 1730'!$K$2:$K$684)</f>
        <v>#VALUE!</v>
      </c>
      <c r="C133" t="e">
        <f t="shared" si="16"/>
        <v>#VALUE!</v>
      </c>
      <c r="D133" t="e">
        <f t="shared" si="17"/>
        <v>#VALUE!</v>
      </c>
      <c r="F133" s="134" t="s">
        <v>1641</v>
      </c>
      <c r="G133" t="e" cm="1">
        <f t="array" ref="G133">SUMPRODUCT((F133='Armada 1739'!E133:E749)*'Armada 1739'!K133:K749)</f>
        <v>#VALUE!</v>
      </c>
      <c r="H133" t="e">
        <f t="shared" si="18"/>
        <v>#VALUE!</v>
      </c>
      <c r="I133" t="e">
        <f t="shared" si="19"/>
        <v>#VALUE!</v>
      </c>
      <c r="K133">
        <v>132</v>
      </c>
      <c r="L133" t="e">
        <f t="shared" si="20"/>
        <v>#N/A</v>
      </c>
      <c r="M133" t="e">
        <f t="shared" si="21"/>
        <v>#N/A</v>
      </c>
      <c r="O133">
        <v>132</v>
      </c>
      <c r="P133" t="e">
        <f t="shared" si="22"/>
        <v>#N/A</v>
      </c>
      <c r="Q133" t="e">
        <f t="shared" si="23"/>
        <v>#N/A</v>
      </c>
    </row>
    <row r="134" spans="1:17" x14ac:dyDescent="0.3">
      <c r="A134" t="s">
        <v>1768</v>
      </c>
      <c r="B134" t="e" cm="1">
        <f t="array" ref="B134">SUMPRODUCT((A134='Armada 1730'!$E$2:$E$684)*'Armada 1730'!$K$2:$K$684)</f>
        <v>#VALUE!</v>
      </c>
      <c r="C134" t="e">
        <f t="shared" si="16"/>
        <v>#VALUE!</v>
      </c>
      <c r="D134" t="e">
        <f t="shared" si="17"/>
        <v>#VALUE!</v>
      </c>
      <c r="F134" s="150" t="s">
        <v>1642</v>
      </c>
      <c r="G134" t="e" cm="1">
        <f t="array" ref="G134">SUMPRODUCT((F134='Armada 1739'!E134:E750)*'Armada 1739'!K134:K750)</f>
        <v>#VALUE!</v>
      </c>
      <c r="H134" t="e">
        <f t="shared" si="18"/>
        <v>#VALUE!</v>
      </c>
      <c r="I134" t="e">
        <f t="shared" si="19"/>
        <v>#VALUE!</v>
      </c>
      <c r="K134">
        <v>133</v>
      </c>
      <c r="L134" t="e">
        <f t="shared" si="20"/>
        <v>#N/A</v>
      </c>
      <c r="M134" t="e">
        <f t="shared" si="21"/>
        <v>#N/A</v>
      </c>
      <c r="O134">
        <v>133</v>
      </c>
      <c r="P134" t="e">
        <f t="shared" si="22"/>
        <v>#N/A</v>
      </c>
      <c r="Q134" t="e">
        <f t="shared" si="23"/>
        <v>#N/A</v>
      </c>
    </row>
    <row r="135" spans="1:17" x14ac:dyDescent="0.3">
      <c r="A135" t="s">
        <v>1715</v>
      </c>
      <c r="B135" t="e" cm="1">
        <f t="array" ref="B135">SUMPRODUCT((A135='Armada 1730'!$E$2:$E$684)*'Armada 1730'!$K$2:$K$684)</f>
        <v>#VALUE!</v>
      </c>
      <c r="C135" t="e">
        <f t="shared" si="16"/>
        <v>#VALUE!</v>
      </c>
      <c r="D135" t="e">
        <f t="shared" si="17"/>
        <v>#VALUE!</v>
      </c>
      <c r="F135" s="134" t="s">
        <v>1643</v>
      </c>
      <c r="G135" t="e" cm="1">
        <f t="array" ref="G135">SUMPRODUCT((F135='Armada 1739'!E135:E751)*'Armada 1739'!K135:K751)</f>
        <v>#VALUE!</v>
      </c>
      <c r="H135" t="e">
        <f t="shared" si="18"/>
        <v>#VALUE!</v>
      </c>
      <c r="I135" t="e">
        <f t="shared" si="19"/>
        <v>#VALUE!</v>
      </c>
      <c r="K135">
        <v>134</v>
      </c>
      <c r="L135" t="e">
        <f t="shared" si="20"/>
        <v>#N/A</v>
      </c>
      <c r="M135" t="e">
        <f t="shared" si="21"/>
        <v>#N/A</v>
      </c>
      <c r="O135">
        <v>134</v>
      </c>
      <c r="P135" t="e">
        <f t="shared" si="22"/>
        <v>#N/A</v>
      </c>
      <c r="Q135" t="e">
        <f t="shared" si="23"/>
        <v>#N/A</v>
      </c>
    </row>
    <row r="136" spans="1:17" x14ac:dyDescent="0.3">
      <c r="A136" t="s">
        <v>1716</v>
      </c>
      <c r="B136" t="e" cm="1">
        <f t="array" ref="B136">SUMPRODUCT((A136='Armada 1730'!$E$2:$E$684)*'Armada 1730'!$K$2:$K$684)</f>
        <v>#VALUE!</v>
      </c>
      <c r="C136" t="e">
        <f t="shared" si="16"/>
        <v>#VALUE!</v>
      </c>
      <c r="D136" t="e">
        <f t="shared" si="17"/>
        <v>#VALUE!</v>
      </c>
      <c r="F136" s="134" t="s">
        <v>1644</v>
      </c>
      <c r="G136" t="e" cm="1">
        <f t="array" ref="G136">SUMPRODUCT((F136='Armada 1739'!E136:E752)*'Armada 1739'!K136:K752)</f>
        <v>#VALUE!</v>
      </c>
      <c r="H136" t="e">
        <f t="shared" si="18"/>
        <v>#VALUE!</v>
      </c>
      <c r="I136" t="e">
        <f t="shared" si="19"/>
        <v>#VALUE!</v>
      </c>
      <c r="K136">
        <v>135</v>
      </c>
      <c r="L136" t="e">
        <f t="shared" si="20"/>
        <v>#N/A</v>
      </c>
      <c r="M136" t="e">
        <f t="shared" si="21"/>
        <v>#N/A</v>
      </c>
      <c r="O136">
        <v>135</v>
      </c>
      <c r="P136" t="e">
        <f t="shared" si="22"/>
        <v>#N/A</v>
      </c>
      <c r="Q136" t="e">
        <f t="shared" si="23"/>
        <v>#N/A</v>
      </c>
    </row>
    <row r="137" spans="1:17" x14ac:dyDescent="0.3">
      <c r="A137" t="s">
        <v>1687</v>
      </c>
      <c r="B137" t="e" cm="1">
        <f t="array" ref="B137">SUMPRODUCT((A137='Armada 1730'!$E$2:$E$684)*'Armada 1730'!$K$2:$K$684)</f>
        <v>#VALUE!</v>
      </c>
      <c r="C137" t="e">
        <f t="shared" si="16"/>
        <v>#VALUE!</v>
      </c>
      <c r="D137" t="e">
        <f t="shared" si="17"/>
        <v>#VALUE!</v>
      </c>
      <c r="F137" s="134" t="s">
        <v>1645</v>
      </c>
      <c r="G137" t="e" cm="1">
        <f t="array" ref="G137">SUMPRODUCT((F137='Armada 1739'!E137:E753)*'Armada 1739'!K137:K753)</f>
        <v>#VALUE!</v>
      </c>
      <c r="H137" t="e">
        <f t="shared" si="18"/>
        <v>#VALUE!</v>
      </c>
      <c r="I137" t="e">
        <f t="shared" si="19"/>
        <v>#VALUE!</v>
      </c>
      <c r="K137">
        <v>136</v>
      </c>
      <c r="L137" t="e">
        <f t="shared" si="20"/>
        <v>#N/A</v>
      </c>
      <c r="M137" t="e">
        <f t="shared" si="21"/>
        <v>#N/A</v>
      </c>
      <c r="O137">
        <v>136</v>
      </c>
      <c r="P137" t="e">
        <f t="shared" si="22"/>
        <v>#N/A</v>
      </c>
      <c r="Q137" t="e">
        <f t="shared" si="23"/>
        <v>#N/A</v>
      </c>
    </row>
    <row r="138" spans="1:17" x14ac:dyDescent="0.3">
      <c r="A138" t="s">
        <v>1731</v>
      </c>
      <c r="B138" t="e" cm="1">
        <f t="array" ref="B138">SUMPRODUCT((A138='Armada 1730'!$E$2:$E$684)*'Armada 1730'!$K$2:$K$684)</f>
        <v>#VALUE!</v>
      </c>
      <c r="C138" t="e">
        <f t="shared" si="16"/>
        <v>#VALUE!</v>
      </c>
      <c r="D138" t="e">
        <f t="shared" si="17"/>
        <v>#VALUE!</v>
      </c>
      <c r="F138" s="150" t="s">
        <v>1646</v>
      </c>
      <c r="G138" t="e" cm="1">
        <f t="array" ref="G138">SUMPRODUCT((F138='Armada 1739'!E138:E754)*'Armada 1739'!K138:K754)</f>
        <v>#VALUE!</v>
      </c>
      <c r="H138" t="e">
        <f t="shared" si="18"/>
        <v>#VALUE!</v>
      </c>
      <c r="I138" t="e">
        <f t="shared" si="19"/>
        <v>#VALUE!</v>
      </c>
      <c r="K138">
        <v>137</v>
      </c>
      <c r="L138" t="e">
        <f t="shared" si="20"/>
        <v>#N/A</v>
      </c>
      <c r="M138" t="e">
        <f t="shared" si="21"/>
        <v>#N/A</v>
      </c>
      <c r="O138">
        <v>137</v>
      </c>
      <c r="P138" t="e">
        <f t="shared" si="22"/>
        <v>#N/A</v>
      </c>
      <c r="Q138" t="e">
        <f t="shared" si="23"/>
        <v>#N/A</v>
      </c>
    </row>
    <row r="139" spans="1:17" x14ac:dyDescent="0.3">
      <c r="A139" t="s">
        <v>1771</v>
      </c>
      <c r="B139" t="e" cm="1">
        <f t="array" ref="B139">SUMPRODUCT((A139='Armada 1730'!$E$2:$E$684)*'Armada 1730'!$K$2:$K$684)</f>
        <v>#VALUE!</v>
      </c>
      <c r="C139" t="e">
        <f t="shared" si="16"/>
        <v>#VALUE!</v>
      </c>
      <c r="D139" t="e">
        <f t="shared" si="17"/>
        <v>#VALUE!</v>
      </c>
      <c r="F139" s="134" t="s">
        <v>1647</v>
      </c>
      <c r="G139" t="e" cm="1">
        <f t="array" ref="G139">SUMPRODUCT((F139='Armada 1739'!E139:E755)*'Armada 1739'!K139:K755)</f>
        <v>#VALUE!</v>
      </c>
      <c r="H139" t="e">
        <f t="shared" si="18"/>
        <v>#VALUE!</v>
      </c>
      <c r="I139" t="e">
        <f t="shared" si="19"/>
        <v>#VALUE!</v>
      </c>
      <c r="K139">
        <v>138</v>
      </c>
      <c r="L139" t="e">
        <f t="shared" si="20"/>
        <v>#N/A</v>
      </c>
      <c r="M139" t="e">
        <f t="shared" si="21"/>
        <v>#N/A</v>
      </c>
      <c r="O139">
        <v>138</v>
      </c>
      <c r="P139" t="e">
        <f t="shared" si="22"/>
        <v>#N/A</v>
      </c>
      <c r="Q139" t="e">
        <f t="shared" si="23"/>
        <v>#N/A</v>
      </c>
    </row>
    <row r="140" spans="1:17" x14ac:dyDescent="0.3">
      <c r="A140" t="s">
        <v>1748</v>
      </c>
      <c r="B140" t="e" cm="1">
        <f t="array" ref="B140">SUMPRODUCT((A140='Armada 1730'!$E$2:$E$684)*'Armada 1730'!$K$2:$K$684)</f>
        <v>#VALUE!</v>
      </c>
      <c r="C140" t="e">
        <f t="shared" si="16"/>
        <v>#VALUE!</v>
      </c>
      <c r="D140" t="e">
        <f t="shared" si="17"/>
        <v>#VALUE!</v>
      </c>
      <c r="F140" s="134" t="s">
        <v>1648</v>
      </c>
      <c r="G140" t="e" cm="1">
        <f t="array" ref="G140">SUMPRODUCT((F140='Armada 1739'!E140:E756)*'Armada 1739'!K140:K756)</f>
        <v>#VALUE!</v>
      </c>
      <c r="H140" t="e">
        <f t="shared" si="18"/>
        <v>#VALUE!</v>
      </c>
      <c r="I140" t="e">
        <f t="shared" si="19"/>
        <v>#VALUE!</v>
      </c>
      <c r="K140">
        <v>139</v>
      </c>
      <c r="L140" t="e">
        <f t="shared" si="20"/>
        <v>#N/A</v>
      </c>
      <c r="M140" t="e">
        <f t="shared" si="21"/>
        <v>#N/A</v>
      </c>
      <c r="O140">
        <v>139</v>
      </c>
      <c r="P140" t="e">
        <f t="shared" si="22"/>
        <v>#N/A</v>
      </c>
      <c r="Q140" t="e">
        <f t="shared" si="23"/>
        <v>#N/A</v>
      </c>
    </row>
    <row r="141" spans="1:17" x14ac:dyDescent="0.3">
      <c r="A141" t="s">
        <v>1704</v>
      </c>
      <c r="B141" t="e" cm="1">
        <f t="array" ref="B141">SUMPRODUCT((A141='Armada 1730'!$E$2:$E$684)*'Armada 1730'!$K$2:$K$684)</f>
        <v>#VALUE!</v>
      </c>
      <c r="C141" t="e">
        <f t="shared" si="16"/>
        <v>#VALUE!</v>
      </c>
      <c r="D141" t="e">
        <f t="shared" si="17"/>
        <v>#VALUE!</v>
      </c>
      <c r="F141" s="134" t="s">
        <v>1649</v>
      </c>
      <c r="G141" t="e" cm="1">
        <f t="array" ref="G141">SUMPRODUCT((F141='Armada 1739'!E141:E757)*'Armada 1739'!K141:K757)</f>
        <v>#VALUE!</v>
      </c>
      <c r="H141" t="e">
        <f t="shared" si="18"/>
        <v>#VALUE!</v>
      </c>
      <c r="I141" t="e">
        <f t="shared" si="19"/>
        <v>#VALUE!</v>
      </c>
      <c r="K141">
        <v>140</v>
      </c>
      <c r="L141" t="e">
        <f t="shared" si="20"/>
        <v>#N/A</v>
      </c>
      <c r="M141" t="e">
        <f t="shared" si="21"/>
        <v>#N/A</v>
      </c>
      <c r="O141">
        <v>140</v>
      </c>
      <c r="P141" t="e">
        <f t="shared" si="22"/>
        <v>#N/A</v>
      </c>
      <c r="Q141" t="e">
        <f t="shared" si="23"/>
        <v>#N/A</v>
      </c>
    </row>
    <row r="142" spans="1:17" x14ac:dyDescent="0.3">
      <c r="A142" t="s">
        <v>1710</v>
      </c>
      <c r="B142" t="e" cm="1">
        <f t="array" ref="B142">SUMPRODUCT((A142='Armada 1730'!$E$2:$E$684)*'Armada 1730'!$K$2:$K$684)</f>
        <v>#VALUE!</v>
      </c>
      <c r="C142" t="e">
        <f t="shared" si="16"/>
        <v>#VALUE!</v>
      </c>
      <c r="D142" t="e">
        <f t="shared" si="17"/>
        <v>#VALUE!</v>
      </c>
      <c r="F142" s="134" t="s">
        <v>1650</v>
      </c>
      <c r="G142" t="e" cm="1">
        <f t="array" ref="G142">SUMPRODUCT((F142='Armada 1739'!E142:E758)*'Armada 1739'!K142:K758)</f>
        <v>#VALUE!</v>
      </c>
      <c r="H142" t="e">
        <f t="shared" si="18"/>
        <v>#VALUE!</v>
      </c>
      <c r="I142" t="e">
        <f t="shared" si="19"/>
        <v>#VALUE!</v>
      </c>
      <c r="K142">
        <v>141</v>
      </c>
      <c r="L142" t="e">
        <f t="shared" si="20"/>
        <v>#N/A</v>
      </c>
      <c r="M142" t="e">
        <f t="shared" si="21"/>
        <v>#N/A</v>
      </c>
      <c r="O142">
        <v>141</v>
      </c>
      <c r="P142" t="e">
        <f t="shared" si="22"/>
        <v>#N/A</v>
      </c>
      <c r="Q142" t="e">
        <f t="shared" si="23"/>
        <v>#N/A</v>
      </c>
    </row>
    <row r="143" spans="1:17" x14ac:dyDescent="0.3">
      <c r="A143" t="s">
        <v>1805</v>
      </c>
      <c r="B143" t="e" cm="1">
        <f t="array" ref="B143">SUMPRODUCT((A143='Armada 1730'!$E$2:$E$684)*'Armada 1730'!$K$2:$K$684)</f>
        <v>#VALUE!</v>
      </c>
      <c r="C143" t="e">
        <f t="shared" si="16"/>
        <v>#VALUE!</v>
      </c>
      <c r="D143" t="e">
        <f t="shared" si="17"/>
        <v>#VALUE!</v>
      </c>
      <c r="F143" s="150" t="s">
        <v>1659</v>
      </c>
      <c r="G143" t="e" cm="1">
        <f t="array" ref="G143">SUMPRODUCT((F143='Armada 1739'!E143:E759)*'Armada 1739'!K143:K759)</f>
        <v>#VALUE!</v>
      </c>
      <c r="H143" t="e">
        <f t="shared" si="18"/>
        <v>#VALUE!</v>
      </c>
      <c r="I143" t="e">
        <f t="shared" si="19"/>
        <v>#VALUE!</v>
      </c>
      <c r="K143">
        <v>142</v>
      </c>
      <c r="L143" t="e">
        <f t="shared" si="20"/>
        <v>#N/A</v>
      </c>
      <c r="M143" t="e">
        <f t="shared" si="21"/>
        <v>#N/A</v>
      </c>
      <c r="O143">
        <v>142</v>
      </c>
      <c r="P143" t="e">
        <f t="shared" si="22"/>
        <v>#N/A</v>
      </c>
      <c r="Q143" t="e">
        <f t="shared" si="23"/>
        <v>#N/A</v>
      </c>
    </row>
    <row r="144" spans="1:17" x14ac:dyDescent="0.3">
      <c r="A144" t="s">
        <v>1738</v>
      </c>
      <c r="B144" t="e" cm="1">
        <f t="array" ref="B144">SUMPRODUCT((A144='Armada 1730'!$E$2:$E$684)*'Armada 1730'!$K$2:$K$684)</f>
        <v>#VALUE!</v>
      </c>
      <c r="C144" t="e">
        <f t="shared" si="16"/>
        <v>#VALUE!</v>
      </c>
      <c r="D144" t="e">
        <f t="shared" si="17"/>
        <v>#VALUE!</v>
      </c>
      <c r="F144" s="150" t="s">
        <v>1651</v>
      </c>
      <c r="G144" t="e" cm="1">
        <f t="array" ref="G144">SUMPRODUCT((F144='Armada 1739'!E144:E760)*'Armada 1739'!K144:K760)</f>
        <v>#VALUE!</v>
      </c>
      <c r="H144" t="e">
        <f t="shared" si="18"/>
        <v>#VALUE!</v>
      </c>
      <c r="I144" t="e">
        <f t="shared" si="19"/>
        <v>#VALUE!</v>
      </c>
      <c r="K144">
        <v>143</v>
      </c>
      <c r="L144" t="e">
        <f t="shared" si="20"/>
        <v>#N/A</v>
      </c>
      <c r="M144" t="e">
        <f t="shared" si="21"/>
        <v>#N/A</v>
      </c>
      <c r="O144">
        <v>143</v>
      </c>
      <c r="P144" t="e">
        <f t="shared" si="22"/>
        <v>#N/A</v>
      </c>
      <c r="Q144" t="e">
        <f t="shared" si="23"/>
        <v>#N/A</v>
      </c>
    </row>
    <row r="145" spans="1:17" x14ac:dyDescent="0.3">
      <c r="A145" t="s">
        <v>1679</v>
      </c>
      <c r="B145" t="e" cm="1">
        <f t="array" ref="B145">SUMPRODUCT((A145='Armada 1730'!$E$2:$E$684)*'Armada 1730'!$K$2:$K$684)</f>
        <v>#VALUE!</v>
      </c>
      <c r="C145" t="e">
        <f t="shared" si="16"/>
        <v>#VALUE!</v>
      </c>
      <c r="D145" t="e">
        <f t="shared" si="17"/>
        <v>#VALUE!</v>
      </c>
      <c r="F145" s="134" t="s">
        <v>1652</v>
      </c>
      <c r="G145" t="e" cm="1">
        <f t="array" ref="G145">SUMPRODUCT((F145='Armada 1739'!E145:E761)*'Armada 1739'!K145:K761)</f>
        <v>#VALUE!</v>
      </c>
      <c r="H145" t="e">
        <f t="shared" si="18"/>
        <v>#VALUE!</v>
      </c>
      <c r="I145" t="e">
        <f t="shared" si="19"/>
        <v>#VALUE!</v>
      </c>
      <c r="K145">
        <v>144</v>
      </c>
      <c r="L145" t="e">
        <f t="shared" si="20"/>
        <v>#N/A</v>
      </c>
      <c r="M145" t="e">
        <f t="shared" si="21"/>
        <v>#N/A</v>
      </c>
      <c r="O145">
        <v>144</v>
      </c>
      <c r="P145" t="e">
        <f t="shared" si="22"/>
        <v>#N/A</v>
      </c>
      <c r="Q145" t="e">
        <f t="shared" si="23"/>
        <v>#N/A</v>
      </c>
    </row>
    <row r="146" spans="1:17" x14ac:dyDescent="0.3">
      <c r="A146" t="s">
        <v>1790</v>
      </c>
      <c r="B146" t="e" cm="1">
        <f t="array" ref="B146">SUMPRODUCT((A146='Armada 1730'!$E$2:$E$684)*'Armada 1730'!$K$2:$K$684)</f>
        <v>#VALUE!</v>
      </c>
      <c r="C146" t="e">
        <f t="shared" si="16"/>
        <v>#VALUE!</v>
      </c>
      <c r="D146" t="e">
        <f t="shared" si="17"/>
        <v>#VALUE!</v>
      </c>
      <c r="F146" s="150" t="s">
        <v>1653</v>
      </c>
      <c r="G146" t="e" cm="1">
        <f t="array" ref="G146">SUMPRODUCT((F146='Armada 1739'!E146:E762)*'Armada 1739'!K146:K762)</f>
        <v>#VALUE!</v>
      </c>
      <c r="H146" t="e">
        <f t="shared" si="18"/>
        <v>#VALUE!</v>
      </c>
      <c r="I146" t="e">
        <f t="shared" si="19"/>
        <v>#VALUE!</v>
      </c>
      <c r="K146">
        <v>145</v>
      </c>
      <c r="L146" t="e">
        <f t="shared" si="20"/>
        <v>#N/A</v>
      </c>
      <c r="M146" t="e">
        <f t="shared" si="21"/>
        <v>#N/A</v>
      </c>
      <c r="O146">
        <v>145</v>
      </c>
      <c r="P146" t="e">
        <f t="shared" si="22"/>
        <v>#N/A</v>
      </c>
      <c r="Q146" t="e">
        <f t="shared" si="23"/>
        <v>#N/A</v>
      </c>
    </row>
    <row r="147" spans="1:17" x14ac:dyDescent="0.3">
      <c r="A147" t="s">
        <v>1770</v>
      </c>
      <c r="B147" t="e" cm="1">
        <f t="array" ref="B147">SUMPRODUCT((A147='Armada 1730'!$E$2:$E$684)*'Armada 1730'!$K$2:$K$684)</f>
        <v>#VALUE!</v>
      </c>
      <c r="C147" t="e">
        <f t="shared" si="16"/>
        <v>#VALUE!</v>
      </c>
      <c r="D147" t="e">
        <f t="shared" si="17"/>
        <v>#VALUE!</v>
      </c>
      <c r="F147" s="134" t="s">
        <v>1654</v>
      </c>
      <c r="G147" t="e" cm="1">
        <f t="array" ref="G147">SUMPRODUCT((F147='Armada 1739'!E147:E763)*'Armada 1739'!K147:K763)</f>
        <v>#VALUE!</v>
      </c>
      <c r="H147" t="e">
        <f t="shared" si="18"/>
        <v>#VALUE!</v>
      </c>
      <c r="I147" t="e">
        <f t="shared" si="19"/>
        <v>#VALUE!</v>
      </c>
      <c r="K147">
        <v>146</v>
      </c>
      <c r="L147" t="e">
        <f t="shared" si="20"/>
        <v>#N/A</v>
      </c>
      <c r="M147" t="e">
        <f t="shared" si="21"/>
        <v>#N/A</v>
      </c>
      <c r="O147">
        <v>146</v>
      </c>
      <c r="P147" t="e">
        <f t="shared" si="22"/>
        <v>#N/A</v>
      </c>
      <c r="Q147" t="e">
        <f t="shared" si="23"/>
        <v>#N/A</v>
      </c>
    </row>
    <row r="148" spans="1:17" x14ac:dyDescent="0.3">
      <c r="A148" t="s">
        <v>1727</v>
      </c>
      <c r="B148" t="e" cm="1">
        <f t="array" ref="B148">SUMPRODUCT((A148='Armada 1730'!$E$2:$E$684)*'Armada 1730'!$K$2:$K$684)</f>
        <v>#VALUE!</v>
      </c>
      <c r="C148" t="e">
        <f t="shared" si="16"/>
        <v>#VALUE!</v>
      </c>
      <c r="D148" t="e">
        <f t="shared" si="17"/>
        <v>#VALUE!</v>
      </c>
      <c r="F148" s="150" t="s">
        <v>1655</v>
      </c>
      <c r="G148" t="e" cm="1">
        <f t="array" ref="G148">SUMPRODUCT((F148='Armada 1739'!E148:E764)*'Armada 1739'!K148:K764)</f>
        <v>#VALUE!</v>
      </c>
      <c r="H148" t="e">
        <f t="shared" si="18"/>
        <v>#VALUE!</v>
      </c>
      <c r="I148" t="e">
        <f t="shared" si="19"/>
        <v>#VALUE!</v>
      </c>
      <c r="K148">
        <v>147</v>
      </c>
      <c r="L148" t="e">
        <f t="shared" si="20"/>
        <v>#N/A</v>
      </c>
      <c r="M148" t="e">
        <f t="shared" si="21"/>
        <v>#N/A</v>
      </c>
      <c r="O148">
        <v>147</v>
      </c>
      <c r="P148" t="e">
        <f t="shared" si="22"/>
        <v>#N/A</v>
      </c>
      <c r="Q148" t="e">
        <f t="shared" si="23"/>
        <v>#N/A</v>
      </c>
    </row>
    <row r="149" spans="1:17" x14ac:dyDescent="0.3">
      <c r="A149" t="s">
        <v>1729</v>
      </c>
      <c r="B149" t="e" cm="1">
        <f t="array" ref="B149">SUMPRODUCT((A149='Armada 1730'!$E$2:$E$684)*'Armada 1730'!$K$2:$K$684)</f>
        <v>#VALUE!</v>
      </c>
      <c r="C149" t="e">
        <f t="shared" si="16"/>
        <v>#VALUE!</v>
      </c>
      <c r="D149" t="e">
        <f t="shared" si="17"/>
        <v>#VALUE!</v>
      </c>
      <c r="F149" s="150" t="s">
        <v>1656</v>
      </c>
      <c r="G149" t="e" cm="1">
        <f t="array" ref="G149">SUMPRODUCT((F149='Armada 1739'!E149:E765)*'Armada 1739'!K149:K765)</f>
        <v>#VALUE!</v>
      </c>
      <c r="H149" t="e">
        <f t="shared" si="18"/>
        <v>#VALUE!</v>
      </c>
      <c r="I149" t="e">
        <f t="shared" si="19"/>
        <v>#VALUE!</v>
      </c>
      <c r="K149">
        <v>148</v>
      </c>
      <c r="L149" t="e">
        <f t="shared" si="20"/>
        <v>#N/A</v>
      </c>
      <c r="M149" t="e">
        <f t="shared" si="21"/>
        <v>#N/A</v>
      </c>
      <c r="O149">
        <v>148</v>
      </c>
      <c r="P149" t="e">
        <f t="shared" si="22"/>
        <v>#N/A</v>
      </c>
      <c r="Q149" t="e">
        <f t="shared" si="23"/>
        <v>#N/A</v>
      </c>
    </row>
    <row r="150" spans="1:17" x14ac:dyDescent="0.3">
      <c r="A150" t="s">
        <v>1765</v>
      </c>
      <c r="B150" t="e" cm="1">
        <f t="array" ref="B150">SUMPRODUCT((A150='Armada 1730'!$E$2:$E$684)*'Armada 1730'!$K$2:$K$684)</f>
        <v>#VALUE!</v>
      </c>
      <c r="C150" t="e">
        <f t="shared" si="16"/>
        <v>#VALUE!</v>
      </c>
      <c r="D150" t="e">
        <f t="shared" si="17"/>
        <v>#VALUE!</v>
      </c>
      <c r="F150" s="150" t="s">
        <v>1657</v>
      </c>
      <c r="G150" t="e" cm="1">
        <f t="array" ref="G150">SUMPRODUCT((F150='Armada 1739'!E150:E766)*'Armada 1739'!K150:K766)</f>
        <v>#VALUE!</v>
      </c>
      <c r="H150" t="e">
        <f t="shared" si="18"/>
        <v>#VALUE!</v>
      </c>
      <c r="I150" t="e">
        <f t="shared" si="19"/>
        <v>#VALUE!</v>
      </c>
      <c r="K150">
        <v>149</v>
      </c>
      <c r="L150" t="e">
        <f t="shared" si="20"/>
        <v>#N/A</v>
      </c>
      <c r="M150" t="e">
        <f t="shared" si="21"/>
        <v>#N/A</v>
      </c>
      <c r="O150">
        <v>149</v>
      </c>
      <c r="P150" t="e">
        <f t="shared" si="22"/>
        <v>#N/A</v>
      </c>
      <c r="Q150" t="e">
        <f t="shared" si="23"/>
        <v>#N/A</v>
      </c>
    </row>
    <row r="151" spans="1:17" x14ac:dyDescent="0.3">
      <c r="A151" t="s">
        <v>1819</v>
      </c>
      <c r="B151" t="e" cm="1">
        <f t="array" ref="B151">SUMPRODUCT((A151='Armada 1730'!$E$2:$E$684)*'Armada 1730'!$K$2:$K$684)</f>
        <v>#VALUE!</v>
      </c>
      <c r="C151" t="e">
        <f t="shared" si="16"/>
        <v>#VALUE!</v>
      </c>
      <c r="D151" t="e">
        <f t="shared" si="17"/>
        <v>#VALUE!</v>
      </c>
      <c r="F151" s="134" t="s">
        <v>1660</v>
      </c>
      <c r="G151" t="e" cm="1">
        <f t="array" ref="G151">SUMPRODUCT((F151='Armada 1739'!E151:E767)*'Armada 1739'!K151:K767)</f>
        <v>#VALUE!</v>
      </c>
      <c r="H151" t="e">
        <f t="shared" si="18"/>
        <v>#VALUE!</v>
      </c>
      <c r="I151" t="e">
        <f t="shared" si="19"/>
        <v>#VALUE!</v>
      </c>
      <c r="K151">
        <v>150</v>
      </c>
      <c r="L151" t="e">
        <f t="shared" si="20"/>
        <v>#N/A</v>
      </c>
      <c r="M151" t="e">
        <f t="shared" si="21"/>
        <v>#N/A</v>
      </c>
      <c r="O151">
        <v>150</v>
      </c>
      <c r="P151" t="e">
        <f t="shared" si="22"/>
        <v>#N/A</v>
      </c>
      <c r="Q151" t="e">
        <f t="shared" si="23"/>
        <v>#N/A</v>
      </c>
    </row>
    <row r="152" spans="1:17" x14ac:dyDescent="0.3">
      <c r="A152" t="s">
        <v>1783</v>
      </c>
      <c r="B152" t="e" cm="1">
        <f t="array" ref="B152">SUMPRODUCT((A152='Armada 1730'!$E$2:$E$684)*'Armada 1730'!$K$2:$K$684)</f>
        <v>#VALUE!</v>
      </c>
      <c r="C152" t="e">
        <f t="shared" si="16"/>
        <v>#VALUE!</v>
      </c>
      <c r="D152" t="e">
        <f t="shared" si="17"/>
        <v>#VALUE!</v>
      </c>
      <c r="F152" s="150" t="s">
        <v>1661</v>
      </c>
      <c r="G152" t="e" cm="1">
        <f t="array" ref="G152">SUMPRODUCT((F152='Armada 1739'!E152:E768)*'Armada 1739'!K152:K768)</f>
        <v>#VALUE!</v>
      </c>
      <c r="H152" t="e">
        <f t="shared" si="18"/>
        <v>#VALUE!</v>
      </c>
      <c r="I152" t="e">
        <f t="shared" si="19"/>
        <v>#VALUE!</v>
      </c>
      <c r="K152">
        <v>151</v>
      </c>
      <c r="L152" t="e">
        <f t="shared" si="20"/>
        <v>#N/A</v>
      </c>
      <c r="M152" t="e">
        <f t="shared" si="21"/>
        <v>#N/A</v>
      </c>
      <c r="O152">
        <v>151</v>
      </c>
      <c r="P152" t="e">
        <f t="shared" si="22"/>
        <v>#N/A</v>
      </c>
      <c r="Q152" t="e">
        <f t="shared" si="23"/>
        <v>#N/A</v>
      </c>
    </row>
    <row r="153" spans="1:17" x14ac:dyDescent="0.3">
      <c r="A153" t="s">
        <v>1722</v>
      </c>
      <c r="B153" t="e" cm="1">
        <f t="array" ref="B153">SUMPRODUCT((A153='Armada 1730'!$E$2:$E$684)*'Armada 1730'!$K$2:$K$684)</f>
        <v>#VALUE!</v>
      </c>
      <c r="C153" t="e">
        <f t="shared" si="16"/>
        <v>#VALUE!</v>
      </c>
      <c r="D153" t="e">
        <f t="shared" si="17"/>
        <v>#VALUE!</v>
      </c>
      <c r="F153" s="150" t="s">
        <v>1662</v>
      </c>
      <c r="G153" t="e" cm="1">
        <f t="array" ref="G153">SUMPRODUCT((F153='Armada 1739'!E153:E769)*'Armada 1739'!K153:K769)</f>
        <v>#VALUE!</v>
      </c>
      <c r="H153" t="e">
        <f t="shared" si="18"/>
        <v>#VALUE!</v>
      </c>
      <c r="I153" t="e">
        <f t="shared" si="19"/>
        <v>#VALUE!</v>
      </c>
      <c r="K153">
        <v>152</v>
      </c>
      <c r="L153" t="e">
        <f t="shared" si="20"/>
        <v>#N/A</v>
      </c>
      <c r="M153" t="e">
        <f t="shared" si="21"/>
        <v>#N/A</v>
      </c>
      <c r="O153">
        <v>152</v>
      </c>
      <c r="P153" t="e">
        <f t="shared" si="22"/>
        <v>#N/A</v>
      </c>
      <c r="Q153" t="e">
        <f t="shared" si="23"/>
        <v>#N/A</v>
      </c>
    </row>
    <row r="154" spans="1:17" x14ac:dyDescent="0.3">
      <c r="A154" t="s">
        <v>1588</v>
      </c>
      <c r="B154" t="e" cm="1">
        <f t="array" ref="B154">SUMPRODUCT((A154='Armada 1730'!$E$2:$E$684)*'Armada 1730'!$K$2:$K$684)</f>
        <v>#VALUE!</v>
      </c>
      <c r="C154" t="e">
        <f t="shared" si="16"/>
        <v>#VALUE!</v>
      </c>
      <c r="D154" t="e">
        <f t="shared" si="17"/>
        <v>#VALUE!</v>
      </c>
      <c r="F154" s="150" t="s">
        <v>1663</v>
      </c>
      <c r="G154" t="e" cm="1">
        <f t="array" ref="G154">SUMPRODUCT((F154='Armada 1739'!E154:E770)*'Armada 1739'!K154:K770)</f>
        <v>#VALUE!</v>
      </c>
      <c r="H154" t="e">
        <f t="shared" si="18"/>
        <v>#VALUE!</v>
      </c>
      <c r="I154" t="e">
        <f t="shared" si="19"/>
        <v>#VALUE!</v>
      </c>
      <c r="K154">
        <v>153</v>
      </c>
      <c r="L154" t="e">
        <f t="shared" si="20"/>
        <v>#N/A</v>
      </c>
      <c r="M154" t="e">
        <f t="shared" si="21"/>
        <v>#N/A</v>
      </c>
      <c r="O154">
        <v>153</v>
      </c>
      <c r="P154" t="e">
        <f t="shared" si="22"/>
        <v>#N/A</v>
      </c>
      <c r="Q154" t="e">
        <f t="shared" si="23"/>
        <v>#N/A</v>
      </c>
    </row>
    <row r="155" spans="1:17" x14ac:dyDescent="0.3">
      <c r="A155" t="s">
        <v>1766</v>
      </c>
      <c r="B155" t="e" cm="1">
        <f t="array" ref="B155">SUMPRODUCT((A155='Armada 1730'!$E$2:$E$684)*'Armada 1730'!$K$2:$K$684)</f>
        <v>#VALUE!</v>
      </c>
      <c r="C155" t="e">
        <f t="shared" si="16"/>
        <v>#VALUE!</v>
      </c>
      <c r="D155" t="e">
        <f t="shared" si="17"/>
        <v>#VALUE!</v>
      </c>
      <c r="F155" s="150" t="s">
        <v>1664</v>
      </c>
      <c r="G155" t="e" cm="1">
        <f t="array" ref="G155">SUMPRODUCT((F155='Armada 1739'!E155:E771)*'Armada 1739'!K155:K771)</f>
        <v>#VALUE!</v>
      </c>
      <c r="H155" t="e">
        <f t="shared" si="18"/>
        <v>#VALUE!</v>
      </c>
      <c r="I155" t="e">
        <f t="shared" si="19"/>
        <v>#VALUE!</v>
      </c>
      <c r="K155">
        <v>154</v>
      </c>
      <c r="L155" t="e">
        <f t="shared" si="20"/>
        <v>#N/A</v>
      </c>
      <c r="M155" t="e">
        <f t="shared" si="21"/>
        <v>#N/A</v>
      </c>
      <c r="O155">
        <v>154</v>
      </c>
      <c r="P155" t="e">
        <f t="shared" si="22"/>
        <v>#N/A</v>
      </c>
      <c r="Q155" t="e">
        <f t="shared" si="23"/>
        <v>#N/A</v>
      </c>
    </row>
    <row r="156" spans="1:17" x14ac:dyDescent="0.3">
      <c r="A156" t="s">
        <v>1757</v>
      </c>
      <c r="B156" t="e" cm="1">
        <f t="array" ref="B156">SUMPRODUCT((A156='Armada 1730'!$E$2:$E$684)*'Armada 1730'!$K$2:$K$684)</f>
        <v>#VALUE!</v>
      </c>
      <c r="C156" t="e">
        <f t="shared" si="16"/>
        <v>#VALUE!</v>
      </c>
      <c r="D156" t="e">
        <f t="shared" si="17"/>
        <v>#VALUE!</v>
      </c>
      <c r="F156" s="203" t="s">
        <v>1665</v>
      </c>
      <c r="G156" t="e" cm="1">
        <f t="array" ref="G156">SUMPRODUCT((F156='Armada 1739'!E156:E772)*'Armada 1739'!K156:K772)</f>
        <v>#VALUE!</v>
      </c>
      <c r="H156" t="e">
        <f t="shared" si="18"/>
        <v>#VALUE!</v>
      </c>
      <c r="I156" t="e">
        <f t="shared" si="19"/>
        <v>#VALUE!</v>
      </c>
      <c r="K156">
        <v>155</v>
      </c>
      <c r="L156" t="e">
        <f t="shared" si="20"/>
        <v>#N/A</v>
      </c>
      <c r="M156" t="e">
        <f t="shared" si="21"/>
        <v>#N/A</v>
      </c>
      <c r="O156">
        <v>155</v>
      </c>
      <c r="P156" t="e">
        <f t="shared" si="22"/>
        <v>#N/A</v>
      </c>
      <c r="Q156" t="e">
        <f t="shared" si="23"/>
        <v>#N/A</v>
      </c>
    </row>
    <row r="157" spans="1:17" x14ac:dyDescent="0.3">
      <c r="A157" t="s">
        <v>1735</v>
      </c>
      <c r="B157" t="e" cm="1">
        <f t="array" ref="B157">SUMPRODUCT((A157='Armada 1730'!$E$2:$E$684)*'Armada 1730'!$K$2:$K$684)</f>
        <v>#VALUE!</v>
      </c>
      <c r="C157" t="e">
        <f t="shared" si="16"/>
        <v>#VALUE!</v>
      </c>
      <c r="D157" t="e">
        <f t="shared" si="17"/>
        <v>#VALUE!</v>
      </c>
      <c r="F157" s="150" t="s">
        <v>1666</v>
      </c>
      <c r="G157" t="e" cm="1">
        <f t="array" ref="G157">SUMPRODUCT((F157='Armada 1739'!E157:E773)*'Armada 1739'!K157:K773)</f>
        <v>#VALUE!</v>
      </c>
      <c r="H157" t="e">
        <f t="shared" si="18"/>
        <v>#VALUE!</v>
      </c>
      <c r="I157" t="e">
        <f t="shared" si="19"/>
        <v>#VALUE!</v>
      </c>
      <c r="K157">
        <v>156</v>
      </c>
      <c r="L157" t="e">
        <f t="shared" si="20"/>
        <v>#N/A</v>
      </c>
      <c r="M157" t="e">
        <f t="shared" si="21"/>
        <v>#N/A</v>
      </c>
      <c r="O157">
        <v>156</v>
      </c>
      <c r="P157" t="e">
        <f t="shared" si="22"/>
        <v>#N/A</v>
      </c>
      <c r="Q157" t="e">
        <f t="shared" si="23"/>
        <v>#N/A</v>
      </c>
    </row>
    <row r="158" spans="1:17" x14ac:dyDescent="0.3">
      <c r="A158" t="s">
        <v>1750</v>
      </c>
      <c r="B158" t="e" cm="1">
        <f t="array" ref="B158">SUMPRODUCT((A158='Armada 1730'!$E$2:$E$684)*'Armada 1730'!$K$2:$K$684)</f>
        <v>#VALUE!</v>
      </c>
      <c r="C158" t="e">
        <f t="shared" si="16"/>
        <v>#VALUE!</v>
      </c>
      <c r="D158" t="e">
        <f t="shared" si="17"/>
        <v>#VALUE!</v>
      </c>
      <c r="F158" s="196" t="s">
        <v>1667</v>
      </c>
      <c r="G158" t="e" cm="1">
        <f t="array" ref="G158">SUMPRODUCT((F158='Armada 1739'!E158:E774)*'Armada 1739'!K158:K774)</f>
        <v>#VALUE!</v>
      </c>
      <c r="H158" t="e">
        <f t="shared" si="18"/>
        <v>#VALUE!</v>
      </c>
      <c r="I158" t="e">
        <f t="shared" si="19"/>
        <v>#VALUE!</v>
      </c>
      <c r="K158">
        <v>157</v>
      </c>
      <c r="L158" t="e">
        <f t="shared" si="20"/>
        <v>#N/A</v>
      </c>
      <c r="M158" t="e">
        <f t="shared" si="21"/>
        <v>#N/A</v>
      </c>
      <c r="O158">
        <v>157</v>
      </c>
      <c r="P158" t="e">
        <f t="shared" si="22"/>
        <v>#N/A</v>
      </c>
      <c r="Q158" t="e">
        <f t="shared" si="23"/>
        <v>#N/A</v>
      </c>
    </row>
    <row r="159" spans="1:17" x14ac:dyDescent="0.3">
      <c r="A159" t="s">
        <v>1772</v>
      </c>
      <c r="B159" t="e" cm="1">
        <f t="array" ref="B159">SUMPRODUCT((A159='Armada 1730'!$E$2:$E$684)*'Armada 1730'!$K$2:$K$684)</f>
        <v>#VALUE!</v>
      </c>
      <c r="C159" t="e">
        <f t="shared" si="16"/>
        <v>#VALUE!</v>
      </c>
      <c r="D159" t="e">
        <f t="shared" si="17"/>
        <v>#VALUE!</v>
      </c>
      <c r="F159" s="150" t="s">
        <v>1668</v>
      </c>
      <c r="G159" t="e" cm="1">
        <f t="array" ref="G159">SUMPRODUCT((F159='Armada 1739'!E159:E775)*'Armada 1739'!K159:K775)</f>
        <v>#VALUE!</v>
      </c>
      <c r="H159" t="e">
        <f t="shared" si="18"/>
        <v>#VALUE!</v>
      </c>
      <c r="I159" t="e">
        <f t="shared" si="19"/>
        <v>#VALUE!</v>
      </c>
      <c r="K159">
        <v>158</v>
      </c>
      <c r="L159" t="e">
        <f t="shared" si="20"/>
        <v>#N/A</v>
      </c>
      <c r="M159" t="e">
        <f t="shared" si="21"/>
        <v>#N/A</v>
      </c>
      <c r="O159">
        <v>158</v>
      </c>
      <c r="P159" t="e">
        <f t="shared" si="22"/>
        <v>#N/A</v>
      </c>
      <c r="Q159" t="e">
        <f t="shared" si="23"/>
        <v>#N/A</v>
      </c>
    </row>
    <row r="160" spans="1:17" x14ac:dyDescent="0.3">
      <c r="A160" t="s">
        <v>1817</v>
      </c>
      <c r="B160" t="e" cm="1">
        <f t="array" ref="B160">SUMPRODUCT((A160='Armada 1730'!$E$2:$E$684)*'Armada 1730'!$K$2:$K$684)</f>
        <v>#VALUE!</v>
      </c>
      <c r="C160" t="e">
        <f t="shared" si="16"/>
        <v>#VALUE!</v>
      </c>
      <c r="D160" t="e">
        <f t="shared" si="17"/>
        <v>#VALUE!</v>
      </c>
      <c r="F160" s="134" t="s">
        <v>1669</v>
      </c>
      <c r="G160" t="e" cm="1">
        <f t="array" ref="G160">SUMPRODUCT((F160='Armada 1739'!E160:E776)*'Armada 1739'!K160:K776)</f>
        <v>#VALUE!</v>
      </c>
      <c r="H160" t="e">
        <f t="shared" si="18"/>
        <v>#VALUE!</v>
      </c>
      <c r="I160" t="e">
        <f t="shared" si="19"/>
        <v>#VALUE!</v>
      </c>
      <c r="K160">
        <v>159</v>
      </c>
      <c r="L160" t="e">
        <f t="shared" si="20"/>
        <v>#N/A</v>
      </c>
      <c r="M160" t="e">
        <f t="shared" si="21"/>
        <v>#N/A</v>
      </c>
      <c r="O160">
        <v>159</v>
      </c>
      <c r="P160" t="e">
        <f t="shared" si="22"/>
        <v>#N/A</v>
      </c>
      <c r="Q160" t="e">
        <f t="shared" si="23"/>
        <v>#N/A</v>
      </c>
    </row>
    <row r="161" spans="6:17" x14ac:dyDescent="0.3">
      <c r="F161" s="150" t="s">
        <v>1670</v>
      </c>
      <c r="G161" t="e" cm="1">
        <f t="array" ref="G161">SUMPRODUCT((F161='Armada 1739'!E161:E777)*'Armada 1739'!K161:K777)</f>
        <v>#VALUE!</v>
      </c>
      <c r="H161" t="e">
        <f t="shared" si="18"/>
        <v>#VALUE!</v>
      </c>
      <c r="I161" t="e">
        <f t="shared" si="19"/>
        <v>#VALUE!</v>
      </c>
      <c r="O161">
        <v>160</v>
      </c>
      <c r="P161" t="e">
        <f t="shared" si="22"/>
        <v>#N/A</v>
      </c>
      <c r="Q161" t="e">
        <f t="shared" si="23"/>
        <v>#N/A</v>
      </c>
    </row>
    <row r="162" spans="6:17" x14ac:dyDescent="0.3">
      <c r="F162" s="134" t="s">
        <v>1671</v>
      </c>
      <c r="G162" t="e" cm="1">
        <f t="array" ref="G162">SUMPRODUCT((F162='Armada 1739'!E162:E778)*'Armada 1739'!K162:K778)</f>
        <v>#VALUE!</v>
      </c>
      <c r="H162" t="e">
        <f t="shared" si="18"/>
        <v>#VALUE!</v>
      </c>
      <c r="I162" t="e">
        <f t="shared" si="19"/>
        <v>#VALUE!</v>
      </c>
      <c r="O162">
        <v>161</v>
      </c>
      <c r="P162" t="e">
        <f t="shared" si="22"/>
        <v>#N/A</v>
      </c>
      <c r="Q162" t="e">
        <f t="shared" si="23"/>
        <v>#N/A</v>
      </c>
    </row>
    <row r="163" spans="6:17" x14ac:dyDescent="0.3">
      <c r="F163" s="134" t="s">
        <v>1672</v>
      </c>
      <c r="G163" t="e" cm="1">
        <f t="array" ref="G163">SUMPRODUCT((F163='Armada 1739'!E163:E779)*'Armada 1739'!K163:K779)</f>
        <v>#VALUE!</v>
      </c>
      <c r="H163" t="e">
        <f t="shared" si="18"/>
        <v>#VALUE!</v>
      </c>
      <c r="I163" t="e">
        <f t="shared" si="19"/>
        <v>#VALUE!</v>
      </c>
      <c r="O163">
        <v>162</v>
      </c>
      <c r="P163" t="e">
        <f t="shared" si="22"/>
        <v>#N/A</v>
      </c>
      <c r="Q163" t="e">
        <f t="shared" si="23"/>
        <v>#N/A</v>
      </c>
    </row>
    <row r="164" spans="6:17" x14ac:dyDescent="0.3">
      <c r="F164" s="150" t="s">
        <v>1673</v>
      </c>
      <c r="G164" t="e" cm="1">
        <f t="array" ref="G164">SUMPRODUCT((F164='Armada 1739'!E164:E780)*'Armada 1739'!K164:K780)</f>
        <v>#VALUE!</v>
      </c>
      <c r="H164" t="e">
        <f t="shared" si="18"/>
        <v>#VALUE!</v>
      </c>
      <c r="I164" t="e">
        <f t="shared" si="19"/>
        <v>#VALUE!</v>
      </c>
      <c r="O164">
        <v>163</v>
      </c>
      <c r="P164" t="e">
        <f t="shared" si="22"/>
        <v>#N/A</v>
      </c>
      <c r="Q164" t="e">
        <f t="shared" si="23"/>
        <v>#N/A</v>
      </c>
    </row>
    <row r="165" spans="6:17" x14ac:dyDescent="0.3">
      <c r="F165" s="150" t="s">
        <v>1674</v>
      </c>
      <c r="G165" t="e" cm="1">
        <f t="array" ref="G165">SUMPRODUCT((F165='Armada 1739'!E165:E781)*'Armada 1739'!K165:K781)</f>
        <v>#VALUE!</v>
      </c>
      <c r="H165" t="e">
        <f t="shared" si="18"/>
        <v>#VALUE!</v>
      </c>
      <c r="I165" t="e">
        <f t="shared" si="19"/>
        <v>#VALUE!</v>
      </c>
      <c r="O165">
        <v>164</v>
      </c>
      <c r="P165" t="e">
        <f t="shared" si="22"/>
        <v>#N/A</v>
      </c>
      <c r="Q165" t="e">
        <f t="shared" si="23"/>
        <v>#N/A</v>
      </c>
    </row>
    <row r="166" spans="6:17" x14ac:dyDescent="0.3">
      <c r="F166" s="134" t="s">
        <v>1675</v>
      </c>
      <c r="G166" t="e" cm="1">
        <f t="array" ref="G166">SUMPRODUCT((F166='Armada 1739'!E166:E782)*'Armada 1739'!K166:K782)</f>
        <v>#VALUE!</v>
      </c>
      <c r="H166" t="e">
        <f t="shared" si="18"/>
        <v>#VALUE!</v>
      </c>
      <c r="I166" t="e">
        <f t="shared" si="19"/>
        <v>#VALUE!</v>
      </c>
      <c r="O166">
        <v>165</v>
      </c>
      <c r="P166" t="e">
        <f t="shared" si="22"/>
        <v>#N/A</v>
      </c>
      <c r="Q166" t="e">
        <f t="shared" si="23"/>
        <v>#N/A</v>
      </c>
    </row>
    <row r="167" spans="6:17" x14ac:dyDescent="0.3">
      <c r="F167" s="134" t="s">
        <v>1676</v>
      </c>
      <c r="G167" t="e" cm="1">
        <f t="array" ref="G167">SUMPRODUCT((F167='Armada 1739'!E167:E783)*'Armada 1739'!K167:K783)</f>
        <v>#VALUE!</v>
      </c>
      <c r="H167" t="e">
        <f t="shared" si="18"/>
        <v>#VALUE!</v>
      </c>
      <c r="I167" t="e">
        <f t="shared" si="19"/>
        <v>#VALUE!</v>
      </c>
      <c r="O167">
        <v>166</v>
      </c>
      <c r="P167" t="e">
        <f t="shared" si="22"/>
        <v>#N/A</v>
      </c>
      <c r="Q167" t="e">
        <f t="shared" si="23"/>
        <v>#N/A</v>
      </c>
    </row>
    <row r="168" spans="6:17" x14ac:dyDescent="0.3">
      <c r="F168" s="134" t="s">
        <v>1677</v>
      </c>
      <c r="G168" t="e" cm="1">
        <f t="array" ref="G168">SUMPRODUCT((F168='Armada 1739'!E168:E784)*'Armada 1739'!K168:K784)</f>
        <v>#VALUE!</v>
      </c>
      <c r="H168" t="e">
        <f t="shared" si="18"/>
        <v>#VALUE!</v>
      </c>
      <c r="I168" t="e">
        <f t="shared" si="19"/>
        <v>#VALUE!</v>
      </c>
      <c r="O168">
        <v>167</v>
      </c>
      <c r="P168" t="e">
        <f t="shared" si="22"/>
        <v>#N/A</v>
      </c>
      <c r="Q168" t="e">
        <f t="shared" si="23"/>
        <v>#N/A</v>
      </c>
    </row>
    <row r="169" spans="6:17" x14ac:dyDescent="0.3">
      <c r="F169" s="150" t="s">
        <v>1678</v>
      </c>
      <c r="G169" t="e" cm="1">
        <f t="array" ref="G169">SUMPRODUCT((F169='Armada 1739'!E169:E785)*'Armada 1739'!K169:K785)</f>
        <v>#VALUE!</v>
      </c>
      <c r="H169" t="e">
        <f t="shared" si="18"/>
        <v>#VALUE!</v>
      </c>
      <c r="I169" t="e">
        <f t="shared" si="19"/>
        <v>#VALUE!</v>
      </c>
      <c r="O169">
        <v>168</v>
      </c>
      <c r="P169" t="e">
        <f t="shared" si="22"/>
        <v>#N/A</v>
      </c>
      <c r="Q169" t="e">
        <f t="shared" si="23"/>
        <v>#N/A</v>
      </c>
    </row>
    <row r="170" spans="6:17" x14ac:dyDescent="0.3">
      <c r="F170" s="150" t="s">
        <v>1679</v>
      </c>
      <c r="G170" t="e" cm="1">
        <f t="array" ref="G170">SUMPRODUCT((F170='Armada 1739'!E170:E786)*'Armada 1739'!K170:K786)</f>
        <v>#VALUE!</v>
      </c>
      <c r="H170" t="e">
        <f t="shared" si="18"/>
        <v>#VALUE!</v>
      </c>
      <c r="I170" t="e">
        <f t="shared" si="19"/>
        <v>#VALUE!</v>
      </c>
      <c r="O170">
        <v>169</v>
      </c>
      <c r="P170" t="e">
        <f t="shared" si="22"/>
        <v>#N/A</v>
      </c>
      <c r="Q170" t="e">
        <f t="shared" si="23"/>
        <v>#N/A</v>
      </c>
    </row>
    <row r="171" spans="6:17" x14ac:dyDescent="0.3">
      <c r="F171" s="134" t="s">
        <v>1680</v>
      </c>
      <c r="G171" t="e" cm="1">
        <f t="array" ref="G171">SUMPRODUCT((F171='Armada 1739'!E171:E787)*'Armada 1739'!K171:K787)</f>
        <v>#VALUE!</v>
      </c>
      <c r="H171" t="e">
        <f t="shared" si="18"/>
        <v>#VALUE!</v>
      </c>
      <c r="I171" t="e">
        <f t="shared" si="19"/>
        <v>#VALUE!</v>
      </c>
      <c r="O171">
        <v>170</v>
      </c>
      <c r="P171" t="e">
        <f t="shared" si="22"/>
        <v>#N/A</v>
      </c>
      <c r="Q171" t="e">
        <f t="shared" si="23"/>
        <v>#N/A</v>
      </c>
    </row>
    <row r="172" spans="6:17" x14ac:dyDescent="0.3">
      <c r="F172" s="134" t="s">
        <v>1681</v>
      </c>
      <c r="G172" t="e" cm="1">
        <f t="array" ref="G172">SUMPRODUCT((F172='Armada 1739'!E172:E788)*'Armada 1739'!K172:K788)</f>
        <v>#VALUE!</v>
      </c>
      <c r="H172" t="e">
        <f t="shared" si="18"/>
        <v>#VALUE!</v>
      </c>
      <c r="I172" t="e">
        <f t="shared" si="19"/>
        <v>#VALUE!</v>
      </c>
      <c r="O172">
        <v>171</v>
      </c>
      <c r="P172" t="e">
        <f t="shared" si="22"/>
        <v>#N/A</v>
      </c>
      <c r="Q172" t="e">
        <f t="shared" si="23"/>
        <v>#N/A</v>
      </c>
    </row>
    <row r="173" spans="6:17" x14ac:dyDescent="0.3">
      <c r="F173" s="150" t="s">
        <v>1682</v>
      </c>
      <c r="G173" t="e" cm="1">
        <f t="array" ref="G173">SUMPRODUCT((F173='Armada 1739'!E173:E789)*'Armada 1739'!K173:K789)</f>
        <v>#VALUE!</v>
      </c>
      <c r="H173" t="e">
        <f t="shared" si="18"/>
        <v>#VALUE!</v>
      </c>
      <c r="I173" t="e">
        <f t="shared" si="19"/>
        <v>#VALUE!</v>
      </c>
      <c r="O173">
        <v>172</v>
      </c>
      <c r="P173" t="e">
        <f t="shared" si="22"/>
        <v>#N/A</v>
      </c>
      <c r="Q173" t="e">
        <f t="shared" si="23"/>
        <v>#N/A</v>
      </c>
    </row>
    <row r="174" spans="6:17" x14ac:dyDescent="0.3">
      <c r="F174" s="150" t="s">
        <v>1683</v>
      </c>
      <c r="G174" t="e" cm="1">
        <f t="array" ref="G174">SUMPRODUCT((F174='Armada 1739'!E174:E790)*'Armada 1739'!K174:K790)</f>
        <v>#VALUE!</v>
      </c>
      <c r="H174" t="e">
        <f t="shared" si="18"/>
        <v>#VALUE!</v>
      </c>
      <c r="I174" t="e">
        <f t="shared" si="19"/>
        <v>#VALUE!</v>
      </c>
      <c r="O174">
        <v>173</v>
      </c>
      <c r="P174" t="e">
        <f t="shared" si="22"/>
        <v>#N/A</v>
      </c>
      <c r="Q174" t="e">
        <f t="shared" si="23"/>
        <v>#N/A</v>
      </c>
    </row>
    <row r="175" spans="6:17" x14ac:dyDescent="0.3">
      <c r="F175" s="150" t="s">
        <v>1684</v>
      </c>
      <c r="G175" t="e" cm="1">
        <f t="array" ref="G175">SUMPRODUCT((F175='Armada 1739'!E175:E791)*'Armada 1739'!K175:K791)</f>
        <v>#VALUE!</v>
      </c>
      <c r="H175" t="e">
        <f t="shared" si="18"/>
        <v>#VALUE!</v>
      </c>
      <c r="I175" t="e">
        <f t="shared" si="19"/>
        <v>#VALUE!</v>
      </c>
      <c r="O175">
        <v>174</v>
      </c>
      <c r="P175" t="e">
        <f t="shared" si="22"/>
        <v>#N/A</v>
      </c>
      <c r="Q175" t="e">
        <f t="shared" si="23"/>
        <v>#N/A</v>
      </c>
    </row>
    <row r="176" spans="6:17" x14ac:dyDescent="0.3">
      <c r="F176" s="138" t="s">
        <v>1685</v>
      </c>
      <c r="G176" t="e" cm="1">
        <f t="array" ref="G176">SUMPRODUCT((F176='Armada 1739'!E176:E792)*'Armada 1739'!K176:K792)</f>
        <v>#VALUE!</v>
      </c>
      <c r="H176" t="e">
        <f t="shared" si="18"/>
        <v>#VALUE!</v>
      </c>
      <c r="I176" t="e">
        <f t="shared" si="19"/>
        <v>#VALUE!</v>
      </c>
      <c r="O176">
        <v>175</v>
      </c>
      <c r="P176" t="e">
        <f t="shared" si="22"/>
        <v>#N/A</v>
      </c>
      <c r="Q176" t="e">
        <f t="shared" si="23"/>
        <v>#N/A</v>
      </c>
    </row>
    <row r="177" spans="6:17" x14ac:dyDescent="0.3">
      <c r="F177" s="151" t="s">
        <v>1686</v>
      </c>
      <c r="G177" t="e" cm="1">
        <f t="array" ref="G177">SUMPRODUCT((F177='Armada 1739'!E177:E793)*'Armada 1739'!K177:K793)</f>
        <v>#VALUE!</v>
      </c>
      <c r="H177" t="e">
        <f t="shared" si="18"/>
        <v>#VALUE!</v>
      </c>
      <c r="I177" t="e">
        <f t="shared" si="19"/>
        <v>#VALUE!</v>
      </c>
      <c r="O177">
        <v>176</v>
      </c>
      <c r="P177" t="e">
        <f t="shared" si="22"/>
        <v>#N/A</v>
      </c>
      <c r="Q177" t="e">
        <f t="shared" si="23"/>
        <v>#N/A</v>
      </c>
    </row>
    <row r="178" spans="6:17" x14ac:dyDescent="0.3">
      <c r="F178" s="138" t="s">
        <v>1687</v>
      </c>
      <c r="G178" t="e" cm="1">
        <f t="array" ref="G178">SUMPRODUCT((F178='Armada 1739'!E178:E794)*'Armada 1739'!K178:K794)</f>
        <v>#VALUE!</v>
      </c>
      <c r="H178" t="e">
        <f t="shared" si="18"/>
        <v>#VALUE!</v>
      </c>
      <c r="I178" t="e">
        <f t="shared" si="19"/>
        <v>#VALUE!</v>
      </c>
      <c r="O178">
        <v>177</v>
      </c>
      <c r="P178" t="e">
        <f t="shared" si="22"/>
        <v>#N/A</v>
      </c>
      <c r="Q178" t="e">
        <f t="shared" si="23"/>
        <v>#N/A</v>
      </c>
    </row>
    <row r="179" spans="6:17" x14ac:dyDescent="0.3">
      <c r="F179" s="151" t="s">
        <v>1688</v>
      </c>
      <c r="G179" t="e" cm="1">
        <f t="array" ref="G179">SUMPRODUCT((F179='Armada 1739'!E179:E795)*'Armada 1739'!K179:K795)</f>
        <v>#VALUE!</v>
      </c>
      <c r="H179" t="e">
        <f t="shared" si="18"/>
        <v>#VALUE!</v>
      </c>
      <c r="I179" t="e">
        <f t="shared" si="19"/>
        <v>#VALUE!</v>
      </c>
      <c r="O179">
        <v>178</v>
      </c>
      <c r="P179" t="e">
        <f t="shared" si="22"/>
        <v>#N/A</v>
      </c>
      <c r="Q179" t="e">
        <f t="shared" si="23"/>
        <v>#N/A</v>
      </c>
    </row>
    <row r="180" spans="6:17" x14ac:dyDescent="0.3">
      <c r="F180" s="151" t="s">
        <v>1689</v>
      </c>
      <c r="G180" t="e" cm="1">
        <f t="array" ref="G180">SUMPRODUCT((F180='Armada 1739'!E180:E796)*'Armada 1739'!K180:K796)</f>
        <v>#VALUE!</v>
      </c>
      <c r="H180" t="e">
        <f t="shared" si="18"/>
        <v>#VALUE!</v>
      </c>
      <c r="I180" t="e">
        <f t="shared" si="19"/>
        <v>#VALUE!</v>
      </c>
      <c r="O180">
        <v>179</v>
      </c>
      <c r="P180" t="e">
        <f t="shared" si="22"/>
        <v>#N/A</v>
      </c>
      <c r="Q180" t="e">
        <f t="shared" si="23"/>
        <v>#N/A</v>
      </c>
    </row>
    <row r="181" spans="6:17" x14ac:dyDescent="0.3">
      <c r="F181" s="138" t="s">
        <v>1690</v>
      </c>
      <c r="G181" t="e" cm="1">
        <f t="array" ref="G181">SUMPRODUCT((F181='Armada 1739'!E181:E797)*'Armada 1739'!K181:K797)</f>
        <v>#VALUE!</v>
      </c>
      <c r="H181" t="e">
        <f t="shared" si="18"/>
        <v>#VALUE!</v>
      </c>
      <c r="I181" t="e">
        <f t="shared" si="19"/>
        <v>#VALUE!</v>
      </c>
      <c r="O181">
        <v>180</v>
      </c>
      <c r="P181" t="e">
        <f t="shared" si="22"/>
        <v>#N/A</v>
      </c>
      <c r="Q181" t="e">
        <f t="shared" si="23"/>
        <v>#N/A</v>
      </c>
    </row>
    <row r="182" spans="6:17" x14ac:dyDescent="0.3">
      <c r="F182" s="196" t="s">
        <v>1543</v>
      </c>
      <c r="G182" t="e" cm="1">
        <f t="array" ref="G182">SUMPRODUCT((F182='Armada 1739'!E182:E798)*'Armada 1739'!K182:K798)</f>
        <v>#VALUE!</v>
      </c>
      <c r="H182" t="e">
        <f t="shared" si="18"/>
        <v>#VALUE!</v>
      </c>
      <c r="I182" t="e">
        <f t="shared" si="19"/>
        <v>#VALUE!</v>
      </c>
      <c r="O182">
        <v>181</v>
      </c>
      <c r="P182" t="e">
        <f t="shared" si="22"/>
        <v>#N/A</v>
      </c>
      <c r="Q182" t="e">
        <f t="shared" si="23"/>
        <v>#N/A</v>
      </c>
    </row>
    <row r="183" spans="6:17" x14ac:dyDescent="0.3">
      <c r="F183" s="150" t="s">
        <v>1544</v>
      </c>
      <c r="G183" t="e" cm="1">
        <f t="array" ref="G183">SUMPRODUCT((F183='Armada 1739'!E183:E799)*'Armada 1739'!K183:K799)</f>
        <v>#VALUE!</v>
      </c>
      <c r="H183" t="e">
        <f t="shared" si="18"/>
        <v>#VALUE!</v>
      </c>
      <c r="I183" t="e">
        <f t="shared" si="19"/>
        <v>#VALUE!</v>
      </c>
      <c r="O183">
        <v>182</v>
      </c>
      <c r="P183" t="e">
        <f t="shared" si="22"/>
        <v>#N/A</v>
      </c>
      <c r="Q183" t="e">
        <f t="shared" si="23"/>
        <v>#N/A</v>
      </c>
    </row>
    <row r="184" spans="6:17" x14ac:dyDescent="0.3">
      <c r="F184" s="150" t="s">
        <v>1545</v>
      </c>
      <c r="G184" t="e" cm="1">
        <f t="array" ref="G184">SUMPRODUCT((F184='Armada 1739'!E184:E800)*'Armada 1739'!K184:K800)</f>
        <v>#VALUE!</v>
      </c>
      <c r="H184" t="e">
        <f t="shared" si="18"/>
        <v>#VALUE!</v>
      </c>
      <c r="I184" t="e">
        <f t="shared" si="19"/>
        <v>#VALUE!</v>
      </c>
      <c r="O184">
        <v>183</v>
      </c>
      <c r="P184" t="e">
        <f t="shared" si="22"/>
        <v>#N/A</v>
      </c>
      <c r="Q184" t="e">
        <f t="shared" si="23"/>
        <v>#N/A</v>
      </c>
    </row>
    <row r="185" spans="6:17" x14ac:dyDescent="0.3">
      <c r="F185" s="134" t="s">
        <v>1546</v>
      </c>
      <c r="G185" t="e" cm="1">
        <f t="array" ref="G185">SUMPRODUCT((F185='Armada 1739'!E185:E801)*'Armada 1739'!K185:K801)</f>
        <v>#VALUE!</v>
      </c>
      <c r="H185" t="e">
        <f t="shared" si="18"/>
        <v>#VALUE!</v>
      </c>
      <c r="I185" t="e">
        <f t="shared" si="19"/>
        <v>#VALUE!</v>
      </c>
      <c r="O185">
        <v>184</v>
      </c>
      <c r="P185" t="e">
        <f t="shared" si="22"/>
        <v>#N/A</v>
      </c>
      <c r="Q185" t="e">
        <f t="shared" si="23"/>
        <v>#N/A</v>
      </c>
    </row>
    <row r="186" spans="6:17" x14ac:dyDescent="0.3">
      <c r="F186" s="150" t="s">
        <v>1541</v>
      </c>
      <c r="G186" t="e" cm="1">
        <f t="array" ref="G186">SUMPRODUCT((F186='Armada 1739'!E186:E802)*'Armada 1739'!K186:K802)</f>
        <v>#VALUE!</v>
      </c>
      <c r="H186" t="e">
        <f t="shared" si="18"/>
        <v>#VALUE!</v>
      </c>
      <c r="I186" t="e">
        <f t="shared" si="19"/>
        <v>#VALUE!</v>
      </c>
    </row>
    <row r="187" spans="6:17" x14ac:dyDescent="0.3">
      <c r="F187" s="150" t="s">
        <v>1542</v>
      </c>
      <c r="G187" t="e" cm="1">
        <f t="array" ref="G187">SUMPRODUCT((F187='Armada 1739'!E187:E803)*'Armada 1739'!K187:K803)</f>
        <v>#VALUE!</v>
      </c>
      <c r="H187" t="e">
        <f t="shared" si="18"/>
        <v>#VALUE!</v>
      </c>
      <c r="I187" t="e">
        <f t="shared" si="19"/>
        <v>#VALUE!</v>
      </c>
    </row>
    <row r="188" spans="6:17" x14ac:dyDescent="0.3">
      <c r="F188" s="215" t="s">
        <v>1702</v>
      </c>
      <c r="G188" t="e" cm="1">
        <f t="array" ref="G188">SUMPRODUCT((F188='Armada 1739'!E188:E804)*'Armada 1739'!K188:K804)</f>
        <v>#VALUE!</v>
      </c>
      <c r="H188" t="e">
        <f t="shared" si="18"/>
        <v>#VALUE!</v>
      </c>
      <c r="I188" t="e">
        <f t="shared" si="19"/>
        <v>#VALUE!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A7DFA-853B-4A64-98FF-56838DAAA723}">
  <dimension ref="A1:F11"/>
  <sheetViews>
    <sheetView workbookViewId="0">
      <selection activeCell="E6" sqref="E6"/>
    </sheetView>
  </sheetViews>
  <sheetFormatPr baseColWidth="10" defaultRowHeight="14.4" x14ac:dyDescent="0.3"/>
  <sheetData>
    <row r="1" spans="1:6" x14ac:dyDescent="0.3">
      <c r="A1" s="268">
        <v>1730</v>
      </c>
      <c r="B1" s="267" t="s">
        <v>1462</v>
      </c>
      <c r="C1" t="s">
        <v>1870</v>
      </c>
      <c r="D1">
        <f>SUMIF('Armada 1730'!$I$2:$I$682,Resumen!C1,'Armada 1730'!$K$2:$K$682)</f>
        <v>10356933</v>
      </c>
      <c r="E1" s="268">
        <f>SUM(D1:D2)</f>
        <v>11921666</v>
      </c>
    </row>
    <row r="2" spans="1:6" x14ac:dyDescent="0.3">
      <c r="A2" s="268"/>
      <c r="B2" s="267"/>
      <c r="C2" t="s">
        <v>1871</v>
      </c>
      <c r="D2">
        <f>SUMIF('Armada 1730'!$I$2:$I$682,Resumen!C2,'Armada 1730'!$K$2:$K$682)</f>
        <v>1564733</v>
      </c>
      <c r="E2" s="268"/>
      <c r="F2">
        <f>SUM(E1:E4)</f>
        <v>12682014</v>
      </c>
    </row>
    <row r="3" spans="1:6" x14ac:dyDescent="0.3">
      <c r="A3" s="268"/>
      <c r="B3" s="234" t="s">
        <v>1464</v>
      </c>
      <c r="C3" t="s">
        <v>1869</v>
      </c>
      <c r="D3">
        <f>SUMIF('Armada 1730'!$I$2:$I$682,Resumen!C3,'Armada 1730'!$K$2:$K$682)</f>
        <v>759898</v>
      </c>
      <c r="E3" s="121">
        <f>D3</f>
        <v>759898</v>
      </c>
    </row>
    <row r="4" spans="1:6" x14ac:dyDescent="0.3">
      <c r="A4" s="268"/>
      <c r="B4" s="234" t="s">
        <v>1463</v>
      </c>
      <c r="C4" t="s">
        <v>1868</v>
      </c>
      <c r="D4">
        <f>SUMIF('Armada 1730'!$I$2:$I$682,Resumen!C4,'Armada 1730'!$K$2:$K$682)</f>
        <v>450</v>
      </c>
      <c r="E4" s="121">
        <f>D4</f>
        <v>450</v>
      </c>
    </row>
    <row r="5" spans="1:6" x14ac:dyDescent="0.3">
      <c r="B5" s="235"/>
    </row>
    <row r="6" spans="1:6" x14ac:dyDescent="0.3">
      <c r="B6" s="235"/>
    </row>
    <row r="7" spans="1:6" x14ac:dyDescent="0.3">
      <c r="B7" s="235"/>
    </row>
    <row r="8" spans="1:6" x14ac:dyDescent="0.3">
      <c r="A8" s="268">
        <v>1739</v>
      </c>
      <c r="B8" s="267" t="s">
        <v>1462</v>
      </c>
      <c r="C8" t="s">
        <v>1870</v>
      </c>
      <c r="D8">
        <f>SUMIF('Armada 1739'!$I$2:$I$618,Resumen!C8,'Armada 1739'!$K$2:$K$618)</f>
        <v>7429806</v>
      </c>
      <c r="E8" s="268">
        <f>SUM(D8:D9)</f>
        <v>7576738</v>
      </c>
    </row>
    <row r="9" spans="1:6" x14ac:dyDescent="0.3">
      <c r="A9" s="268"/>
      <c r="B9" s="267"/>
      <c r="C9" t="s">
        <v>1871</v>
      </c>
      <c r="D9">
        <f>SUMIF('Armada 1739'!$I$2:$I$618,Resumen!C9,'Armada 1739'!$K$2:$K$618)</f>
        <v>146932</v>
      </c>
      <c r="E9" s="268"/>
    </row>
    <row r="10" spans="1:6" x14ac:dyDescent="0.3">
      <c r="A10" s="268"/>
      <c r="B10" s="234" t="s">
        <v>1464</v>
      </c>
      <c r="C10" t="s">
        <v>1869</v>
      </c>
      <c r="D10">
        <f>SUMIF('Armada 1739'!$I$2:$I$618,Resumen!C10,'Armada 1739'!$K$2:$K$618)</f>
        <v>3314258</v>
      </c>
      <c r="E10" s="121">
        <f>D10</f>
        <v>3314258</v>
      </c>
      <c r="F10">
        <f>SUM(E8:E11)</f>
        <v>10920245</v>
      </c>
    </row>
    <row r="11" spans="1:6" x14ac:dyDescent="0.3">
      <c r="A11" s="268"/>
      <c r="B11" s="234" t="s">
        <v>1463</v>
      </c>
      <c r="C11" t="s">
        <v>1868</v>
      </c>
      <c r="D11">
        <f>SUMIF('Armada 1739'!$I$2:$I$618,Resumen!C11,'Armada 1739'!$K$2:$K$618)</f>
        <v>29249</v>
      </c>
      <c r="E11" s="121">
        <f>D11</f>
        <v>29249</v>
      </c>
    </row>
  </sheetData>
  <mergeCells count="6">
    <mergeCell ref="B8:B9"/>
    <mergeCell ref="B1:B2"/>
    <mergeCell ref="A1:A4"/>
    <mergeCell ref="A8:A11"/>
    <mergeCell ref="E1:E2"/>
    <mergeCell ref="E8: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Entrearmada 1729-1738</vt:lpstr>
      <vt:lpstr>Armada 1730</vt:lpstr>
      <vt:lpstr>Armada 1739</vt:lpstr>
      <vt:lpstr>Navíos</vt:lpstr>
      <vt:lpstr>Mayores exportadores</vt:lpstr>
      <vt:lpstr>Resumen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Cuya Sialer</dc:creator>
  <cp:lastModifiedBy>Enmanuel Montalvo</cp:lastModifiedBy>
  <dcterms:created xsi:type="dcterms:W3CDTF">2018-08-03T15:32:38Z</dcterms:created>
  <dcterms:modified xsi:type="dcterms:W3CDTF">2025-03-18T20:03:10Z</dcterms:modified>
</cp:coreProperties>
</file>