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6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7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attabot-my.sharepoint.com/personal/aditya_waruwu_dattabot_io/Documents/Microsoft Teams Chat Files/"/>
    </mc:Choice>
  </mc:AlternateContent>
  <xr:revisionPtr revIDLastSave="0" documentId="8_{CC3A3AF4-D252-400A-96E6-E4A17CE9D305}" xr6:coauthVersionLast="47" xr6:coauthVersionMax="47" xr10:uidLastSave="{00000000-0000-0000-0000-000000000000}"/>
  <bookViews>
    <workbookView xWindow="-120" yWindow="-120" windowWidth="20730" windowHeight="11040" firstSheet="8" activeTab="8" xr2:uid="{00000000-000D-0000-FFFF-FFFF00000000}"/>
  </bookViews>
  <sheets>
    <sheet name="Input Data" sheetId="8" r:id="rId1"/>
    <sheet name="Demography Charts" sheetId="11" r:id="rId2"/>
    <sheet name="Chart &amp; Tabel Capres" sheetId="7" r:id="rId3"/>
    <sheet name="Chart &amp; Tabel Cawapres" sheetId="9" r:id="rId4"/>
    <sheet name="Chart &amp; Tabel Pairs" sheetId="10" r:id="rId5"/>
    <sheet name="Chart Capres" sheetId="6" r:id="rId6"/>
    <sheet name="Chart Cawapres" sheetId="4" r:id="rId7"/>
    <sheet name="Chart Pairs" sheetId="5" r:id="rId8"/>
    <sheet name="Data Source" sheetId="1" r:id="rId9"/>
    <sheet name="Plan" sheetId="3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4" i="1" l="1"/>
  <c r="D55" i="1"/>
  <c r="D56" i="1"/>
  <c r="D57" i="1"/>
  <c r="D58" i="1"/>
  <c r="D53" i="1"/>
  <c r="Y44" i="1"/>
  <c r="Y43" i="1"/>
  <c r="Y42" i="1"/>
  <c r="Y41" i="1"/>
  <c r="Y40" i="1"/>
  <c r="Y39" i="1"/>
  <c r="R58" i="1"/>
  <c r="R57" i="1"/>
  <c r="R56" i="1"/>
  <c r="R55" i="1"/>
  <c r="R54" i="1"/>
  <c r="R53" i="1"/>
  <c r="R44" i="1"/>
  <c r="R43" i="1"/>
  <c r="R42" i="1"/>
  <c r="R41" i="1"/>
  <c r="R40" i="1"/>
  <c r="R39" i="1"/>
  <c r="K58" i="1"/>
  <c r="K57" i="1"/>
  <c r="K56" i="1"/>
  <c r="K55" i="1"/>
  <c r="K54" i="1"/>
  <c r="K53" i="1"/>
  <c r="K44" i="1"/>
  <c r="K43" i="1"/>
  <c r="K42" i="1"/>
  <c r="K41" i="1"/>
  <c r="K40" i="1"/>
  <c r="K39" i="1"/>
  <c r="D44" i="1"/>
  <c r="D43" i="1"/>
  <c r="D42" i="1"/>
  <c r="D41" i="1"/>
  <c r="D40" i="1"/>
  <c r="D39" i="1"/>
  <c r="K28" i="8"/>
  <c r="J28" i="8"/>
  <c r="I28" i="8"/>
  <c r="K27" i="8"/>
  <c r="J27" i="8"/>
  <c r="I27" i="8"/>
  <c r="K21" i="8"/>
  <c r="J21" i="8"/>
  <c r="I21" i="8"/>
  <c r="K20" i="8"/>
  <c r="J20" i="8"/>
  <c r="I20" i="8"/>
  <c r="K19" i="8"/>
  <c r="J19" i="8"/>
  <c r="I19" i="8"/>
  <c r="K18" i="8"/>
  <c r="J18" i="8"/>
  <c r="I18" i="8"/>
  <c r="K17" i="8"/>
  <c r="J17" i="8"/>
  <c r="I17" i="8"/>
  <c r="K16" i="8"/>
  <c r="J16" i="8"/>
  <c r="I16" i="8"/>
  <c r="P9" i="8" l="1"/>
  <c r="O9" i="8"/>
  <c r="N9" i="8"/>
  <c r="M9" i="8"/>
  <c r="L9" i="8"/>
  <c r="K9" i="8"/>
  <c r="H9" i="8"/>
  <c r="G9" i="8"/>
  <c r="F9" i="8"/>
  <c r="E9" i="8"/>
  <c r="D9" i="8"/>
  <c r="C9" i="8"/>
  <c r="C10" i="8" l="1"/>
  <c r="K10" i="8"/>
  <c r="M10" i="8"/>
  <c r="E10" i="8"/>
  <c r="G10" i="8"/>
  <c r="B3" i="1" s="1" a="1"/>
  <c r="O10" i="8"/>
  <c r="X42" i="1" l="1"/>
  <c r="J39" i="1"/>
  <c r="Q58" i="1"/>
  <c r="Q54" i="1"/>
  <c r="Q42" i="1"/>
  <c r="C43" i="1"/>
  <c r="C41" i="1"/>
  <c r="C46" i="1" s="1"/>
  <c r="Q39" i="1"/>
  <c r="J43" i="1"/>
  <c r="X41" i="1"/>
  <c r="J58" i="1"/>
  <c r="J54" i="1"/>
  <c r="J42" i="1"/>
  <c r="C42" i="1"/>
  <c r="Q53" i="1"/>
  <c r="Q41" i="1"/>
  <c r="C40" i="1"/>
  <c r="J55" i="1"/>
  <c r="Q57" i="1"/>
  <c r="X44" i="1"/>
  <c r="X40" i="1"/>
  <c r="J57" i="1"/>
  <c r="J53" i="1"/>
  <c r="J41" i="1"/>
  <c r="Q43" i="1"/>
  <c r="C44" i="1"/>
  <c r="Q56" i="1"/>
  <c r="Q44" i="1"/>
  <c r="Q40" i="1"/>
  <c r="Q55" i="1"/>
  <c r="X43" i="1"/>
  <c r="X39" i="1"/>
  <c r="J56" i="1"/>
  <c r="J44" i="1"/>
  <c r="J40" i="1"/>
  <c r="C39" i="1"/>
  <c r="V3" i="1" a="1"/>
  <c r="V3" i="1" s="1"/>
  <c r="B3" i="1"/>
  <c r="C47" i="1" l="1"/>
  <c r="C45" i="1"/>
  <c r="H24" i="9"/>
  <c r="P22" i="7"/>
  <c r="AB24" i="9"/>
  <c r="F52" i="9"/>
  <c r="X22" i="7"/>
  <c r="R49" i="7"/>
  <c r="N74" i="7"/>
  <c r="P24" i="9"/>
  <c r="R22" i="7"/>
  <c r="N49" i="7"/>
  <c r="AB22" i="7"/>
  <c r="N80" i="9"/>
  <c r="R52" i="9"/>
  <c r="R80" i="9"/>
  <c r="F49" i="7"/>
  <c r="F22" i="7"/>
  <c r="D52" i="9"/>
  <c r="D24" i="9"/>
  <c r="X24" i="9"/>
  <c r="Z22" i="7"/>
  <c r="P80" i="9"/>
  <c r="D49" i="7"/>
  <c r="N24" i="9"/>
  <c r="D22" i="7"/>
  <c r="R74" i="7"/>
  <c r="N22" i="7"/>
  <c r="P52" i="9"/>
  <c r="F24" i="9"/>
  <c r="P49" i="7"/>
  <c r="N52" i="9"/>
  <c r="H49" i="7"/>
  <c r="Z24" i="9"/>
  <c r="H22" i="7"/>
  <c r="R24" i="9"/>
  <c r="P74" i="7"/>
  <c r="H52" i="9"/>
  <c r="R51" i="9"/>
  <c r="D51" i="9"/>
  <c r="AB23" i="9"/>
  <c r="N23" i="9"/>
  <c r="P79" i="9"/>
  <c r="H21" i="7"/>
  <c r="D21" i="7"/>
  <c r="P48" i="7"/>
  <c r="H48" i="7"/>
  <c r="Z21" i="7"/>
  <c r="R21" i="7"/>
  <c r="R73" i="7"/>
  <c r="N51" i="9"/>
  <c r="X23" i="9"/>
  <c r="N21" i="7"/>
  <c r="P51" i="9"/>
  <c r="Z23" i="9"/>
  <c r="R79" i="9"/>
  <c r="D48" i="7"/>
  <c r="F23" i="9"/>
  <c r="N48" i="7"/>
  <c r="X21" i="7"/>
  <c r="P73" i="7"/>
  <c r="H51" i="9"/>
  <c r="R23" i="9"/>
  <c r="F21" i="7"/>
  <c r="R48" i="7"/>
  <c r="F48" i="7"/>
  <c r="AB21" i="7"/>
  <c r="P21" i="7"/>
  <c r="N73" i="7"/>
  <c r="F51" i="9"/>
  <c r="P23" i="9"/>
  <c r="N79" i="9"/>
  <c r="H23" i="9"/>
  <c r="D23" i="9"/>
  <c r="U76" i="9" l="1"/>
  <c r="U18" i="9"/>
  <c r="Y45" i="1"/>
  <c r="N50" i="10" s="1"/>
  <c r="AE20" i="9"/>
  <c r="Y47" i="1"/>
  <c r="R50" i="10" s="1"/>
  <c r="U44" i="10" s="1"/>
  <c r="U46" i="9"/>
  <c r="U48" i="9"/>
  <c r="U43" i="7"/>
  <c r="K48" i="9"/>
  <c r="K59" i="1"/>
  <c r="N23" i="10" s="1"/>
  <c r="K20" i="9"/>
  <c r="R60" i="1"/>
  <c r="F50" i="10" s="1"/>
  <c r="AE18" i="9"/>
  <c r="K61" i="1"/>
  <c r="R23" i="10" s="1"/>
  <c r="U74" i="9"/>
  <c r="U18" i="7"/>
  <c r="K43" i="7"/>
  <c r="U16" i="7"/>
  <c r="D46" i="1"/>
  <c r="P75" i="10" s="1"/>
  <c r="D47" i="1"/>
  <c r="R75" i="10" s="1"/>
  <c r="AE16" i="7"/>
  <c r="K46" i="1"/>
  <c r="F23" i="10" s="1"/>
  <c r="K16" i="7"/>
  <c r="K18" i="9"/>
  <c r="R59" i="1"/>
  <c r="D50" i="10" s="1"/>
  <c r="U70" i="7"/>
  <c r="U68" i="7"/>
  <c r="R47" i="1"/>
  <c r="AB23" i="10" s="1"/>
  <c r="AE18" i="7"/>
  <c r="U20" i="9"/>
  <c r="U45" i="7"/>
  <c r="Y46" i="1"/>
  <c r="P50" i="10" s="1"/>
  <c r="K47" i="1"/>
  <c r="H23" i="10" s="1"/>
  <c r="K18" i="7"/>
  <c r="K45" i="1"/>
  <c r="D23" i="10" s="1"/>
  <c r="K46" i="9"/>
  <c r="K60" i="1"/>
  <c r="P23" i="10" s="1"/>
  <c r="R45" i="1"/>
  <c r="X23" i="10" s="1"/>
  <c r="K45" i="7"/>
  <c r="R46" i="1"/>
  <c r="Z23" i="10" s="1"/>
  <c r="AE19" i="10" s="1"/>
  <c r="R61" i="1"/>
  <c r="H50" i="10" s="1"/>
  <c r="D45" i="1"/>
  <c r="N75" i="10" s="1"/>
  <c r="U70" i="9"/>
  <c r="U68" i="9"/>
  <c r="U42" i="9"/>
  <c r="U40" i="9"/>
  <c r="K40" i="9"/>
  <c r="K42" i="9"/>
  <c r="U14" i="9"/>
  <c r="U12" i="9"/>
  <c r="K14" i="9"/>
  <c r="K12" i="9"/>
  <c r="AE14" i="9"/>
  <c r="AE12" i="9"/>
  <c r="U10" i="7"/>
  <c r="U12" i="7"/>
  <c r="U64" i="7"/>
  <c r="U62" i="7"/>
  <c r="K39" i="7"/>
  <c r="K37" i="7"/>
  <c r="U39" i="7"/>
  <c r="U37" i="7"/>
  <c r="AE10" i="7"/>
  <c r="AE12" i="7"/>
  <c r="K10" i="7"/>
  <c r="K12" i="7"/>
  <c r="S43" i="1"/>
  <c r="Q47" i="1"/>
  <c r="AB22" i="10" s="1"/>
  <c r="T43" i="1"/>
  <c r="AB23" i="7" s="1"/>
  <c r="Q60" i="1"/>
  <c r="F49" i="10" s="1"/>
  <c r="S55" i="1"/>
  <c r="T55" i="1"/>
  <c r="F50" i="7" s="1"/>
  <c r="F40" i="1"/>
  <c r="N81" i="9" s="1"/>
  <c r="E40" i="1"/>
  <c r="X47" i="1"/>
  <c r="R49" i="10" s="1"/>
  <c r="Z43" i="1"/>
  <c r="AA43" i="1"/>
  <c r="R50" i="7" s="1"/>
  <c r="S58" i="1"/>
  <c r="T58" i="1"/>
  <c r="H53" i="9" s="1"/>
  <c r="L53" i="1"/>
  <c r="J59" i="1"/>
  <c r="N22" i="10" s="1"/>
  <c r="M53" i="1"/>
  <c r="N23" i="7" s="1"/>
  <c r="J61" i="1"/>
  <c r="R22" i="10" s="1"/>
  <c r="M57" i="1"/>
  <c r="R23" i="7" s="1"/>
  <c r="L57" i="1"/>
  <c r="S44" i="1"/>
  <c r="T44" i="1"/>
  <c r="AB25" i="9" s="1"/>
  <c r="L55" i="1"/>
  <c r="J60" i="1"/>
  <c r="P22" i="10" s="1"/>
  <c r="M55" i="1"/>
  <c r="P23" i="7" s="1"/>
  <c r="AA42" i="1"/>
  <c r="P53" i="9" s="1"/>
  <c r="Z42" i="1"/>
  <c r="E42" i="1"/>
  <c r="F42" i="1"/>
  <c r="P81" i="9" s="1"/>
  <c r="L44" i="1"/>
  <c r="M44" i="1"/>
  <c r="H25" i="9" s="1"/>
  <c r="M58" i="1"/>
  <c r="R25" i="9" s="1"/>
  <c r="L58" i="1"/>
  <c r="L41" i="1"/>
  <c r="J46" i="1"/>
  <c r="F22" i="10" s="1"/>
  <c r="M41" i="1"/>
  <c r="F23" i="7" s="1"/>
  <c r="F41" i="1"/>
  <c r="P75" i="7" s="1"/>
  <c r="E41" i="1"/>
  <c r="P74" i="10"/>
  <c r="Q46" i="1"/>
  <c r="Z22" i="10" s="1"/>
  <c r="S41" i="1"/>
  <c r="T41" i="1"/>
  <c r="Z23" i="7" s="1"/>
  <c r="S54" i="1"/>
  <c r="T54" i="1"/>
  <c r="D53" i="9" s="1"/>
  <c r="L42" i="1"/>
  <c r="M42" i="1"/>
  <c r="F25" i="9" s="1"/>
  <c r="S53" i="1"/>
  <c r="T53" i="1"/>
  <c r="D50" i="7" s="1"/>
  <c r="Q59" i="1"/>
  <c r="D49" i="10" s="1"/>
  <c r="E43" i="1"/>
  <c r="F43" i="1"/>
  <c r="R75" i="7" s="1"/>
  <c r="R74" i="10"/>
  <c r="L54" i="1"/>
  <c r="M54" i="1"/>
  <c r="N25" i="9" s="1"/>
  <c r="L56" i="1"/>
  <c r="M56" i="1"/>
  <c r="P25" i="9" s="1"/>
  <c r="E44" i="1"/>
  <c r="F44" i="1"/>
  <c r="R81" i="9" s="1"/>
  <c r="T57" i="1"/>
  <c r="H50" i="7" s="1"/>
  <c r="Q61" i="1"/>
  <c r="H49" i="10" s="1"/>
  <c r="S57" i="1"/>
  <c r="Z44" i="1"/>
  <c r="AA44" i="1"/>
  <c r="R53" i="9" s="1"/>
  <c r="J47" i="1"/>
  <c r="H22" i="10" s="1"/>
  <c r="L43" i="1"/>
  <c r="M43" i="1"/>
  <c r="H23" i="7" s="1"/>
  <c r="T39" i="1"/>
  <c r="X23" i="7" s="1"/>
  <c r="Q45" i="1"/>
  <c r="X22" i="10" s="1"/>
  <c r="S39" i="1"/>
  <c r="AA40" i="1"/>
  <c r="N53" i="9" s="1"/>
  <c r="Z40" i="1"/>
  <c r="M40" i="1"/>
  <c r="D25" i="9" s="1"/>
  <c r="L40" i="1"/>
  <c r="S56" i="1"/>
  <c r="T56" i="1"/>
  <c r="F53" i="9" s="1"/>
  <c r="AA41" i="1"/>
  <c r="P50" i="7" s="1"/>
  <c r="X46" i="1"/>
  <c r="P49" i="10" s="1"/>
  <c r="Z41" i="1"/>
  <c r="E39" i="1"/>
  <c r="N74" i="10"/>
  <c r="F39" i="1"/>
  <c r="N75" i="7" s="1"/>
  <c r="AA39" i="1"/>
  <c r="N50" i="7" s="1"/>
  <c r="X45" i="1"/>
  <c r="N49" i="10" s="1"/>
  <c r="Z39" i="1"/>
  <c r="S42" i="1"/>
  <c r="T42" i="1"/>
  <c r="Z25" i="9" s="1"/>
  <c r="S40" i="1"/>
  <c r="T40" i="1"/>
  <c r="X25" i="9" s="1"/>
  <c r="J45" i="1"/>
  <c r="D22" i="10" s="1"/>
  <c r="L39" i="1"/>
  <c r="M39" i="1"/>
  <c r="D23" i="7" s="1"/>
  <c r="U17" i="10" l="1"/>
  <c r="U46" i="10"/>
  <c r="U19" i="10"/>
  <c r="U71" i="10"/>
  <c r="K46" i="10"/>
  <c r="U69" i="10"/>
  <c r="K19" i="10"/>
  <c r="K17" i="10"/>
  <c r="AE17" i="10"/>
  <c r="K44" i="10"/>
  <c r="U38" i="10"/>
  <c r="U40" i="10"/>
  <c r="AE13" i="10"/>
  <c r="AE11" i="10"/>
  <c r="K11" i="10"/>
  <c r="K13" i="10"/>
  <c r="U11" i="10"/>
  <c r="U13" i="10"/>
  <c r="K38" i="10"/>
  <c r="K40" i="10"/>
  <c r="U63" i="10"/>
  <c r="U65" i="10"/>
  <c r="Z45" i="1"/>
  <c r="AA45" i="1"/>
  <c r="N51" i="10" s="1"/>
  <c r="S61" i="1"/>
  <c r="T61" i="1"/>
  <c r="H51" i="10" s="1"/>
  <c r="L45" i="1"/>
  <c r="M45" i="1"/>
  <c r="D24" i="10" s="1"/>
  <c r="F47" i="1"/>
  <c r="R76" i="10" s="1"/>
  <c r="E47" i="1"/>
  <c r="S60" i="1"/>
  <c r="T60" i="1"/>
  <c r="F51" i="10" s="1"/>
  <c r="L47" i="1"/>
  <c r="M47" i="1"/>
  <c r="H24" i="10" s="1"/>
  <c r="S59" i="1"/>
  <c r="T59" i="1"/>
  <c r="D51" i="10" s="1"/>
  <c r="M46" i="1"/>
  <c r="F24" i="10" s="1"/>
  <c r="L46" i="1"/>
  <c r="F46" i="1"/>
  <c r="P76" i="10" s="1"/>
  <c r="E46" i="1"/>
  <c r="Z46" i="1"/>
  <c r="AA46" i="1"/>
  <c r="P51" i="10" s="1"/>
  <c r="S46" i="1"/>
  <c r="T46" i="1"/>
  <c r="Z24" i="10" s="1"/>
  <c r="L59" i="1"/>
  <c r="M59" i="1"/>
  <c r="N24" i="10" s="1"/>
  <c r="S47" i="1"/>
  <c r="T47" i="1"/>
  <c r="AB24" i="10" s="1"/>
  <c r="AA47" i="1"/>
  <c r="R51" i="10" s="1"/>
  <c r="Z47" i="1"/>
  <c r="S45" i="1"/>
  <c r="T45" i="1"/>
  <c r="X24" i="10" s="1"/>
  <c r="L60" i="1"/>
  <c r="M60" i="1"/>
  <c r="P24" i="10" s="1"/>
  <c r="E45" i="1"/>
  <c r="F45" i="1"/>
  <c r="N76" i="10" s="1"/>
  <c r="L61" i="1"/>
  <c r="M61" i="1"/>
  <c r="R24" i="10" s="1"/>
  <c r="AG4" i="1" l="1"/>
  <c r="AK4" i="1"/>
  <c r="AH5" i="1"/>
  <c r="AI8" i="1"/>
  <c r="AC8" i="1"/>
  <c r="AA13" i="1"/>
  <c r="W14" i="1"/>
  <c r="AI7" i="1"/>
  <c r="AC7" i="1"/>
  <c r="Y14" i="1"/>
  <c r="AH4" i="1"/>
  <c r="AC6" i="1"/>
  <c r="AI6" i="1"/>
  <c r="AD7" i="1"/>
  <c r="AE8" i="1"/>
  <c r="AJ8" i="1"/>
  <c r="AA14" i="1"/>
  <c r="W15" i="1"/>
  <c r="AB25" i="1"/>
  <c r="Z24" i="1"/>
  <c r="X23" i="1"/>
  <c r="X24" i="1"/>
  <c r="AD24" i="1" s="1"/>
  <c r="AA25" i="1"/>
  <c r="Y24" i="1"/>
  <c r="W23" i="1"/>
  <c r="Z25" i="1"/>
  <c r="Y25" i="1"/>
  <c r="W24" i="1"/>
  <c r="AA22" i="1"/>
  <c r="AA23" i="1"/>
  <c r="Y22" i="1"/>
  <c r="X25" i="1"/>
  <c r="AB23" i="1"/>
  <c r="Z22" i="1"/>
  <c r="W25" i="1"/>
  <c r="AB24" i="1"/>
  <c r="Z23" i="1"/>
  <c r="X22" i="1"/>
  <c r="AA24" i="1"/>
  <c r="Y23" i="1"/>
  <c r="W22" i="1"/>
  <c r="AB22" i="1"/>
  <c r="AI5" i="1"/>
  <c r="AC5" i="1"/>
  <c r="AD6" i="1"/>
  <c r="AJ7" i="1"/>
  <c r="AE7" i="1"/>
  <c r="AF8" i="1"/>
  <c r="Y15" i="1"/>
  <c r="AK5" i="1"/>
  <c r="AG5" i="1"/>
  <c r="AC4" i="1"/>
  <c r="AI4" i="1"/>
  <c r="AE6" i="1"/>
  <c r="AJ6" i="1"/>
  <c r="AM6" i="1" s="1"/>
  <c r="AD4" i="1"/>
  <c r="AE5" i="1"/>
  <c r="AJ5" i="1"/>
  <c r="AM5" i="1" s="1"/>
  <c r="AF6" i="1"/>
  <c r="AK7" i="1"/>
  <c r="AG7" i="1"/>
  <c r="AH8" i="1"/>
  <c r="AG8" i="1"/>
  <c r="AK8" i="1"/>
  <c r="AN8" i="1" s="1"/>
  <c r="AJ4" i="1"/>
  <c r="AE4" i="1"/>
  <c r="AF5" i="1"/>
  <c r="AG6" i="1"/>
  <c r="AK6" i="1"/>
  <c r="AH7" i="1"/>
  <c r="W13" i="1"/>
  <c r="W16" i="1" s="1"/>
  <c r="M5" i="1"/>
  <c r="Q5" i="1"/>
  <c r="E13" i="1"/>
  <c r="Q4" i="1"/>
  <c r="M4" i="1"/>
  <c r="I8" i="1"/>
  <c r="O8" i="1"/>
  <c r="C14" i="1"/>
  <c r="P8" i="1"/>
  <c r="K8" i="1"/>
  <c r="G14" i="1"/>
  <c r="C15" i="1"/>
  <c r="N4" i="1"/>
  <c r="I7" i="1"/>
  <c r="O7" i="1"/>
  <c r="H25" i="1"/>
  <c r="E24" i="1"/>
  <c r="G22" i="1"/>
  <c r="F22" i="1"/>
  <c r="D22" i="1"/>
  <c r="C25" i="1"/>
  <c r="C24" i="1"/>
  <c r="G25" i="1"/>
  <c r="D24" i="1"/>
  <c r="G23" i="1"/>
  <c r="F23" i="1"/>
  <c r="E23" i="1"/>
  <c r="D23" i="1"/>
  <c r="F25" i="1"/>
  <c r="H23" i="1"/>
  <c r="E22" i="1"/>
  <c r="E25" i="1"/>
  <c r="D25" i="1"/>
  <c r="J25" i="1" s="1"/>
  <c r="H24" i="1"/>
  <c r="C23" i="1"/>
  <c r="G24" i="1"/>
  <c r="F24" i="1"/>
  <c r="H22" i="1"/>
  <c r="C22" i="1"/>
  <c r="I5" i="1"/>
  <c r="O5" i="1"/>
  <c r="J6" i="1"/>
  <c r="K7" i="1"/>
  <c r="P7" i="1"/>
  <c r="L8" i="1"/>
  <c r="E15" i="1"/>
  <c r="J5" i="1"/>
  <c r="K6" i="1"/>
  <c r="P6" i="1"/>
  <c r="L7" i="1"/>
  <c r="Q8" i="1"/>
  <c r="M8" i="1"/>
  <c r="G15" i="1"/>
  <c r="O6" i="1"/>
  <c r="I6" i="1"/>
  <c r="I4" i="1"/>
  <c r="O4" i="1"/>
  <c r="J4" i="1"/>
  <c r="P5" i="1"/>
  <c r="K5" i="1"/>
  <c r="L6" i="1"/>
  <c r="Q7" i="1"/>
  <c r="M7" i="1"/>
  <c r="N8" i="1"/>
  <c r="K4" i="1"/>
  <c r="P4" i="1"/>
  <c r="L5" i="1"/>
  <c r="Q6" i="1"/>
  <c r="M6" i="1"/>
  <c r="N7" i="1"/>
  <c r="C13" i="1"/>
  <c r="R7" i="1" l="1"/>
  <c r="R5" i="1"/>
  <c r="N23" i="1"/>
  <c r="L24" i="1"/>
  <c r="AF23" i="1"/>
  <c r="C16" i="1"/>
  <c r="AM7" i="1"/>
  <c r="T8" i="1"/>
  <c r="R6" i="1"/>
  <c r="AF25" i="1"/>
  <c r="AJ22" i="1"/>
  <c r="Y26" i="1"/>
  <c r="AE22" i="1"/>
  <c r="X26" i="1"/>
  <c r="AD22" i="1"/>
  <c r="AG23" i="1"/>
  <c r="AK23" i="1"/>
  <c r="AK24" i="1"/>
  <c r="AG24" i="1"/>
  <c r="AN6" i="1"/>
  <c r="AL4" i="1"/>
  <c r="AI9" i="1"/>
  <c r="AK22" i="1"/>
  <c r="AA26" i="1"/>
  <c r="AG22" i="1"/>
  <c r="AD23" i="1"/>
  <c r="AL6" i="1"/>
  <c r="AN7" i="1"/>
  <c r="AH24" i="1"/>
  <c r="AI24" i="1"/>
  <c r="AC24" i="1"/>
  <c r="AF24" i="1"/>
  <c r="AL8" i="1"/>
  <c r="AL5" i="1"/>
  <c r="AC25" i="1"/>
  <c r="AI25" i="1"/>
  <c r="AE25" i="1"/>
  <c r="AJ25" i="1"/>
  <c r="AM25" i="1" s="1"/>
  <c r="AH25" i="1"/>
  <c r="AH22" i="1"/>
  <c r="AB26" i="1"/>
  <c r="AG25" i="1"/>
  <c r="AK25" i="1"/>
  <c r="AN5" i="1"/>
  <c r="AN4" i="1"/>
  <c r="AK9" i="1"/>
  <c r="AM4" i="1"/>
  <c r="AJ9" i="1"/>
  <c r="W26" i="1"/>
  <c r="AI22" i="1"/>
  <c r="AC22" i="1"/>
  <c r="AH23" i="1"/>
  <c r="AI23" i="1"/>
  <c r="AC23" i="1"/>
  <c r="Z26" i="1"/>
  <c r="AF22" i="1"/>
  <c r="AE23" i="1"/>
  <c r="AJ23" i="1"/>
  <c r="AD25" i="1"/>
  <c r="AJ24" i="1"/>
  <c r="AE24" i="1"/>
  <c r="AM8" i="1"/>
  <c r="AL7" i="1"/>
  <c r="Q25" i="1"/>
  <c r="M25" i="1"/>
  <c r="H26" i="1"/>
  <c r="C54" i="1" s="1"/>
  <c r="N22" i="1"/>
  <c r="I24" i="1"/>
  <c r="O24" i="1"/>
  <c r="R8" i="1"/>
  <c r="L25" i="1"/>
  <c r="O25" i="1"/>
  <c r="I25" i="1"/>
  <c r="Q24" i="1"/>
  <c r="M24" i="1"/>
  <c r="J23" i="1"/>
  <c r="J22" i="1"/>
  <c r="D26" i="1"/>
  <c r="C26" i="1"/>
  <c r="C57" i="1" s="1"/>
  <c r="I22" i="1"/>
  <c r="O22" i="1"/>
  <c r="S5" i="1"/>
  <c r="O23" i="1"/>
  <c r="I23" i="1"/>
  <c r="P23" i="1"/>
  <c r="K23" i="1"/>
  <c r="L22" i="1"/>
  <c r="F26" i="1"/>
  <c r="C56" i="1" s="1"/>
  <c r="Q9" i="1"/>
  <c r="T4" i="1"/>
  <c r="T6" i="1"/>
  <c r="S7" i="1"/>
  <c r="S4" i="1"/>
  <c r="P9" i="1"/>
  <c r="N24" i="1"/>
  <c r="L23" i="1"/>
  <c r="G26" i="1"/>
  <c r="C53" i="1" s="1"/>
  <c r="C59" i="1" s="1"/>
  <c r="M22" i="1"/>
  <c r="Q22" i="1"/>
  <c r="K22" i="1"/>
  <c r="P22" i="1"/>
  <c r="E26" i="1"/>
  <c r="C55" i="1" s="1"/>
  <c r="S6" i="1"/>
  <c r="M23" i="1"/>
  <c r="Q23" i="1"/>
  <c r="P24" i="1"/>
  <c r="K24" i="1"/>
  <c r="S8" i="1"/>
  <c r="T5" i="1"/>
  <c r="T7" i="1"/>
  <c r="O9" i="1"/>
  <c r="R4" i="1"/>
  <c r="K25" i="1"/>
  <c r="P25" i="1"/>
  <c r="J24" i="1"/>
  <c r="N25" i="1"/>
  <c r="H79" i="9" l="1"/>
  <c r="C58" i="1"/>
  <c r="R24" i="1"/>
  <c r="D80" i="9"/>
  <c r="F54" i="1"/>
  <c r="D81" i="9" s="1"/>
  <c r="F79" i="9"/>
  <c r="K70" i="9" s="1"/>
  <c r="E56" i="1"/>
  <c r="D74" i="7"/>
  <c r="D59" i="1"/>
  <c r="F53" i="1"/>
  <c r="D75" i="7" s="1"/>
  <c r="D73" i="7"/>
  <c r="E53" i="1"/>
  <c r="F73" i="7"/>
  <c r="C60" i="1"/>
  <c r="F74" i="10" s="1"/>
  <c r="H73" i="7"/>
  <c r="E57" i="1"/>
  <c r="C61" i="1"/>
  <c r="F80" i="9"/>
  <c r="F56" i="1"/>
  <c r="F81" i="9" s="1"/>
  <c r="S23" i="1"/>
  <c r="S25" i="1"/>
  <c r="S24" i="1"/>
  <c r="H74" i="7"/>
  <c r="D61" i="1"/>
  <c r="F57" i="1"/>
  <c r="H75" i="7" s="1"/>
  <c r="D79" i="9"/>
  <c r="K68" i="9" s="1"/>
  <c r="E54" i="1"/>
  <c r="AM23" i="1"/>
  <c r="AN24" i="1"/>
  <c r="W27" i="1"/>
  <c r="AC26" i="1"/>
  <c r="AI26" i="1"/>
  <c r="Y30" i="1"/>
  <c r="AA32" i="1"/>
  <c r="AH26" i="1"/>
  <c r="AN23" i="1"/>
  <c r="AF26" i="1"/>
  <c r="AA31" i="1"/>
  <c r="AK27" i="1"/>
  <c r="AL24" i="1"/>
  <c r="AD26" i="1"/>
  <c r="AA30" i="1"/>
  <c r="AN22" i="1"/>
  <c r="AL22" i="1"/>
  <c r="AI27" i="1"/>
  <c r="AK26" i="1"/>
  <c r="AG26" i="1"/>
  <c r="Y32" i="1"/>
  <c r="AA27" i="1"/>
  <c r="AL23" i="1"/>
  <c r="AM24" i="1"/>
  <c r="AL25" i="1"/>
  <c r="AJ26" i="1"/>
  <c r="Y27" i="1"/>
  <c r="Y31" i="1"/>
  <c r="AE26" i="1"/>
  <c r="AN25" i="1"/>
  <c r="AM22" i="1"/>
  <c r="AJ27" i="1"/>
  <c r="K26" i="1"/>
  <c r="E31" i="1"/>
  <c r="E27" i="1"/>
  <c r="P26" i="1"/>
  <c r="I26" i="1"/>
  <c r="E30" i="1"/>
  <c r="O26" i="1"/>
  <c r="C27" i="1"/>
  <c r="P27" i="1"/>
  <c r="S22" i="1"/>
  <c r="G30" i="1"/>
  <c r="J26" i="1"/>
  <c r="R23" i="1"/>
  <c r="T23" i="1"/>
  <c r="T24" i="1"/>
  <c r="G32" i="1"/>
  <c r="N26" i="1"/>
  <c r="G27" i="1"/>
  <c r="E32" i="1"/>
  <c r="M26" i="1"/>
  <c r="Q26" i="1"/>
  <c r="R22" i="1"/>
  <c r="O27" i="1"/>
  <c r="T22" i="1"/>
  <c r="Q27" i="1"/>
  <c r="G31" i="1"/>
  <c r="L26" i="1"/>
  <c r="R25" i="1"/>
  <c r="T25" i="1"/>
  <c r="K68" i="7" l="1"/>
  <c r="C30" i="1"/>
  <c r="D75" i="10"/>
  <c r="F59" i="1"/>
  <c r="D76" i="10" s="1"/>
  <c r="E33" i="1"/>
  <c r="AA33" i="1"/>
  <c r="K62" i="7"/>
  <c r="K64" i="7"/>
  <c r="T26" i="1"/>
  <c r="W32" i="1"/>
  <c r="H75" i="10"/>
  <c r="K69" i="10" s="1"/>
  <c r="F61" i="1"/>
  <c r="H76" i="10" s="1"/>
  <c r="AM26" i="1"/>
  <c r="H74" i="10"/>
  <c r="E61" i="1"/>
  <c r="D74" i="10"/>
  <c r="E59" i="1"/>
  <c r="AA15" i="1" s="1"/>
  <c r="H80" i="9"/>
  <c r="E58" i="1"/>
  <c r="F58" i="1"/>
  <c r="H81" i="9" s="1"/>
  <c r="Y33" i="1"/>
  <c r="W31" i="1"/>
  <c r="AL26" i="1"/>
  <c r="AN26" i="1"/>
  <c r="F74" i="7"/>
  <c r="K70" i="7" s="1"/>
  <c r="F55" i="1"/>
  <c r="F75" i="7" s="1"/>
  <c r="E55" i="1"/>
  <c r="D60" i="1"/>
  <c r="W30" i="1"/>
  <c r="R26" i="1"/>
  <c r="S26" i="1"/>
  <c r="G33" i="1"/>
  <c r="C31" i="1"/>
  <c r="C32" i="1"/>
  <c r="Y13" i="1" l="1"/>
  <c r="AA16" i="1"/>
  <c r="K63" i="10"/>
  <c r="K65" i="10"/>
  <c r="W33" i="1"/>
  <c r="C33" i="1"/>
  <c r="F75" i="10"/>
  <c r="K71" i="10" s="1"/>
  <c r="E60" i="1"/>
  <c r="F60" i="1"/>
  <c r="F76" i="10" s="1"/>
  <c r="K76" i="9"/>
  <c r="K74" i="9"/>
  <c r="AD8" i="1" l="1"/>
  <c r="AF7" i="1" s="1"/>
  <c r="AH6" i="1" s="1"/>
  <c r="AD5" i="1" s="1"/>
  <c r="AF4" i="1" s="1"/>
  <c r="E14" i="1" s="1"/>
  <c r="Y16" i="1"/>
  <c r="G13" i="1" l="1"/>
  <c r="E16" i="1"/>
  <c r="J8" i="1" l="1"/>
  <c r="J7" i="1" s="1"/>
  <c r="N6" i="1" s="1"/>
  <c r="N5" i="1" s="1"/>
  <c r="L4" i="1" s="1"/>
  <c r="G1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<sst xmlns="http://schemas.openxmlformats.org/spreadsheetml/2006/main" count="582" uniqueCount="101">
  <si>
    <t>Result Include Twitter</t>
  </si>
  <si>
    <t>Engagement Include Twitter</t>
  </si>
  <si>
    <t>Ganjar</t>
  </si>
  <si>
    <t>Mahfud</t>
  </si>
  <si>
    <t>Prabowo</t>
  </si>
  <si>
    <t>Gibran</t>
  </si>
  <si>
    <t>Anies</t>
  </si>
  <si>
    <t>Muhaimin</t>
  </si>
  <si>
    <t>Twitter</t>
  </si>
  <si>
    <t>Instagram</t>
  </si>
  <si>
    <t>Facebook</t>
  </si>
  <si>
    <t>Tiktok</t>
  </si>
  <si>
    <t>Youtube</t>
  </si>
  <si>
    <t>Total</t>
  </si>
  <si>
    <t>Grand total</t>
  </si>
  <si>
    <t>Age</t>
  </si>
  <si>
    <r>
      <rPr>
        <b/>
        <sz val="10"/>
        <color indexed="8"/>
        <rFont val="Arial"/>
        <family val="2"/>
      </rPr>
      <t>Labels</t>
    </r>
  </si>
  <si>
    <t>Anies Baswedan</t>
  </si>
  <si>
    <t>Prabowo Subianto</t>
  </si>
  <si>
    <t>Ganjar Pranowo</t>
  </si>
  <si>
    <r>
      <rPr>
        <b/>
        <sz val="10"/>
        <color indexed="8"/>
        <rFont val="Arial"/>
        <family val="2"/>
      </rPr>
      <t>Muhaimin Iskandar</t>
    </r>
  </si>
  <si>
    <r>
      <rPr>
        <b/>
        <sz val="10"/>
        <color indexed="8"/>
        <rFont val="Arial"/>
        <family val="2"/>
      </rPr>
      <t>Gibran Rakabuming</t>
    </r>
  </si>
  <si>
    <r>
      <rPr>
        <b/>
        <sz val="10"/>
        <color indexed="8"/>
        <rFont val="Arial"/>
        <family val="2"/>
      </rPr>
      <t>Mahfud MD</t>
    </r>
  </si>
  <si>
    <t>ABMI</t>
  </si>
  <si>
    <t>PSGR</t>
  </si>
  <si>
    <t>GPMM</t>
  </si>
  <si>
    <t>18-24</t>
  </si>
  <si>
    <t>25-34</t>
  </si>
  <si>
    <t>35-44</t>
  </si>
  <si>
    <t>45-54</t>
  </si>
  <si>
    <t>55-64</t>
  </si>
  <si>
    <t>65+</t>
  </si>
  <si>
    <t>Gender</t>
  </si>
  <si>
    <t>Male</t>
  </si>
  <si>
    <t>Female</t>
  </si>
  <si>
    <t>Muhaimin Iskandar</t>
  </si>
  <si>
    <t>Gibran Rakabuming</t>
  </si>
  <si>
    <t>Mahfud MD</t>
  </si>
  <si>
    <t>1. Result vs Engagement (Twitter)</t>
  </si>
  <si>
    <t>2. Result vs Engagement (Instagram)</t>
  </si>
  <si>
    <t>3. Result vs Engagement (Facebook)</t>
  </si>
  <si>
    <t>Result</t>
  </si>
  <si>
    <t>vs ABMI</t>
  </si>
  <si>
    <t>vs PSGR</t>
  </si>
  <si>
    <t>Egmt</t>
  </si>
  <si>
    <t>Engagement</t>
  </si>
  <si>
    <t>Egmt. Rate</t>
  </si>
  <si>
    <t>4. Result vs Engagement (Tiktok)</t>
  </si>
  <si>
    <t>5. Result vs Engagement (YouTube)</t>
  </si>
  <si>
    <t>6. Result vs Engagement (Exclude Twitter)</t>
  </si>
  <si>
    <t>7. Result vs Engagement (Include Twitter)</t>
  </si>
  <si>
    <t>Engangement - Include Twitter</t>
  </si>
  <si>
    <t>Engangement - Exclude Twitter</t>
  </si>
  <si>
    <t>Result- Include Twitter</t>
  </si>
  <si>
    <t>Result- Exclude Twitter</t>
  </si>
  <si>
    <t>Perbandingan (Result x Engagement Rate)</t>
  </si>
  <si>
    <t>1. Exclude Twitter</t>
  </si>
  <si>
    <t>2. Include Twitter</t>
  </si>
  <si>
    <t>Perbandingan Per Medsos (Result x Engagement Rate)</t>
  </si>
  <si>
    <t>1. Twitter</t>
  </si>
  <si>
    <t>2. Instagram</t>
  </si>
  <si>
    <t>3. Facebook</t>
  </si>
  <si>
    <t>4. Tiktok</t>
  </si>
  <si>
    <t>5. YouTube</t>
  </si>
  <si>
    <t>Engagement - Include Twitter</t>
  </si>
  <si>
    <t>Engagement - Exclude Twitter</t>
  </si>
  <si>
    <t>Perbandingan (Result vs Engagement Rate)</t>
  </si>
  <si>
    <t>5. Youtube</t>
  </si>
  <si>
    <t>Result - Include Twitter</t>
  </si>
  <si>
    <t>Result - Exclude Twitter</t>
  </si>
  <si>
    <t>Perbandingan</t>
  </si>
  <si>
    <t>Perbandingan Per Medsos</t>
  </si>
  <si>
    <t>Do Not Edit</t>
  </si>
  <si>
    <t>Ganjar %</t>
  </si>
  <si>
    <t>Mahfud %</t>
  </si>
  <si>
    <t>Prabowo %</t>
  </si>
  <si>
    <t>Gibran %</t>
  </si>
  <si>
    <t>Anies %</t>
  </si>
  <si>
    <t>Muhaimin %</t>
  </si>
  <si>
    <t>GPMM %</t>
  </si>
  <si>
    <t>PSGR %</t>
  </si>
  <si>
    <t>ABMI %</t>
  </si>
  <si>
    <t>Pie Chart</t>
  </si>
  <si>
    <t>Result Exclude Twitter</t>
  </si>
  <si>
    <t>Engagement Exclude Twitter</t>
  </si>
  <si>
    <t>Result x Engagements Include Twitter</t>
  </si>
  <si>
    <t>Result x Engagements Twitter</t>
  </si>
  <si>
    <t>Result x Engagements Facebook</t>
  </si>
  <si>
    <t>Result x Engagements Youtube</t>
  </si>
  <si>
    <t>Result Rate</t>
  </si>
  <si>
    <t>Result x Engagements Exclude Twitter</t>
  </si>
  <si>
    <t>Result x Engagements Instagram</t>
  </si>
  <si>
    <t>Result x Engagements Tiktok</t>
  </si>
  <si>
    <t>Visualisasi</t>
  </si>
  <si>
    <t>Capres</t>
  </si>
  <si>
    <t>Excelude Twitter</t>
  </si>
  <si>
    <t>a. stacked bar 100% (persen)
b. bar chart per capres (absolut)
c. pie chart per capres (persen)</t>
  </si>
  <si>
    <t>bar chart dengan perbandingan result &amp; engagement</t>
  </si>
  <si>
    <t>Include Twitter</t>
  </si>
  <si>
    <t>Cawapres</t>
  </si>
  <si>
    <t>Pairs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</si>
</sst>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64" formatCode="_(* #,##0.00_);_(* \(#,##0.00\);_(* &quot;-&quot;??_);_(@_)"/>
    <numFmt numFmtId="165" formatCode="0.0%"/>
    <numFmt numFmtId="166" formatCode="_-* #,##0.0_-;\-* #,##0.0_-;_-* &quot;-&quot;_-;_-@_-"/>
    <numFmt numFmtId="167" formatCode="_(* #,##0_);_(* \(#,##0\);_(* &quot;-&quot;??_);_(@_)"/>
    <numFmt numFmtId="168" formatCode="#,##0;[Red]#,##0"/>
    <numFmt numFmtId="169" formatCode="#,##0.00;[Red]#,##0.00"/>
    <numFmt numFmtId="170" formatCode="#,\K"/>
    <numFmt numFmtId="171" formatCode="[&gt;=1000]#,##0,&quot;K&quot;;0"/>
  </numFmts>
  <fonts count="22">
    <font>
      <sz val="11"/>
      <color theme="1"/>
      <name val="Calibri"/>
      <family val="2"/>
      <scheme val="minor"/>
    </font>
    <font>
      <sz val="11"/>
      <color theme="1"/>
      <name val="Montserrat"/>
    </font>
    <font>
      <b/>
      <sz val="11"/>
      <color theme="1"/>
      <name val="Montserrat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Montserrat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theme="1"/>
      <name val="Montserrat"/>
    </font>
    <font>
      <sz val="9"/>
      <color theme="1"/>
      <name val="Calibri"/>
      <family val="2"/>
      <scheme val="minor"/>
    </font>
    <font>
      <b/>
      <sz val="9"/>
      <name val="Montserrat"/>
    </font>
    <font>
      <b/>
      <sz val="9"/>
      <color theme="1"/>
      <name val="Montserrat"/>
    </font>
    <font>
      <sz val="10"/>
      <color theme="1"/>
      <name val="Montserrat"/>
    </font>
    <font>
      <sz val="10"/>
      <name val="Montserrat"/>
    </font>
    <font>
      <b/>
      <sz val="10"/>
      <color theme="1"/>
      <name val="Montserrat"/>
    </font>
    <font>
      <sz val="10"/>
      <color theme="0"/>
      <name val="Montserrat ExtraBold"/>
    </font>
    <font>
      <b/>
      <sz val="9"/>
      <color theme="0"/>
      <name val="Montserrat"/>
    </font>
    <font>
      <b/>
      <sz val="10"/>
      <color theme="0"/>
      <name val="Montserrat ExtraBold"/>
    </font>
    <font>
      <b/>
      <sz val="9"/>
      <color theme="1"/>
      <name val="Calibri"/>
      <family val="2"/>
      <scheme val="minor"/>
    </font>
    <font>
      <b/>
      <sz val="10"/>
      <color indexed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554F"/>
        <bgColor indexed="64"/>
      </patternFill>
    </fill>
  </fills>
  <borders count="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">
    <xf numFmtId="0" fontId="0" fillId="0" borderId="0"/>
    <xf numFmtId="9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164" fontId="4" fillId="0" borderId="0" applyFont="0" applyFill="0" applyBorder="0" applyAlignment="0" applyProtection="0"/>
  </cellStyleXfs>
  <cellXfs count="90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vertical="center"/>
    </xf>
    <xf numFmtId="0" fontId="1" fillId="2" borderId="0" xfId="0" applyFont="1" applyFill="1"/>
    <xf numFmtId="165" fontId="1" fillId="2" borderId="0" xfId="0" applyNumberFormat="1" applyFont="1" applyFill="1"/>
    <xf numFmtId="165" fontId="1" fillId="0" borderId="0" xfId="1" applyNumberFormat="1" applyFont="1"/>
    <xf numFmtId="9" fontId="1" fillId="0" borderId="0" xfId="1" applyFont="1"/>
    <xf numFmtId="10" fontId="1" fillId="0" borderId="0" xfId="1" applyNumberFormat="1" applyFont="1"/>
    <xf numFmtId="41" fontId="1" fillId="0" borderId="0" xfId="2" applyFont="1"/>
    <xf numFmtId="41" fontId="2" fillId="0" borderId="0" xfId="2" applyFont="1"/>
    <xf numFmtId="0" fontId="5" fillId="0" borderId="0" xfId="0" applyFont="1"/>
    <xf numFmtId="10" fontId="1" fillId="2" borderId="0" xfId="1" applyNumberFormat="1" applyFont="1" applyFill="1"/>
    <xf numFmtId="41" fontId="1" fillId="3" borderId="0" xfId="2" applyFont="1" applyFill="1"/>
    <xf numFmtId="41" fontId="1" fillId="2" borderId="0" xfId="2" applyFont="1" applyFill="1"/>
    <xf numFmtId="41" fontId="2" fillId="2" borderId="0" xfId="2" applyFont="1" applyFill="1"/>
    <xf numFmtId="10" fontId="1" fillId="2" borderId="0" xfId="0" applyNumberFormat="1" applyFont="1" applyFill="1"/>
    <xf numFmtId="10" fontId="1" fillId="0" borderId="0" xfId="0" applyNumberFormat="1" applyFont="1"/>
    <xf numFmtId="41" fontId="1" fillId="0" borderId="0" xfId="2" applyFont="1" applyFill="1"/>
    <xf numFmtId="10" fontId="5" fillId="0" borderId="0" xfId="0" applyNumberFormat="1" applyFont="1"/>
    <xf numFmtId="10" fontId="1" fillId="0" borderId="0" xfId="1" applyNumberFormat="1" applyFont="1" applyFill="1"/>
    <xf numFmtId="165" fontId="1" fillId="0" borderId="0" xfId="1" applyNumberFormat="1" applyFont="1" applyFill="1"/>
    <xf numFmtId="41" fontId="2" fillId="0" borderId="0" xfId="2" applyFont="1" applyFill="1"/>
    <xf numFmtId="41" fontId="1" fillId="0" borderId="0" xfId="0" applyNumberFormat="1" applyFont="1"/>
    <xf numFmtId="166" fontId="1" fillId="0" borderId="0" xfId="2" applyNumberFormat="1" applyFont="1"/>
    <xf numFmtId="166" fontId="1" fillId="0" borderId="0" xfId="0" applyNumberFormat="1" applyFont="1"/>
    <xf numFmtId="41" fontId="2" fillId="0" borderId="0" xfId="2" applyFont="1" applyAlignment="1">
      <alignment horizontal="center"/>
    </xf>
    <xf numFmtId="41" fontId="2" fillId="0" borderId="0" xfId="2" applyFont="1" applyAlignment="1"/>
    <xf numFmtId="0" fontId="0" fillId="4" borderId="0" xfId="0" applyFill="1"/>
    <xf numFmtId="0" fontId="9" fillId="0" borderId="0" xfId="0" applyFont="1"/>
    <xf numFmtId="0" fontId="6" fillId="4" borderId="0" xfId="0" applyFont="1" applyFill="1"/>
    <xf numFmtId="0" fontId="1" fillId="4" borderId="0" xfId="0" applyFont="1" applyFill="1"/>
    <xf numFmtId="0" fontId="10" fillId="4" borderId="0" xfId="0" applyFont="1" applyFill="1"/>
    <xf numFmtId="0" fontId="11" fillId="4" borderId="0" xfId="0" applyFont="1" applyFill="1"/>
    <xf numFmtId="0" fontId="9" fillId="4" borderId="0" xfId="0" applyFont="1" applyFill="1"/>
    <xf numFmtId="0" fontId="3" fillId="4" borderId="0" xfId="0" applyFont="1" applyFill="1"/>
    <xf numFmtId="3" fontId="14" fillId="4" borderId="0" xfId="0" applyNumberFormat="1" applyFont="1" applyFill="1"/>
    <xf numFmtId="0" fontId="17" fillId="5" borderId="1" xfId="0" applyFont="1" applyFill="1" applyBorder="1"/>
    <xf numFmtId="0" fontId="16" fillId="4" borderId="2" xfId="0" applyFont="1" applyFill="1" applyBorder="1"/>
    <xf numFmtId="3" fontId="14" fillId="4" borderId="2" xfId="0" applyNumberFormat="1" applyFont="1" applyFill="1" applyBorder="1" applyAlignment="1">
      <alignment horizontal="right"/>
    </xf>
    <xf numFmtId="3" fontId="16" fillId="4" borderId="2" xfId="0" applyNumberFormat="1" applyFont="1" applyFill="1" applyBorder="1"/>
    <xf numFmtId="3" fontId="14" fillId="4" borderId="3" xfId="0" applyNumberFormat="1" applyFont="1" applyFill="1" applyBorder="1" applyAlignment="1">
      <alignment horizontal="right"/>
    </xf>
    <xf numFmtId="3" fontId="15" fillId="4" borderId="2" xfId="0" applyNumberFormat="1" applyFont="1" applyFill="1" applyBorder="1" applyAlignment="1">
      <alignment horizontal="right"/>
    </xf>
    <xf numFmtId="3" fontId="15" fillId="4" borderId="3" xfId="0" applyNumberFormat="1" applyFont="1" applyFill="1" applyBorder="1" applyAlignment="1">
      <alignment horizontal="right"/>
    </xf>
    <xf numFmtId="41" fontId="14" fillId="4" borderId="2" xfId="2" applyFont="1" applyFill="1" applyBorder="1" applyAlignment="1">
      <alignment horizontal="right"/>
    </xf>
    <xf numFmtId="0" fontId="10" fillId="4" borderId="5" xfId="0" applyFont="1" applyFill="1" applyBorder="1"/>
    <xf numFmtId="0" fontId="17" fillId="5" borderId="1" xfId="0" applyFont="1" applyFill="1" applyBorder="1" applyAlignment="1">
      <alignment horizontal="right"/>
    </xf>
    <xf numFmtId="0" fontId="0" fillId="4" borderId="0" xfId="0" applyFill="1" applyAlignment="1">
      <alignment horizontal="right"/>
    </xf>
    <xf numFmtId="0" fontId="3" fillId="4" borderId="0" xfId="0" applyFont="1" applyFill="1" applyAlignment="1">
      <alignment horizontal="right"/>
    </xf>
    <xf numFmtId="0" fontId="6" fillId="4" borderId="0" xfId="0" applyFont="1" applyFill="1" applyAlignment="1">
      <alignment horizontal="right"/>
    </xf>
    <xf numFmtId="168" fontId="12" fillId="4" borderId="4" xfId="3" applyNumberFormat="1" applyFont="1" applyFill="1" applyBorder="1" applyAlignment="1">
      <alignment horizontal="center"/>
    </xf>
    <xf numFmtId="167" fontId="18" fillId="4" borderId="4" xfId="3" applyNumberFormat="1" applyFont="1" applyFill="1" applyBorder="1"/>
    <xf numFmtId="37" fontId="12" fillId="4" borderId="4" xfId="3" applyNumberFormat="1" applyFont="1" applyFill="1" applyBorder="1" applyAlignment="1">
      <alignment horizontal="center"/>
    </xf>
    <xf numFmtId="0" fontId="13" fillId="4" borderId="5" xfId="0" applyFont="1" applyFill="1" applyBorder="1"/>
    <xf numFmtId="37" fontId="13" fillId="4" borderId="4" xfId="3" applyNumberFormat="1" applyFont="1" applyFill="1" applyBorder="1" applyAlignment="1">
      <alignment horizontal="center"/>
    </xf>
    <xf numFmtId="169" fontId="12" fillId="4" borderId="4" xfId="3" applyNumberFormat="1" applyFont="1" applyFill="1" applyBorder="1" applyAlignment="1">
      <alignment horizontal="center"/>
    </xf>
    <xf numFmtId="164" fontId="18" fillId="4" borderId="4" xfId="3" applyFont="1" applyFill="1" applyBorder="1"/>
    <xf numFmtId="39" fontId="13" fillId="4" borderId="4" xfId="3" applyNumberFormat="1" applyFont="1" applyFill="1" applyBorder="1" applyAlignment="1">
      <alignment horizontal="center"/>
    </xf>
    <xf numFmtId="0" fontId="19" fillId="5" borderId="1" xfId="0" applyFont="1" applyFill="1" applyBorder="1" applyAlignment="1">
      <alignment horizontal="right"/>
    </xf>
    <xf numFmtId="0" fontId="20" fillId="4" borderId="0" xfId="0" applyFont="1" applyFill="1"/>
    <xf numFmtId="0" fontId="13" fillId="4" borderId="0" xfId="0" applyFont="1" applyFill="1"/>
    <xf numFmtId="0" fontId="2" fillId="4" borderId="0" xfId="0" applyFont="1" applyFill="1"/>
    <xf numFmtId="0" fontId="7" fillId="4" borderId="0" xfId="0" applyFont="1" applyFill="1"/>
    <xf numFmtId="0" fontId="8" fillId="4" borderId="0" xfId="0" applyFont="1" applyFill="1"/>
    <xf numFmtId="0" fontId="21" fillId="0" borderId="0" xfId="0" applyFont="1"/>
    <xf numFmtId="0" fontId="3" fillId="0" borderId="0" xfId="0" applyFont="1"/>
    <xf numFmtId="0" fontId="0" fillId="6" borderId="0" xfId="0" applyFill="1"/>
    <xf numFmtId="0" fontId="0" fillId="4" borderId="0" xfId="0" applyFill="1" applyAlignment="1">
      <alignment wrapText="1"/>
    </xf>
    <xf numFmtId="0" fontId="0" fillId="7" borderId="0" xfId="0" applyFill="1"/>
    <xf numFmtId="170" fontId="0" fillId="4" borderId="0" xfId="0" applyNumberFormat="1" applyFill="1"/>
    <xf numFmtId="171" fontId="0" fillId="4" borderId="0" xfId="0" applyNumberFormat="1" applyFill="1"/>
    <xf numFmtId="0" fontId="0" fillId="3" borderId="0" xfId="0" applyFill="1"/>
    <xf numFmtId="167" fontId="1" fillId="3" borderId="0" xfId="3" applyNumberFormat="1" applyFont="1" applyFill="1"/>
    <xf numFmtId="167" fontId="1" fillId="3" borderId="0" xfId="3" applyNumberFormat="1" applyFont="1" applyFill="1" applyAlignment="1">
      <alignment horizontal="right"/>
    </xf>
    <xf numFmtId="167" fontId="2" fillId="0" borderId="0" xfId="3" applyNumberFormat="1" applyFont="1"/>
    <xf numFmtId="167" fontId="2" fillId="0" borderId="0" xfId="3" applyNumberFormat="1" applyFont="1" applyAlignment="1">
      <alignment horizontal="center"/>
    </xf>
    <xf numFmtId="167" fontId="2" fillId="0" borderId="0" xfId="3" applyNumberFormat="1" applyFont="1" applyAlignment="1"/>
    <xf numFmtId="41" fontId="1" fillId="3" borderId="0" xfId="2" applyFont="1" applyFill="1" applyAlignment="1">
      <alignment horizontal="right"/>
    </xf>
    <xf numFmtId="2" fontId="1" fillId="3" borderId="0" xfId="3" applyNumberFormat="1" applyFont="1" applyFill="1" applyAlignment="1">
      <alignment horizontal="right"/>
    </xf>
    <xf numFmtId="167" fontId="2" fillId="0" borderId="0" xfId="3" applyNumberFormat="1" applyFont="1" applyAlignment="1">
      <alignment horizontal="center"/>
    </xf>
    <xf numFmtId="167" fontId="2" fillId="0" borderId="0" xfId="3" applyNumberFormat="1" applyFont="1" applyAlignment="1"/>
    <xf numFmtId="0" fontId="3" fillId="4" borderId="0" xfId="0" applyFont="1" applyFill="1" applyAlignment="1">
      <alignment horizontal="center"/>
    </xf>
    <xf numFmtId="41" fontId="2" fillId="0" borderId="0" xfId="2" applyFont="1" applyAlignment="1">
      <alignment horizontal="center"/>
    </xf>
    <xf numFmtId="41" fontId="2" fillId="0" borderId="0" xfId="2" applyFont="1" applyAlignment="1"/>
    <xf numFmtId="0" fontId="2" fillId="0" borderId="0" xfId="0" applyFont="1" applyAlignment="1">
      <alignment horizontal="center"/>
    </xf>
    <xf numFmtId="41" fontId="2" fillId="0" borderId="0" xfId="2" applyFont="1" applyFill="1" applyAlignment="1">
      <alignment horizontal="center"/>
    </xf>
    <xf numFmtId="41" fontId="2" fillId="0" borderId="0" xfId="2" applyFont="1" applyFill="1" applyAlignment="1"/>
    <xf numFmtId="0" fontId="1" fillId="0" borderId="0" xfId="0" applyFont="1" applyAlignment="1"/>
    <xf numFmtId="0" fontId="2" fillId="0" borderId="0" xfId="0" applyFont="1" applyAlignment="1"/>
  </cellXfs>
  <cellStyles count="4">
    <cellStyle name="Comma" xfId="3" builtinId="3"/>
    <cellStyle name="Comma [0]" xfId="2" builtinId="6"/>
    <cellStyle name="Normal" xfId="0" builtinId="0"/>
    <cellStyle name="Percent" xfId="1" builtinId="5"/>
  </cellStyles>
  <dxfs count="0"/>
  <tableStyles count="0" defaultTableStyle="TableStyleMedium2" defaultPivotStyle="PivotStyleMedium9"/>
  <colors>
    <mruColors>
      <color rgb="FFFFD12C"/>
      <color rgb="FFFFB915"/>
      <color rgb="FF1E9CF0"/>
      <color rgb="FFFB433C"/>
      <color rgb="FF68BFFF"/>
      <color rgb="FFFA423A"/>
      <color rgb="FF3BD8E0"/>
      <color rgb="FFFA9450"/>
      <color rgb="FF71DA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'Input Data'!$C$26</c:f>
              <c:strCache>
                <c:ptCount val="1"/>
                <c:pt idx="0">
                  <c:v>Anies Baswedan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5B-4940-A4FB-F464FE654869}"/>
              </c:ext>
            </c:extLst>
          </c:dPt>
          <c:dPt>
            <c:idx val="1"/>
            <c:bubble3D val="0"/>
            <c:spPr>
              <a:solidFill>
                <a:srgbClr val="FF554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75B-4940-A4FB-F464FE654869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965748031496063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75B-4940-A4FB-F464FE654869}"/>
                </c:ext>
              </c:extLst>
            </c:dLbl>
            <c:dLbl>
              <c:idx val="1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7512500000000001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175B-4940-A4FB-F464FE65486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Data'!$C$27:$C$28</c:f>
              <c:numCache>
                <c:formatCode>General</c:formatCode>
                <c:ptCount val="2"/>
                <c:pt idx="0">
                  <c:v>75082</c:v>
                </c:pt>
                <c:pt idx="1">
                  <c:v>39692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5B-4940-A4FB-F464FE6548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'Input Data'!$D$26</c15:sqref>
                        </c15:formulaRef>
                      </c:ext>
                    </c:extLst>
                    <c:strCache>
                      <c:ptCount val="1"/>
                      <c:pt idx="0">
                        <c:v>Prabowo Subianto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175B-4940-A4FB-F464FE6548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175B-4940-A4FB-F464FE65486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'Input Data'!$B$27:$B$28</c15:sqref>
                        </c15:formulaRef>
                      </c:ext>
                    </c:extLst>
                    <c:strCache>
                      <c:ptCount val="2"/>
                      <c:pt idx="0">
                        <c:v>Male</c:v>
                      </c:pt>
                      <c:pt idx="1">
                        <c:v>Female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'Input Data'!$D$27:$D$28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215681</c:v>
                      </c:pt>
                      <c:pt idx="1">
                        <c:v>178005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175B-4940-A4FB-F464FE654869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Data'!$E$26</c15:sqref>
                        </c15:formulaRef>
                      </c:ext>
                    </c:extLst>
                    <c:strCache>
                      <c:ptCount val="1"/>
                      <c:pt idx="0">
                        <c:v>Ganjar Pranowo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B-175B-4940-A4FB-F464FE6548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D-175B-4940-A4FB-F464FE65486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Data'!$B$27:$B$28</c15:sqref>
                        </c15:formulaRef>
                      </c:ext>
                    </c:extLst>
                    <c:strCache>
                      <c:ptCount val="2"/>
                      <c:pt idx="0">
                        <c:v>Male</c:v>
                      </c:pt>
                      <c:pt idx="1">
                        <c:v>Female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Data'!$E$27:$E$28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498587</c:v>
                      </c:pt>
                      <c:pt idx="1">
                        <c:v>390099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5B-4940-A4FB-F464FE654869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Data'!$F$26</c15:sqref>
                        </c15:formulaRef>
                      </c:ext>
                    </c:extLst>
                    <c:strCache>
                      <c:ptCount val="1"/>
                      <c:pt idx="0">
                        <c:v>Muhaimin Iskandar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175B-4940-A4FB-F464FE6548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2-175B-4940-A4FB-F464FE65486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Data'!$B$27:$B$28</c15:sqref>
                        </c15:formulaRef>
                      </c:ext>
                    </c:extLst>
                    <c:strCache>
                      <c:ptCount val="2"/>
                      <c:pt idx="0">
                        <c:v>Male</c:v>
                      </c:pt>
                      <c:pt idx="1">
                        <c:v>Female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Data'!$F$27:$F$28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75082</c:v>
                      </c:pt>
                      <c:pt idx="1">
                        <c:v>39692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75B-4940-A4FB-F464FE654869}"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Data'!$G$26</c15:sqref>
                        </c15:formulaRef>
                      </c:ext>
                    </c:extLst>
                    <c:strCache>
                      <c:ptCount val="1"/>
                      <c:pt idx="0">
                        <c:v>Gibran Rakabuming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175B-4940-A4FB-F464FE6548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175B-4940-A4FB-F464FE65486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Data'!$B$27:$B$28</c15:sqref>
                        </c15:formulaRef>
                      </c:ext>
                    </c:extLst>
                    <c:strCache>
                      <c:ptCount val="2"/>
                      <c:pt idx="0">
                        <c:v>Male</c:v>
                      </c:pt>
                      <c:pt idx="1">
                        <c:v>Female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Data'!$G$27:$G$28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215681</c:v>
                      </c:pt>
                      <c:pt idx="1">
                        <c:v>178005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75B-4940-A4FB-F464FE654869}"/>
                  </c:ext>
                </c:extLst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Data'!$H$26</c15:sqref>
                        </c15:formulaRef>
                      </c:ext>
                    </c:extLst>
                    <c:strCache>
                      <c:ptCount val="1"/>
                      <c:pt idx="0">
                        <c:v>Mahfud MD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175B-4940-A4FB-F464FE6548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175B-4940-A4FB-F464FE65486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Data'!$B$27:$B$28</c15:sqref>
                        </c15:formulaRef>
                      </c:ext>
                    </c:extLst>
                    <c:strCache>
                      <c:ptCount val="2"/>
                      <c:pt idx="0">
                        <c:v>Male</c:v>
                      </c:pt>
                      <c:pt idx="1">
                        <c:v>Female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Data'!$H$27:$H$28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498587</c:v>
                      </c:pt>
                      <c:pt idx="1">
                        <c:v>390099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75B-4940-A4FB-F464FE654869}"/>
                  </c:ext>
                </c:extLst>
              </c15:ser>
            </c15:filteredPieSeries>
            <c15:filteredPi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Data'!$I$26</c15:sqref>
                        </c15:formulaRef>
                      </c:ext>
                    </c:extLst>
                    <c:strCache>
                      <c:ptCount val="1"/>
                      <c:pt idx="0">
                        <c:v>ABMI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F-175B-4940-A4FB-F464FE6548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1-175B-4940-A4FB-F464FE65486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Data'!$B$27:$B$28</c15:sqref>
                        </c15:formulaRef>
                      </c:ext>
                    </c:extLst>
                    <c:strCache>
                      <c:ptCount val="2"/>
                      <c:pt idx="0">
                        <c:v>Male</c:v>
                      </c:pt>
                      <c:pt idx="1">
                        <c:v>Female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Data'!$I$27:$I$28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150164</c:v>
                      </c:pt>
                      <c:pt idx="1">
                        <c:v>79384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75B-4940-A4FB-F464FE654869}"/>
                  </c:ext>
                </c:extLst>
              </c15:ser>
            </c15:filteredPieSeries>
            <c15:filteredPi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Data'!$J$26</c15:sqref>
                        </c15:formulaRef>
                      </c:ext>
                    </c:extLst>
                    <c:strCache>
                      <c:ptCount val="1"/>
                      <c:pt idx="0">
                        <c:v>PSGR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4-175B-4940-A4FB-F464FE6548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6-175B-4940-A4FB-F464FE65486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Data'!$B$27:$B$28</c15:sqref>
                        </c15:formulaRef>
                      </c:ext>
                    </c:extLst>
                    <c:strCache>
                      <c:ptCount val="2"/>
                      <c:pt idx="0">
                        <c:v>Male</c:v>
                      </c:pt>
                      <c:pt idx="1">
                        <c:v>Female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Data'!$J$27:$J$28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431362</c:v>
                      </c:pt>
                      <c:pt idx="1">
                        <c:v>356010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75B-4940-A4FB-F464FE654869}"/>
                  </c:ext>
                </c:extLst>
              </c15:ser>
            </c15:filteredPieSeries>
            <c15:filteredPi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Data'!$K$26</c15:sqref>
                        </c15:formulaRef>
                      </c:ext>
                    </c:extLst>
                    <c:strCache>
                      <c:ptCount val="1"/>
                      <c:pt idx="0">
                        <c:v>GPMM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175B-4940-A4FB-F464FE6548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175B-4940-A4FB-F464FE65486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Data'!$B$27:$B$28</c15:sqref>
                        </c15:formulaRef>
                      </c:ext>
                    </c:extLst>
                    <c:strCache>
                      <c:ptCount val="2"/>
                      <c:pt idx="0">
                        <c:v>Male</c:v>
                      </c:pt>
                      <c:pt idx="1">
                        <c:v>Female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'Input Data'!$K$27:$K$28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997174</c:v>
                      </c:pt>
                      <c:pt idx="1">
                        <c:v>780198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75B-4940-A4FB-F464FE65486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Data'!$C$15</c:f>
              <c:strCache>
                <c:ptCount val="1"/>
                <c:pt idx="0">
                  <c:v>Anies Baswedan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numFmt formatCode="[&gt;=1000]#,##0,&quot;K&quot;;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'Input Data'!$B$16:$B$21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'Input Data'!$C$16:$C$21</c:f>
              <c:numCache>
                <c:formatCode>General</c:formatCode>
                <c:ptCount val="6"/>
                <c:pt idx="0">
                  <c:v>39472</c:v>
                </c:pt>
                <c:pt idx="1">
                  <c:v>44245</c:v>
                </c:pt>
                <c:pt idx="2">
                  <c:v>9688</c:v>
                </c:pt>
                <c:pt idx="3">
                  <c:v>1156</c:v>
                </c:pt>
                <c:pt idx="4">
                  <c:v>332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9-40E6-B7DF-6F3EADEAECF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929616863"/>
        <c:axId val="2006951967"/>
        <c:extLst/>
      </c:barChart>
      <c:catAx>
        <c:axId val="19296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51967"/>
        <c:crosses val="autoZero"/>
        <c:auto val="1"/>
        <c:lblAlgn val="ctr"/>
        <c:lblOffset val="100"/>
        <c:noMultiLvlLbl val="0"/>
      </c:catAx>
      <c:valAx>
        <c:axId val="20069519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192961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tx>
            <c:strRef>
              <c:f>'Input Data'!$D$26</c:f>
              <c:strCache>
                <c:ptCount val="1"/>
                <c:pt idx="0">
                  <c:v>Prabowo Subianto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AF-47E0-B64E-91FFE4EFCD4C}"/>
              </c:ext>
            </c:extLst>
          </c:dPt>
          <c:dPt>
            <c:idx val="1"/>
            <c:bubble3D val="0"/>
            <c:spPr>
              <a:solidFill>
                <a:srgbClr val="FF554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AF-47E0-B64E-91FFE4EFCD4C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389599737532809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AF-47E0-B64E-91FFE4EFCD4C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949999999999997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6AF-47E0-B64E-91FFE4EFCD4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Data'!$D$27:$D$28</c:f>
              <c:numCache>
                <c:formatCode>General</c:formatCode>
                <c:ptCount val="2"/>
                <c:pt idx="0">
                  <c:v>215681</c:v>
                </c:pt>
                <c:pt idx="1">
                  <c:v>178005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AF-47E0-B64E-91FFE4EFCD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'Input Data'!$D$15</c:f>
              <c:strCache>
                <c:ptCount val="1"/>
                <c:pt idx="0">
                  <c:v>Prabowo Subianto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numFmt formatCode="[&gt;=1000]#,##0,&quot;K&quot;;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'Input Data'!$B$16:$B$21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'Input Data'!$D$16:$D$21</c:f>
              <c:numCache>
                <c:formatCode>General</c:formatCode>
                <c:ptCount val="6"/>
                <c:pt idx="0">
                  <c:v>168525</c:v>
                </c:pt>
                <c:pt idx="1">
                  <c:v>141272</c:v>
                </c:pt>
                <c:pt idx="2">
                  <c:v>21184</c:v>
                </c:pt>
                <c:pt idx="3">
                  <c:v>3348</c:v>
                </c:pt>
                <c:pt idx="4">
                  <c:v>688</c:v>
                </c:pt>
                <c:pt idx="5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5-41C1-B4C7-2BCC189408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929616863"/>
        <c:axId val="2006951967"/>
        <c:extLst/>
      </c:barChart>
      <c:catAx>
        <c:axId val="19296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51967"/>
        <c:crosses val="autoZero"/>
        <c:auto val="1"/>
        <c:lblAlgn val="ctr"/>
        <c:lblOffset val="100"/>
        <c:noMultiLvlLbl val="0"/>
      </c:catAx>
      <c:valAx>
        <c:axId val="20069519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192961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2"/>
          <c:order val="0"/>
          <c:tx>
            <c:strRef>
              <c:f>'Input Data'!$E$26</c:f>
              <c:strCache>
                <c:ptCount val="1"/>
                <c:pt idx="0">
                  <c:v>Ganjar Pranowo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5C-4763-9C2D-1E1186639AB4}"/>
              </c:ext>
            </c:extLst>
          </c:dPt>
          <c:dPt>
            <c:idx val="1"/>
            <c:bubble3D val="0"/>
            <c:spPr>
              <a:solidFill>
                <a:srgbClr val="FF554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5C-4763-9C2D-1E1186639AB4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267874028247256"/>
                      <c:h val="0.277273950830956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15C-4763-9C2D-1E1186639AB4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9866668060270307"/>
                      <c:h val="0.277273950830956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15C-4763-9C2D-1E1186639A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Data'!$E$27:$E$28</c:f>
              <c:numCache>
                <c:formatCode>General</c:formatCode>
                <c:ptCount val="2"/>
                <c:pt idx="0">
                  <c:v>498587</c:v>
                </c:pt>
                <c:pt idx="1">
                  <c:v>390099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15C-4763-9C2D-1E1186639AB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'Input Data'!$E$15</c:f>
              <c:strCache>
                <c:ptCount val="1"/>
                <c:pt idx="0">
                  <c:v>Ganjar Pranowo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numFmt formatCode="[&gt;=1000]#,##0,&quot;K&quot;;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'Input Data'!$B$16:$B$21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'Input Data'!$E$16:$E$21</c:f>
              <c:numCache>
                <c:formatCode>General</c:formatCode>
                <c:ptCount val="6"/>
                <c:pt idx="0">
                  <c:v>345148</c:v>
                </c:pt>
                <c:pt idx="1">
                  <c:v>255138</c:v>
                </c:pt>
                <c:pt idx="2">
                  <c:v>31181</c:v>
                </c:pt>
                <c:pt idx="3">
                  <c:v>3852</c:v>
                </c:pt>
                <c:pt idx="4">
                  <c:v>1111</c:v>
                </c:pt>
                <c:pt idx="5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4-4D96-A8E0-C78D4269C7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929616863"/>
        <c:axId val="2006951967"/>
        <c:extLst/>
      </c:barChart>
      <c:catAx>
        <c:axId val="19296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51967"/>
        <c:crosses val="autoZero"/>
        <c:auto val="1"/>
        <c:lblAlgn val="ctr"/>
        <c:lblOffset val="100"/>
        <c:noMultiLvlLbl val="0"/>
      </c:catAx>
      <c:valAx>
        <c:axId val="20069519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192961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'Input Data'!$F$15</c:f>
              <c:strCache>
                <c:ptCount val="1"/>
                <c:pt idx="0">
                  <c:v>Muhaimin Iskandar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numFmt formatCode="[&gt;=1000]#,##0,&quot;K&quot;;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'Input Data'!$B$16:$B$21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'Input Data'!$F$16:$F$21</c:f>
              <c:numCache>
                <c:formatCode>General</c:formatCode>
                <c:ptCount val="6"/>
                <c:pt idx="0">
                  <c:v>39472</c:v>
                </c:pt>
                <c:pt idx="1">
                  <c:v>44245</c:v>
                </c:pt>
                <c:pt idx="2">
                  <c:v>9688</c:v>
                </c:pt>
                <c:pt idx="3">
                  <c:v>1156</c:v>
                </c:pt>
                <c:pt idx="4">
                  <c:v>332</c:v>
                </c:pt>
                <c:pt idx="5">
                  <c:v>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6E-4FCB-92C1-8812683F28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929616863"/>
        <c:axId val="2006951967"/>
        <c:extLst/>
      </c:barChart>
      <c:catAx>
        <c:axId val="19296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51967"/>
        <c:crosses val="autoZero"/>
        <c:auto val="1"/>
        <c:lblAlgn val="ctr"/>
        <c:lblOffset val="100"/>
        <c:noMultiLvlLbl val="0"/>
      </c:catAx>
      <c:valAx>
        <c:axId val="20069519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192961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'Input Data'!$G$15</c:f>
              <c:strCache>
                <c:ptCount val="1"/>
                <c:pt idx="0">
                  <c:v>Gibran Rakabuming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numFmt formatCode="[&gt;=1000]#,##0,&quot;K&quot;;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'Input Data'!$B$16:$B$21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'Input Data'!$G$16:$G$21</c:f>
              <c:numCache>
                <c:formatCode>General</c:formatCode>
                <c:ptCount val="6"/>
                <c:pt idx="0">
                  <c:v>168525</c:v>
                </c:pt>
                <c:pt idx="1">
                  <c:v>141272</c:v>
                </c:pt>
                <c:pt idx="2">
                  <c:v>21184</c:v>
                </c:pt>
                <c:pt idx="3">
                  <c:v>3348</c:v>
                </c:pt>
                <c:pt idx="4">
                  <c:v>688</c:v>
                </c:pt>
                <c:pt idx="5">
                  <c:v>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821-431E-A66F-ADDF74D92E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929616863"/>
        <c:axId val="2006951967"/>
        <c:extLst/>
      </c:barChart>
      <c:catAx>
        <c:axId val="19296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51967"/>
        <c:crosses val="autoZero"/>
        <c:auto val="1"/>
        <c:lblAlgn val="ctr"/>
        <c:lblOffset val="100"/>
        <c:noMultiLvlLbl val="0"/>
      </c:catAx>
      <c:valAx>
        <c:axId val="20069519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192961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5"/>
          <c:order val="0"/>
          <c:tx>
            <c:strRef>
              <c:f>'Input Data'!$H$15</c:f>
              <c:strCache>
                <c:ptCount val="1"/>
                <c:pt idx="0">
                  <c:v>Mahfud MD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numFmt formatCode="[&gt;=1000]#,##0,&quot;K&quot;;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'Input Data'!$B$16:$B$21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'Input Data'!$H$16:$H$21</c:f>
              <c:numCache>
                <c:formatCode>General</c:formatCode>
                <c:ptCount val="6"/>
                <c:pt idx="0">
                  <c:v>345148</c:v>
                </c:pt>
                <c:pt idx="1">
                  <c:v>255138</c:v>
                </c:pt>
                <c:pt idx="2">
                  <c:v>31181</c:v>
                </c:pt>
                <c:pt idx="3">
                  <c:v>3852</c:v>
                </c:pt>
                <c:pt idx="4">
                  <c:v>1111</c:v>
                </c:pt>
                <c:pt idx="5">
                  <c:v>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BC3-4EF3-A647-4570283895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929616863"/>
        <c:axId val="2006951967"/>
        <c:extLst/>
      </c:barChart>
      <c:catAx>
        <c:axId val="19296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51967"/>
        <c:crosses val="autoZero"/>
        <c:auto val="1"/>
        <c:lblAlgn val="ctr"/>
        <c:lblOffset val="100"/>
        <c:noMultiLvlLbl val="0"/>
      </c:catAx>
      <c:valAx>
        <c:axId val="20069519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192961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6"/>
          <c:order val="0"/>
          <c:tx>
            <c:strRef>
              <c:f>'Input Data'!$I$15</c:f>
              <c:strCache>
                <c:ptCount val="1"/>
                <c:pt idx="0">
                  <c:v>ABMI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numFmt formatCode="[&gt;=1000]#,##0,&quot;K&quot;;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'Input Data'!$B$16:$B$21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'Input Data'!$I$16:$I$21</c:f>
              <c:numCache>
                <c:formatCode>General</c:formatCode>
                <c:ptCount val="6"/>
                <c:pt idx="0">
                  <c:v>78944</c:v>
                </c:pt>
                <c:pt idx="1">
                  <c:v>88490</c:v>
                </c:pt>
                <c:pt idx="2">
                  <c:v>19376</c:v>
                </c:pt>
                <c:pt idx="3">
                  <c:v>2312</c:v>
                </c:pt>
                <c:pt idx="4">
                  <c:v>664</c:v>
                </c:pt>
                <c:pt idx="5">
                  <c:v>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216-4460-85F7-56AB99CD9A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929616863"/>
        <c:axId val="2006951967"/>
        <c:extLst/>
      </c:barChart>
      <c:catAx>
        <c:axId val="19296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51967"/>
        <c:crosses val="autoZero"/>
        <c:auto val="1"/>
        <c:lblAlgn val="ctr"/>
        <c:lblOffset val="100"/>
        <c:noMultiLvlLbl val="0"/>
      </c:catAx>
      <c:valAx>
        <c:axId val="20069519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192961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7"/>
          <c:order val="0"/>
          <c:tx>
            <c:strRef>
              <c:f>'Input Data'!$J$15</c:f>
              <c:strCache>
                <c:ptCount val="1"/>
                <c:pt idx="0">
                  <c:v>PSGR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numFmt formatCode="[&gt;=1000]#,##0,&quot;K&quot;;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'Input Data'!$B$16:$B$21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'Input Data'!$J$16:$J$21</c:f>
              <c:numCache>
                <c:formatCode>General</c:formatCode>
                <c:ptCount val="6"/>
                <c:pt idx="0">
                  <c:v>337050</c:v>
                </c:pt>
                <c:pt idx="1">
                  <c:v>282544</c:v>
                </c:pt>
                <c:pt idx="2">
                  <c:v>42368</c:v>
                </c:pt>
                <c:pt idx="3">
                  <c:v>6696</c:v>
                </c:pt>
                <c:pt idx="4">
                  <c:v>1376</c:v>
                </c:pt>
                <c:pt idx="5">
                  <c:v>104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21F-44D8-8175-34F114A7A8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1929616863"/>
        <c:axId val="2006951967"/>
        <c:extLst/>
      </c:barChart>
      <c:catAx>
        <c:axId val="19296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51967"/>
        <c:crosses val="autoZero"/>
        <c:auto val="1"/>
        <c:lblAlgn val="ctr"/>
        <c:lblOffset val="100"/>
        <c:noMultiLvlLbl val="0"/>
      </c:catAx>
      <c:valAx>
        <c:axId val="20069519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192961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8"/>
          <c:order val="0"/>
          <c:tx>
            <c:strRef>
              <c:f>'Input Data'!$K$15</c:f>
              <c:strCache>
                <c:ptCount val="1"/>
                <c:pt idx="0">
                  <c:v>GPMM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numFmt formatCode="[&gt;=1000]#,##0,&quot;K&quot;;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'Input Data'!$B$16:$B$21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'Input Data'!$K$16:$K$21</c:f>
              <c:numCache>
                <c:formatCode>General</c:formatCode>
                <c:ptCount val="6"/>
                <c:pt idx="0">
                  <c:v>690296</c:v>
                </c:pt>
                <c:pt idx="1">
                  <c:v>510276</c:v>
                </c:pt>
                <c:pt idx="2">
                  <c:v>62362</c:v>
                </c:pt>
                <c:pt idx="3">
                  <c:v>7704</c:v>
                </c:pt>
                <c:pt idx="4">
                  <c:v>2222</c:v>
                </c:pt>
                <c:pt idx="5">
                  <c:v>88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BD2-47CA-8782-35C3744B0D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1929616863"/>
        <c:axId val="2006951967"/>
        <c:extLst/>
      </c:barChart>
      <c:catAx>
        <c:axId val="19296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51967"/>
        <c:crosses val="autoZero"/>
        <c:auto val="1"/>
        <c:lblAlgn val="ctr"/>
        <c:lblOffset val="100"/>
        <c:noMultiLvlLbl val="0"/>
      </c:catAx>
      <c:valAx>
        <c:axId val="20069519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192961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3"/>
          <c:order val="0"/>
          <c:tx>
            <c:strRef>
              <c:f>'Input Data'!$F$26</c:f>
              <c:strCache>
                <c:ptCount val="1"/>
                <c:pt idx="0">
                  <c:v>Muhaimin Iskandar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1-5533-4E3E-96A5-4BF0FE879A59}"/>
              </c:ext>
            </c:extLst>
          </c:dPt>
          <c:dPt>
            <c:idx val="1"/>
            <c:bubble3D val="0"/>
            <c:spPr>
              <a:solidFill>
                <a:srgbClr val="FF554F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3-5533-4E3E-96A5-4BF0FE879A59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965771664773076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533-4E3E-96A5-4BF0FE879A59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512490973592202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533-4E3E-96A5-4BF0FE879A5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Data'!$F$27:$F$28</c:f>
              <c:numCache>
                <c:formatCode>General</c:formatCode>
                <c:ptCount val="2"/>
                <c:pt idx="0">
                  <c:v>75082</c:v>
                </c:pt>
                <c:pt idx="1">
                  <c:v>39692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5533-4E3E-96A5-4BF0FE879A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0"/>
          <c:tx>
            <c:strRef>
              <c:f>'Input Data'!$G$26</c:f>
              <c:strCache>
                <c:ptCount val="1"/>
                <c:pt idx="0">
                  <c:v>Gibran Rakabuming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1-F309-4AAF-B690-7F90707E12A1}"/>
              </c:ext>
            </c:extLst>
          </c:dPt>
          <c:dPt>
            <c:idx val="1"/>
            <c:bubble3D val="0"/>
            <c:spPr>
              <a:solidFill>
                <a:srgbClr val="FF554F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3-F309-4AAF-B690-7F90707E12A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389599737532809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09-4AAF-B690-7F90707E12A1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366666666666665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F309-4AAF-B690-7F90707E12A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Data'!$G$27:$G$28</c:f>
              <c:numCache>
                <c:formatCode>General</c:formatCode>
                <c:ptCount val="2"/>
                <c:pt idx="0">
                  <c:v>215681</c:v>
                </c:pt>
                <c:pt idx="1">
                  <c:v>178005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309-4AAF-B690-7F90707E12A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5"/>
          <c:order val="0"/>
          <c:tx>
            <c:strRef>
              <c:f>'Input Data'!$H$26</c:f>
              <c:strCache>
                <c:ptCount val="1"/>
                <c:pt idx="0">
                  <c:v>Mahfud MD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1-7E92-4B91-A97D-531BB6BF30C7}"/>
              </c:ext>
            </c:extLst>
          </c:dPt>
          <c:dPt>
            <c:idx val="1"/>
            <c:bubble3D val="0"/>
            <c:spPr>
              <a:solidFill>
                <a:srgbClr val="FF554F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3-7E92-4B91-A97D-531BB6BF30C7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572342519685037"/>
                      <c:h val="0.2803894782230195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E92-4B91-A97D-531BB6BF30C7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612499999999999"/>
                      <c:h val="0.2803894782230195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7E92-4B91-A97D-531BB6BF30C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Data'!$H$27:$H$28</c:f>
              <c:numCache>
                <c:formatCode>General</c:formatCode>
                <c:ptCount val="2"/>
                <c:pt idx="0">
                  <c:v>498587</c:v>
                </c:pt>
                <c:pt idx="1">
                  <c:v>390099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7E92-4B91-A97D-531BB6BF30C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'Input Data'!$C$26</c:f>
              <c:strCache>
                <c:ptCount val="1"/>
                <c:pt idx="0">
                  <c:v>Anies Baswedan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6-F369-499E-873C-2917D8A3CE85}"/>
              </c:ext>
            </c:extLst>
          </c:dPt>
          <c:dPt>
            <c:idx val="1"/>
            <c:bubble3D val="0"/>
            <c:spPr>
              <a:solidFill>
                <a:srgbClr val="FF554F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8-F369-499E-873C-2917D8A3CE85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0.27965771664773076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F369-499E-873C-2917D8A3CE85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0.2792915750355725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F369-499E-873C-2917D8A3CE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Data'!$C$27:$C$28</c:f>
              <c:numCache>
                <c:formatCode>General</c:formatCode>
                <c:ptCount val="2"/>
                <c:pt idx="0">
                  <c:v>75082</c:v>
                </c:pt>
                <c:pt idx="1">
                  <c:v>39692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369-499E-873C-2917D8A3CE85}"/>
            </c:ext>
          </c:extLst>
        </c:ser>
        <c:ser>
          <c:idx val="1"/>
          <c:order val="1"/>
          <c:tx>
            <c:strRef>
              <c:f>'Input Data'!$D$26</c:f>
              <c:strCache>
                <c:ptCount val="1"/>
                <c:pt idx="0">
                  <c:v>Prabowo Subianto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B-F369-499E-873C-2917D8A3CE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D-F369-499E-873C-2917D8A3CE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Data'!$D$27:$D$28</c:f>
              <c:numCache>
                <c:formatCode>General</c:formatCode>
                <c:ptCount val="2"/>
                <c:pt idx="0">
                  <c:v>215681</c:v>
                </c:pt>
                <c:pt idx="1">
                  <c:v>178005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369-499E-873C-2917D8A3CE85}"/>
            </c:ext>
          </c:extLst>
        </c:ser>
        <c:ser>
          <c:idx val="2"/>
          <c:order val="2"/>
          <c:tx>
            <c:strRef>
              <c:f>'Input Data'!$E$26</c:f>
              <c:strCache>
                <c:ptCount val="1"/>
                <c:pt idx="0">
                  <c:v>Ganjar Pranowo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0-F369-499E-873C-2917D8A3CE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2-F369-499E-873C-2917D8A3CE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Data'!$E$27:$E$28</c:f>
              <c:numCache>
                <c:formatCode>General</c:formatCode>
                <c:ptCount val="2"/>
                <c:pt idx="0">
                  <c:v>498587</c:v>
                </c:pt>
                <c:pt idx="1">
                  <c:v>390099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369-499E-873C-2917D8A3CE85}"/>
            </c:ext>
          </c:extLst>
        </c:ser>
        <c:ser>
          <c:idx val="3"/>
          <c:order val="3"/>
          <c:tx>
            <c:strRef>
              <c:f>'Input Data'!$F$26</c:f>
              <c:strCache>
                <c:ptCount val="1"/>
                <c:pt idx="0">
                  <c:v>Muhaimin Iskandar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5-F369-499E-873C-2917D8A3CE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7-F369-499E-873C-2917D8A3CE85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0.2775038476512996"/>
                      <c:h val="0.191263224931277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F369-499E-873C-2917D8A3CE85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0.23893326644038035"/>
                      <c:h val="0.191263224931277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F369-499E-873C-2917D8A3CE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Data'!$F$27:$F$28</c:f>
              <c:numCache>
                <c:formatCode>General</c:formatCode>
                <c:ptCount val="2"/>
                <c:pt idx="0">
                  <c:v>75082</c:v>
                </c:pt>
                <c:pt idx="1">
                  <c:v>39692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8-F369-499E-873C-2917D8A3CE85}"/>
            </c:ext>
          </c:extLst>
        </c:ser>
        <c:ser>
          <c:idx val="4"/>
          <c:order val="4"/>
          <c:tx>
            <c:strRef>
              <c:f>'Input Data'!$G$26</c:f>
              <c:strCache>
                <c:ptCount val="1"/>
                <c:pt idx="0">
                  <c:v>Gibran Rakabuming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A-F369-499E-873C-2917D8A3CE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C-F369-499E-873C-2917D8A3CE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Data'!$G$27:$G$28</c:f>
              <c:numCache>
                <c:formatCode>General</c:formatCode>
                <c:ptCount val="2"/>
                <c:pt idx="0">
                  <c:v>215681</c:v>
                </c:pt>
                <c:pt idx="1">
                  <c:v>178005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F369-499E-873C-2917D8A3CE85}"/>
            </c:ext>
          </c:extLst>
        </c:ser>
        <c:ser>
          <c:idx val="5"/>
          <c:order val="5"/>
          <c:tx>
            <c:strRef>
              <c:f>'Input Data'!$H$26</c:f>
              <c:strCache>
                <c:ptCount val="1"/>
                <c:pt idx="0">
                  <c:v>Mahfud MD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1F-F369-499E-873C-2917D8A3CE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21-F369-499E-873C-2917D8A3CE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Data'!$H$27:$H$28</c:f>
              <c:numCache>
                <c:formatCode>General</c:formatCode>
                <c:ptCount val="2"/>
                <c:pt idx="0">
                  <c:v>498587</c:v>
                </c:pt>
                <c:pt idx="1">
                  <c:v>390099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F369-499E-873C-2917D8A3CE85}"/>
            </c:ext>
          </c:extLst>
        </c:ser>
        <c:ser>
          <c:idx val="6"/>
          <c:order val="6"/>
          <c:tx>
            <c:strRef>
              <c:f>'Input Data'!$I$26</c:f>
              <c:strCache>
                <c:ptCount val="1"/>
                <c:pt idx="0">
                  <c:v>ABMI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1-F369-499E-873C-2917D8A3CE85}"/>
              </c:ext>
            </c:extLst>
          </c:dPt>
          <c:dPt>
            <c:idx val="1"/>
            <c:bubble3D val="0"/>
            <c:spPr>
              <a:solidFill>
                <a:srgbClr val="FF554F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3-F369-499E-873C-2917D8A3CE85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5245923057426"/>
                      <c:h val="0.191263224931277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69-499E-873C-2917D8A3CE85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866658305047544"/>
                      <c:h val="0.2772739508309567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F369-499E-873C-2917D8A3CE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Data'!$I$27:$I$28</c:f>
              <c:numCache>
                <c:formatCode>General</c:formatCode>
                <c:ptCount val="2"/>
                <c:pt idx="0">
                  <c:v>150164</c:v>
                </c:pt>
                <c:pt idx="1">
                  <c:v>79384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369-499E-873C-2917D8A3CE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7"/>
          <c:order val="0"/>
          <c:tx>
            <c:strRef>
              <c:f>'Input Data'!$J$26</c:f>
              <c:strCache>
                <c:ptCount val="1"/>
                <c:pt idx="0">
                  <c:v>PSGR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1-9F2A-4B41-B7E4-F8FB393A4F5C}"/>
              </c:ext>
            </c:extLst>
          </c:dPt>
          <c:dPt>
            <c:idx val="1"/>
            <c:bubble3D val="0"/>
            <c:spPr>
              <a:solidFill>
                <a:srgbClr val="FF554F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3-9F2A-4B41-B7E4-F8FB393A4F5C}"/>
              </c:ext>
            </c:extLst>
          </c:dPt>
          <c:dLbls>
            <c:dLbl>
              <c:idx val="0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43184020679336"/>
                      <c:h val="0.277081533099637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F2A-4B41-B7E4-F8FB393A4F5C}"/>
                </c:ext>
              </c:extLst>
            </c:dLbl>
            <c:dLbl>
              <c:idx val="1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9866668060270307"/>
                      <c:h val="0.279133988900375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F2A-4B41-B7E4-F8FB393A4F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Data'!$J$27:$J$28</c:f>
              <c:numCache>
                <c:formatCode>General</c:formatCode>
                <c:ptCount val="2"/>
                <c:pt idx="0">
                  <c:v>431362</c:v>
                </c:pt>
                <c:pt idx="1">
                  <c:v>356010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9F2A-4B41-B7E4-F8FB393A4F5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8"/>
          <c:order val="0"/>
          <c:tx>
            <c:strRef>
              <c:f>'Input Data'!$K$26</c:f>
              <c:strCache>
                <c:ptCount val="1"/>
                <c:pt idx="0">
                  <c:v>GPMM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1-EEFA-4602-A743-6D7546F4DC59}"/>
              </c:ext>
            </c:extLst>
          </c:dPt>
          <c:dPt>
            <c:idx val="1"/>
            <c:bubble3D val="0"/>
            <c:spPr>
              <a:solidFill>
                <a:srgbClr val="FF554F"/>
              </a:solidFill>
              <a:ln w="19050">
                <a:solidFill>
                  <a:schemeClr val="lt1"/>
                </a:solidFill>
              </a:ln>
              <a:effectLst/>
            </c:spPr>
            <c:extLst xmlns:c15="http://schemas.microsoft.com/office/drawing/2012/chart">
              <c:ext xmlns:c16="http://schemas.microsoft.com/office/drawing/2014/chart" uri="{C3380CC4-5D6E-409C-BE32-E72D297353CC}">
                <c16:uniqueId val="{00000003-EEFA-4602-A743-6D7546F4DC59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556069553805777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EFA-4602-A743-6D7546F4DC59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472933070866144"/>
                      <c:h val="0.193414386927885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EEFA-4602-A743-6D7546F4DC5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'Input Data'!$B$27:$B$28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'Input Data'!$K$27:$K$28</c:f>
              <c:numCache>
                <c:formatCode>General</c:formatCode>
                <c:ptCount val="2"/>
                <c:pt idx="0">
                  <c:v>997174</c:v>
                </c:pt>
                <c:pt idx="1">
                  <c:v>780198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EEFA-4602-A743-6D7546F4DC5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9B0-4E6A-AE6F-CA35C1D12506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9B0-4E6A-AE6F-CA35C1D12506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9B0-4E6A-AE6F-CA35C1D125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Source'!$B$39:$B$44</c15:sqref>
                  </c15:fullRef>
                </c:ext>
              </c:extLst>
              <c:f>('Data Source'!$B$39,'Data Source'!$B$41,'Data Source'!$B$43)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Source'!$C$39:$C$44</c15:sqref>
                  </c15:fullRef>
                </c:ext>
              </c:extLst>
              <c:f>('Data Source'!$C$39,'Data Source'!$C$41,'Data Source'!$C$43)</c:f>
              <c:numCache>
                <c:formatCode>_(* #,##0_);_(* \(#,##0\);_(* "-"_);_(@_)</c:formatCode>
                <c:ptCount val="3"/>
                <c:pt idx="0">
                  <c:v>689505.51</c:v>
                </c:pt>
                <c:pt idx="1">
                  <c:v>1159234</c:v>
                </c:pt>
                <c:pt idx="2">
                  <c:v>1842785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B0-4E6A-AE6F-CA35C1D12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49B0-4E6A-AE6F-CA35C1D12506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49B0-4E6A-AE6F-CA35C1D12506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49B0-4E6A-AE6F-CA35C1D12506}"/>
                    </c:ext>
                  </c:extLst>
                </c:dPt>
                <c:dLbls>
                  <c:spPr>
                    <a:solidFill>
                      <a:schemeClr val="bg1"/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Source'!$B$39:$B$44</c15:sqref>
                        </c15:fullRef>
                        <c15:formulaRef>
                          <c15:sqref>('Data Source'!$B$39,'Data Source'!$B$41,'Data Source'!$B$43)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Source'!$D$39:$D$44</c15:sqref>
                        </c15:fullRef>
                        <c15:formulaRef>
                          <c15:sqref>('Data Source'!$D$39,'Data Source'!$D$41,'Data Source'!$D$43)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8716616</c:v>
                      </c:pt>
                      <c:pt idx="1">
                        <c:v>11289289</c:v>
                      </c:pt>
                      <c:pt idx="2">
                        <c:v>11279644</c:v>
                      </c:pt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'Data Source'!$D$40</c15:sqref>
                        <c15:spPr xmlns:c15="http://schemas.microsoft.com/office/drawing/2012/chart">
                          <a:solidFill>
                            <a:srgbClr val="3BD8E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Source'!$D$42</c15:sqref>
                        <c15:spPr xmlns:c15="http://schemas.microsoft.com/office/drawing/2012/chart">
                          <a:solidFill>
                            <a:srgbClr val="71DA79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Source'!$D$44</c15:sqref>
                        <c15:spPr xmlns:c15="http://schemas.microsoft.com/office/drawing/2012/chart">
                          <a:solidFill>
                            <a:srgbClr val="FA945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E-49B0-4E6A-AE6F-CA35C1D1250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Source'!$F$38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Source'!$B$39:$B$44</c15:sqref>
                  </c15:fullRef>
                </c:ext>
              </c:extLst>
              <c:f>('Data Source'!$B$39,'Data Source'!$B$41,'Data Source'!$B$43)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Source'!$F$39:$F$44</c15:sqref>
                  </c15:fullRef>
                </c:ext>
              </c:extLst>
              <c:f>('Data Source'!$F$39,'Data Source'!$F$41,'Data Source'!$F$43)</c:f>
              <c:numCache>
                <c:formatCode>_-* #,##0.0_-;\-* #,##0.0_-;_-* "-"_-;_-@_-</c:formatCode>
                <c:ptCount val="3"/>
                <c:pt idx="0">
                  <c:v>12.641836611283933</c:v>
                </c:pt>
                <c:pt idx="1">
                  <c:v>9.7385765082804685</c:v>
                </c:pt>
                <c:pt idx="2">
                  <c:v>6.1209766738930478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B0-4E6A-AE6F-CA35C1D125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Source'!$E$38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dLbls>
                  <c:spPr>
                    <a:solidFill>
                      <a:schemeClr val="bg1">
                        <a:lumMod val="85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rgbClr val="FF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Source'!$B$39:$B$44</c15:sqref>
                        </c15:fullRef>
                        <c15:formulaRef>
                          <c15:sqref>('Data Source'!$B$39,'Data Source'!$B$41,'Data Source'!$B$43)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Source'!$E$39:$E$44</c15:sqref>
                        </c15:fullRef>
                        <c15:formulaRef>
                          <c15:sqref>('Data Source'!$E$39,'Data Source'!$E$41,'Data Source'!$E$43)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7.9102430346822669E-2</c:v>
                      </c:pt>
                      <c:pt idx="1">
                        <c:v>0.10268441174639076</c:v>
                      </c:pt>
                      <c:pt idx="2">
                        <c:v>0.16337262062526087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49B0-4E6A-AE6F-CA35C1D12506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6522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86F-4C66-8840-228520AEB3BD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86F-4C66-8840-228520AEB3BD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86F-4C66-8840-228520AEB3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Source'!$B$53:$B$58</c15:sqref>
                  </c15:fullRef>
                </c:ext>
              </c:extLst>
              <c:f>('Data Source'!$B$53,'Data Source'!$B$55,'Data Source'!$B$57)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Source'!$C$53:$C$58</c15:sqref>
                  </c15:fullRef>
                </c:ext>
              </c:extLst>
              <c:f>('Data Source'!$C$53,'Data Source'!$C$55,'Data Source'!$C$57)</c:f>
              <c:numCache>
                <c:formatCode>_(* #,##0_);_(* \(#,##0\);_(* "-"_);_(@_)</c:formatCode>
                <c:ptCount val="3"/>
                <c:pt idx="0">
                  <c:v>111995.51</c:v>
                </c:pt>
                <c:pt idx="1">
                  <c:v>73356</c:v>
                </c:pt>
                <c:pt idx="2">
                  <c:v>117132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6F-4C66-8840-228520AEB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386F-4C66-8840-228520AEB3B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386F-4C66-8840-228520AEB3B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386F-4C66-8840-228520AEB3BD}"/>
                    </c:ext>
                  </c:extLst>
                </c:dPt>
                <c:dLbls>
                  <c:spPr>
                    <a:solidFill>
                      <a:schemeClr val="bg1"/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Source'!$B$53:$B$58</c15:sqref>
                        </c15:fullRef>
                        <c15:formulaRef>
                          <c15:sqref>('Data Source'!$B$53,'Data Source'!$B$55,'Data Source'!$B$57)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Source'!$D$53:$D$58</c15:sqref>
                        </c15:fullRef>
                        <c15:formulaRef>
                          <c15:sqref>('Data Source'!$D$53,'Data Source'!$D$55,'Data Source'!$D$57)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6687577</c:v>
                      </c:pt>
                      <c:pt idx="1">
                        <c:v>9081313</c:v>
                      </c:pt>
                      <c:pt idx="2">
                        <c:v>10206501</c:v>
                      </c:pt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'Data Source'!$D$54</c15:sqref>
                        <c15:spPr xmlns:c15="http://schemas.microsoft.com/office/drawing/2012/chart">
                          <a:solidFill>
                            <a:srgbClr val="3BD8E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Source'!$D$56</c15:sqref>
                        <c15:spPr xmlns:c15="http://schemas.microsoft.com/office/drawing/2012/chart">
                          <a:solidFill>
                            <a:srgbClr val="71DA79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Source'!$D$58</c15:sqref>
                        <c15:spPr xmlns:c15="http://schemas.microsoft.com/office/drawing/2012/chart">
                          <a:solidFill>
                            <a:srgbClr val="FA945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E-386F-4C66-8840-228520AEB3B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Source'!$F$52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Source'!$B$53:$B$58</c15:sqref>
                  </c15:fullRef>
                </c:ext>
              </c:extLst>
              <c:f>('Data Source'!$B$53,'Data Source'!$B$55,'Data Source'!$B$57)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Source'!$F$53:$F$58</c15:sqref>
                  </c15:fullRef>
                </c:ext>
              </c:extLst>
              <c:f>('Data Source'!$F$53,'Data Source'!$F$55,'Data Source'!$F$57)</c:f>
              <c:numCache>
                <c:formatCode>_-* #,##0.0_-;\-* #,##0.0_-;_-* "-"_-;_-@_-</c:formatCode>
                <c:ptCount val="3"/>
                <c:pt idx="0">
                  <c:v>59.712902776191655</c:v>
                </c:pt>
                <c:pt idx="1">
                  <c:v>123.79782158241999</c:v>
                </c:pt>
                <c:pt idx="2">
                  <c:v>87.136743161561313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86F-4C66-8840-228520AEB3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Source'!$E$52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dLbls>
                  <c:spPr>
                    <a:solidFill>
                      <a:schemeClr val="bg1">
                        <a:lumMod val="85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rgbClr val="FF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Source'!$B$53:$B$58</c15:sqref>
                        </c15:fullRef>
                        <c15:formulaRef>
                          <c15:sqref>('Data Source'!$B$53,'Data Source'!$B$55,'Data Source'!$B$57)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Source'!$E$53:$E$58</c15:sqref>
                        </c15:fullRef>
                        <c15:formulaRef>
                          <c15:sqref>('Data Source'!$E$53,'Data Source'!$E$55,'Data Source'!$E$57)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1.6746799326572238E-2</c:v>
                      </c:pt>
                      <c:pt idx="1">
                        <c:v>8.0776865636059455E-3</c:v>
                      </c:pt>
                      <c:pt idx="2">
                        <c:v>1.1476215012372996E-2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386F-4C66-8840-228520AEB3BD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6522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rgbClr val="FA423A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CF5-461E-8BF8-DF490D2349AB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CF5-461E-8BF8-DF490D2349AB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CF5-461E-8BF8-DF490D2349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Source'!$I$39:$I$44</c15:sqref>
                  </c15:fullRef>
                </c:ext>
              </c:extLst>
              <c:f>('Data Source'!$I$39,'Data Source'!$I$41,'Data Source'!$I$43)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Source'!$J$39:$J$44</c15:sqref>
                  </c15:fullRef>
                </c:ext>
              </c:extLst>
              <c:f>('Data Source'!$J$39,'Data Source'!$J$41,'Data Source'!$J$43)</c:f>
              <c:numCache>
                <c:formatCode>_(* #,##0_);_(* \(#,##0\);_(* "-"_);_(@_)</c:formatCode>
                <c:ptCount val="3"/>
                <c:pt idx="0">
                  <c:v>577510</c:v>
                </c:pt>
                <c:pt idx="1">
                  <c:v>1085878</c:v>
                </c:pt>
                <c:pt idx="2">
                  <c:v>1725653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F5-461E-8BF8-DF490D234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64239248"/>
        <c:axId val="2060387360"/>
      </c:barChart>
      <c:lineChart>
        <c:grouping val="standard"/>
        <c:varyColors val="0"/>
        <c:ser>
          <c:idx val="3"/>
          <c:order val="2"/>
          <c:tx>
            <c:strRef>
              <c:f>'Data Source'!$M$38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Source'!$I$39:$I$44</c15:sqref>
                  </c15:fullRef>
                </c:ext>
              </c:extLst>
              <c:f>('Data Source'!$I$39,'Data Source'!$I$41,'Data Source'!$I$43)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Source'!$M$39:$M$44</c15:sqref>
                  </c15:fullRef>
                </c:ext>
              </c:extLst>
              <c:f>('Data Source'!$M$39,'Data Source'!$M$41,'Data Source'!$M$43)</c:f>
              <c:numCache>
                <c:formatCode>_-* #,##0.0_-;\-* #,##0.0_-;_-* "-"_-;_-@_-</c:formatCode>
                <c:ptCount val="3"/>
                <c:pt idx="0">
                  <c:v>3.5134266073314748</c:v>
                </c:pt>
                <c:pt idx="1">
                  <c:v>2.0333554966580039</c:v>
                </c:pt>
                <c:pt idx="2">
                  <c:v>0.62187647226875853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CF5-461E-8BF8-DF490D2349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Source'!$L$38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Source'!$I$39:$I$44</c15:sqref>
                        </c15:fullRef>
                        <c15:formulaRef>
                          <c15:sqref>('Data Source'!$I$39,'Data Source'!$I$41,'Data Source'!$I$43)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Source'!$L$39:$L$44</c15:sqref>
                        </c15:fullRef>
                        <c15:formulaRef>
                          <c15:sqref>('Data Source'!$L$39,'Data Source'!$L$41,'Data Source'!$L$43)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0.284622424704503</c:v>
                      </c:pt>
                      <c:pt idx="1">
                        <c:v>0.49179791809331264</c:v>
                      </c:pt>
                      <c:pt idx="2">
                        <c:v>1.608036394031364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BCF5-461E-8BF8-DF490D2349AB}"/>
                  </c:ext>
                </c:extLst>
              </c15:ser>
            </c15:filteredLineSeries>
          </c:ext>
        </c:extLst>
      </c:lineChart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22920"/>
        <c:crosses val="autoZero"/>
        <c:auto val="1"/>
        <c:lblAlgn val="ctr"/>
        <c:lblOffset val="100"/>
        <c:noMultiLvlLbl val="0"/>
      </c:catAx>
      <c:valAx>
        <c:axId val="2060387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2064239248"/>
        <c:crosses val="autoZero"/>
        <c:crossBetween val="between"/>
      </c:valAx>
      <c:catAx>
        <c:axId val="206423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0387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'Data Source'!$J$52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rgbClr val="3BD8E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AD-47E5-8824-8C129DACF129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AAD-47E5-8824-8C129DACF129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AAD-47E5-8824-8C129DACF1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Source'!$I$53:$I$58</c15:sqref>
                  </c15:fullRef>
                </c:ext>
              </c:extLst>
              <c:f>('Data Source'!$I$53,'Data Source'!$I$55,'Data Source'!$I$57)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Source'!$J$53:$J$58</c15:sqref>
                  </c15:fullRef>
                </c:ext>
              </c:extLst>
              <c:f>('Data Source'!$J$53,'Data Source'!$J$55,'Data Source'!$J$57)</c:f>
              <c:numCache>
                <c:formatCode>_(* #,##0_);_(* \(#,##0\);_(* "-"_);_(@_)</c:formatCode>
                <c:ptCount val="3"/>
                <c:pt idx="0">
                  <c:v>13823</c:v>
                </c:pt>
                <c:pt idx="1">
                  <c:v>12208</c:v>
                </c:pt>
                <c:pt idx="2">
                  <c:v>23565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'Data Source'!$J$54</c15:sqref>
                  <c15:invertIfNegative val="0"/>
                  <c15:bubble3D val="0"/>
                </c15:categoryFilterException>
                <c15:categoryFilterException>
                  <c15:sqref>'Data Source'!$J$56</c15:sqref>
                  <c15:invertIfNegative val="0"/>
                  <c15:bubble3D val="0"/>
                </c15:categoryFilterException>
                <c15:categoryFilterException>
                  <c15:sqref>'Data Source'!$J$58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6-AAAD-47E5-8824-8C129DACF1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</c:barChart>
      <c:lineChart>
        <c:grouping val="standard"/>
        <c:varyColors val="0"/>
        <c:ser>
          <c:idx val="3"/>
          <c:order val="2"/>
          <c:tx>
            <c:strRef>
              <c:f>'Data Source'!$M$52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Source'!$I$53:$I$58</c15:sqref>
                  </c15:fullRef>
                </c:ext>
              </c:extLst>
              <c:f>('Data Source'!$I$53,'Data Source'!$I$55,'Data Source'!$I$57)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Source'!$M$53:$M$58</c15:sqref>
                  </c15:fullRef>
                </c:ext>
              </c:extLst>
              <c:f>('Data Source'!$M$53,'Data Source'!$M$55,'Data Source'!$M$57)</c:f>
              <c:numCache>
                <c:formatCode>_-* #,##0.0_-;\-* #,##0.0_-;_-* "-"_-;_-@_-</c:formatCode>
                <c:ptCount val="3"/>
                <c:pt idx="0">
                  <c:v>200.63177313173696</c:v>
                </c:pt>
                <c:pt idx="1">
                  <c:v>407.01490825688074</c:v>
                </c:pt>
                <c:pt idx="2">
                  <c:v>304.2171016337789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AAAD-47E5-8824-8C129DACF1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Source'!$L$52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Source'!$I$53:$I$58</c15:sqref>
                        </c15:fullRef>
                        <c15:formulaRef>
                          <c15:sqref>('Data Source'!$I$53,'Data Source'!$I$55,'Data Source'!$I$57)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Source'!$L$53:$L$58</c15:sqref>
                        </c15:fullRef>
                        <c15:formulaRef>
                          <c15:sqref>('Data Source'!$L$53,'Data Source'!$L$55,'Data Source'!$L$57)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4.9842554067614673E-3</c:v>
                      </c:pt>
                      <c:pt idx="1">
                        <c:v>2.4569124612233281E-3</c:v>
                      </c:pt>
                      <c:pt idx="2">
                        <c:v>3.2871261826819156E-3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AAAD-47E5-8824-8C129DACF129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6522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rgbClr val="68BFF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011-468D-BE43-3F13B13363F8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011-468D-BE43-3F13B13363F8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011-468D-BE43-3F13B13363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Source'!$P$39:$P$44</c15:sqref>
                  </c15:fullRef>
                </c:ext>
              </c:extLst>
              <c:f>('Data Source'!$P$39,'Data Source'!$P$41,'Data Source'!$P$43)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Source'!$Q$39:$Q$44</c15:sqref>
                  </c15:fullRef>
                </c:ext>
              </c:extLst>
              <c:f>('Data Source'!$Q$39,'Data Source'!$Q$41,'Data Source'!$Q$43)</c:f>
              <c:numCache>
                <c:formatCode>_(* #,##0_);_(* \(#,##0\);_(* "-"_);_(@_)</c:formatCode>
                <c:ptCount val="3"/>
                <c:pt idx="0">
                  <c:v>5.51</c:v>
                </c:pt>
                <c:pt idx="1">
                  <c:v>5132</c:v>
                </c:pt>
                <c:pt idx="2">
                  <c:v>9386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11-468D-BE43-3F13B13363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2047633776"/>
        <c:axId val="94176368"/>
        <c:extLst/>
      </c:barChart>
      <c:lineChart>
        <c:grouping val="standard"/>
        <c:varyColors val="0"/>
        <c:ser>
          <c:idx val="3"/>
          <c:order val="2"/>
          <c:tx>
            <c:strRef>
              <c:f>'Data Source'!$T$38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Source'!$P$39:$P$44</c15:sqref>
                  </c15:fullRef>
                </c:ext>
              </c:extLst>
              <c:f>('Data Source'!$P$39,'Data Source'!$P$41,'Data Source'!$P$43)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Source'!$T$39:$T$44</c15:sqref>
                  </c15:fullRef>
                </c:ext>
              </c:extLst>
              <c:f>('Data Source'!$T$39,'Data Source'!$T$41,'Data Source'!$T$43)</c:f>
              <c:numCache>
                <c:formatCode>_-* #,##0.0_-;\-* #,##0.0_-;_-* "-"_-;_-@_-</c:formatCode>
                <c:ptCount val="3"/>
                <c:pt idx="0">
                  <c:v>25124.137931034486</c:v>
                </c:pt>
                <c:pt idx="1">
                  <c:v>95.036243180046768</c:v>
                </c:pt>
                <c:pt idx="2">
                  <c:v>24.993287875559343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011-468D-BE43-3F13B1336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Source'!$S$38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dLbls>
                  <c:spPr>
                    <a:solidFill>
                      <a:schemeClr val="bg1">
                        <a:lumMod val="85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rgbClr val="FF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Source'!$P$39:$P$44</c15:sqref>
                        </c15:fullRef>
                        <c15:formulaRef>
                          <c15:sqref>('Data Source'!$P$39,'Data Source'!$P$41,'Data Source'!$P$43)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Source'!$S$39:$S$44</c15:sqref>
                        </c15:fullRef>
                        <c15:formulaRef>
                          <c15:sqref>('Data Source'!$S$39,'Data Source'!$S$41,'Data Source'!$S$43)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3.9802360691737575E-5</c:v>
                      </c:pt>
                      <c:pt idx="1">
                        <c:v>1.0522301456145459E-2</c:v>
                      </c:pt>
                      <c:pt idx="2">
                        <c:v>4.0010742283246727E-2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B011-468D-BE43-3F13B13363F8}"/>
                  </c:ext>
                </c:extLst>
              </c15:ser>
            </c15:filteredLineSeries>
          </c:ext>
        </c:extLst>
      </c:lineChart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22920"/>
        <c:crosses val="autoZero"/>
        <c:auto val="1"/>
        <c:lblAlgn val="ctr"/>
        <c:lblOffset val="100"/>
        <c:noMultiLvlLbl val="0"/>
      </c:catAx>
      <c:valAx>
        <c:axId val="941763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2047633776"/>
        <c:crosses val="autoZero"/>
        <c:crossBetween val="between"/>
      </c:valAx>
      <c:catAx>
        <c:axId val="2047633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4176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EFA-4E45-85EE-B1179600C85B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EFA-4E45-85EE-B1179600C85B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EFA-4E45-85EE-B1179600C8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Source'!$P$53:$P$58</c15:sqref>
                  </c15:fullRef>
                </c:ext>
              </c:extLst>
              <c:f>('Data Source'!$P$53,'Data Source'!$P$55,'Data Source'!$P$57)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Source'!$Q$53:$Q$58</c15:sqref>
                  </c15:fullRef>
                </c:ext>
              </c:extLst>
              <c:f>('Data Source'!$Q$53,'Data Source'!$Q$55,'Data Source'!$Q$57)</c:f>
              <c:numCache>
                <c:formatCode>_(* #,##0_);_(* \(#,##0\);_(* "-"_);_(@_)</c:formatCode>
                <c:ptCount val="3"/>
                <c:pt idx="0">
                  <c:v>69314</c:v>
                </c:pt>
                <c:pt idx="1">
                  <c:v>28083</c:v>
                </c:pt>
                <c:pt idx="2">
                  <c:v>52996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FA-4E45-85EE-B1179600C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BD8E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EEFA-4E45-85EE-B1179600C85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EEFA-4E45-85EE-B1179600C85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EEFA-4E45-85EE-B1179600C85B}"/>
                    </c:ext>
                  </c:extLst>
                </c:dPt>
                <c:dLbls>
                  <c:spPr>
                    <a:solidFill>
                      <a:schemeClr val="bg1"/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Source'!$P$53:$P$58</c15:sqref>
                        </c15:fullRef>
                        <c15:formulaRef>
                          <c15:sqref>('Data Source'!$P$53,'Data Source'!$P$55,'Data Source'!$P$57)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Source'!$R$53:$R$58</c15:sqref>
                        </c15:fullRef>
                        <c15:formulaRef>
                          <c15:sqref>('Data Source'!$R$53,'Data Source'!$R$55,'Data Source'!$R$57)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3464153</c:v>
                      </c:pt>
                      <c:pt idx="1">
                        <c:v>3439108</c:v>
                      </c:pt>
                      <c:pt idx="2">
                        <c:v>2597414</c:v>
                      </c:pt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'Data Source'!$R$54</c15:sqref>
                        <c15:spPr xmlns:c15="http://schemas.microsoft.com/office/drawing/2012/chart">
                          <a:solidFill>
                            <a:srgbClr val="3BD8E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Source'!$R$56</c15:sqref>
                        <c15:spPr xmlns:c15="http://schemas.microsoft.com/office/drawing/2012/chart">
                          <a:solidFill>
                            <a:srgbClr val="71DA79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Source'!$R$58</c15:sqref>
                        <c15:spPr xmlns:c15="http://schemas.microsoft.com/office/drawing/2012/chart">
                          <a:solidFill>
                            <a:srgbClr val="FA945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E-EEFA-4E45-85EE-B1179600C85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Source'!$T$52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Source'!$P$53:$P$58</c15:sqref>
                  </c15:fullRef>
                </c:ext>
              </c:extLst>
              <c:f>('Data Source'!$P$53,'Data Source'!$P$55,'Data Source'!$P$57)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Source'!$T$53:$T$58</c15:sqref>
                  </c15:fullRef>
                </c:ext>
              </c:extLst>
              <c:f>('Data Source'!$T$53,'Data Source'!$T$55,'Data Source'!$T$57)</c:f>
              <c:numCache>
                <c:formatCode>_-* #,##0.0_-;\-* #,##0.0_-;_-* "-"_-;_-@_-</c:formatCode>
                <c:ptCount val="3"/>
                <c:pt idx="0">
                  <c:v>49.977681276509799</c:v>
                </c:pt>
                <c:pt idx="1">
                  <c:v>122.46227254922907</c:v>
                </c:pt>
                <c:pt idx="2">
                  <c:v>49.011510302664355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EEFA-4E45-85EE-B1179600C8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Source'!$P$53:$P$58</c15:sqref>
                        </c15:fullRef>
                        <c15:formulaRef>
                          <c15:sqref>('Data Source'!$P$53,'Data Source'!$P$55,'Data Source'!$P$57)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Source'!$S$53:$S$58</c15:sqref>
                        </c15:fullRef>
                        <c15:formulaRef>
                          <c15:sqref>('Data Source'!$S$53,'Data Source'!$S$55,'Data Source'!$S$57)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2.0008931476179024E-2</c:v>
                      </c:pt>
                      <c:pt idx="1">
                        <c:v>8.1657801964928108E-3</c:v>
                      </c:pt>
                      <c:pt idx="2">
                        <c:v>2.0403370429203815E-2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EEFA-4E45-85EE-B1179600C85B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6522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Source'!$X$38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537-4D6D-971A-D703685AC789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537-4D6D-971A-D703685AC789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537-4D6D-971A-D703685AC7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Source'!$W$39:$W$44</c15:sqref>
                  </c15:fullRef>
                </c:ext>
              </c:extLst>
              <c:f>('Data Source'!$W$39,'Data Source'!$W$41,'Data Source'!$W$43)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Source'!$X$39:$X$44</c15:sqref>
                  </c15:fullRef>
                </c:ext>
              </c:extLst>
              <c:f>('Data Source'!$X$39,'Data Source'!$X$41,'Data Source'!$X$43)</c:f>
              <c:numCache>
                <c:formatCode>_(* #,##0_);_(* \(#,##0\);_(* "-"_);_(@_)</c:formatCode>
                <c:ptCount val="3"/>
                <c:pt idx="0">
                  <c:v>28853</c:v>
                </c:pt>
                <c:pt idx="1">
                  <c:v>27933</c:v>
                </c:pt>
                <c:pt idx="2">
                  <c:v>31185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37-4D6D-971A-D703685AC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Source'!$Y$38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5537-4D6D-971A-D703685AC78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5537-4D6D-971A-D703685AC78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5537-4D6D-971A-D703685AC789}"/>
                    </c:ext>
                  </c:extLst>
                </c:dPt>
                <c:dLbls>
                  <c:spPr>
                    <a:solidFill>
                      <a:schemeClr val="bg1"/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Source'!$W$39:$W$44</c15:sqref>
                        </c15:fullRef>
                        <c15:formulaRef>
                          <c15:sqref>('Data Source'!$W$39,'Data Source'!$W$41,'Data Source'!$W$43)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Source'!$Y$39:$Y$44</c15:sqref>
                        </c15:fullRef>
                        <c15:formulaRef>
                          <c15:sqref>('Data Source'!$Y$39,'Data Source'!$Y$41,'Data Source'!$Y$43)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311657</c:v>
                      </c:pt>
                      <c:pt idx="1">
                        <c:v>185641</c:v>
                      </c:pt>
                      <c:pt idx="2">
                        <c:v>205624</c:v>
                      </c:pt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'Data Source'!$Y$40</c15:sqref>
                        <c15:spPr xmlns:c15="http://schemas.microsoft.com/office/drawing/2012/chart">
                          <a:solidFill>
                            <a:srgbClr val="3BD8E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Source'!$Y$42</c15:sqref>
                        <c15:spPr xmlns:c15="http://schemas.microsoft.com/office/drawing/2012/chart">
                          <a:solidFill>
                            <a:srgbClr val="71DA79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Source'!$Y$44</c15:sqref>
                        <c15:spPr xmlns:c15="http://schemas.microsoft.com/office/drawing/2012/chart">
                          <a:solidFill>
                            <a:srgbClr val="FA945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E-5537-4D6D-971A-D703685AC78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Source'!$AA$38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Source'!$W$39:$W$44</c15:sqref>
                  </c15:fullRef>
                </c:ext>
              </c:extLst>
              <c:f>('Data Source'!$W$39,'Data Source'!$W$41,'Data Source'!$W$43)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Source'!$AA$39:$AA$44</c15:sqref>
                  </c15:fullRef>
                </c:ext>
              </c:extLst>
              <c:f>('Data Source'!$AA$39,'Data Source'!$AA$41,'Data Source'!$AA$43)</c:f>
              <c:numCache>
                <c:formatCode>_-* #,##0.0_-;\-* #,##0.0_-;_-* "-"_-;_-@_-</c:formatCode>
                <c:ptCount val="3"/>
                <c:pt idx="0">
                  <c:v>10.801545766471424</c:v>
                </c:pt>
                <c:pt idx="1">
                  <c:v>6.6459384956861056</c:v>
                </c:pt>
                <c:pt idx="2">
                  <c:v>6.593682860349527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5537-4D6D-971A-D703685AC7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Source'!$Z$38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Source'!$W$39:$W$44</c15:sqref>
                        </c15:fullRef>
                        <c15:formulaRef>
                          <c15:sqref>('Data Source'!$W$39,'Data Source'!$W$41,'Data Source'!$W$43)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Source'!$Z$39:$Z$44</c15:sqref>
                        </c15:fullRef>
                        <c15:formulaRef>
                          <c15:sqref>('Data Source'!$Z$39,'Data Source'!$Z$41,'Data Source'!$Z$43)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9.2579342033068404E-2</c:v>
                      </c:pt>
                      <c:pt idx="1">
                        <c:v>0.15046783846240863</c:v>
                      </c:pt>
                      <c:pt idx="2">
                        <c:v>0.15166031202583355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5537-4D6D-971A-D703685AC789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6522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AF0-43D5-8130-90DBF192FA68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AF0-43D5-8130-90DBF192FA68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AF0-43D5-8130-90DBF192FA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Source'!$I$39:$I$44</c15:sqref>
                  </c15:fullRef>
                </c:ext>
              </c:extLst>
              <c:f>('Data Source'!$I$40,'Data Source'!$I$42,'Data Source'!$I$44)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Source'!$J$39:$J$44</c15:sqref>
                  </c15:fullRef>
                </c:ext>
              </c:extLst>
              <c:f>('Data Source'!$J$40,'Data Source'!$J$42,'Data Source'!$J$44)</c:f>
              <c:numCache>
                <c:formatCode>_(* #,##0_);_(* \(#,##0\);_(* "-"_);_(@_)</c:formatCode>
                <c:ptCount val="3"/>
                <c:pt idx="0">
                  <c:v>158300</c:v>
                </c:pt>
                <c:pt idx="1">
                  <c:v>543582</c:v>
                </c:pt>
                <c:pt idx="2">
                  <c:v>1282598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F0-43D5-8130-90DBF192FA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Source'!$K$38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DAF0-43D5-8130-90DBF192FA6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DAF0-43D5-8130-90DBF192FA6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DAF0-43D5-8130-90DBF192FA68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Source'!$I$39:$I$44</c15:sqref>
                        </c15:fullRef>
                        <c15:formulaRef>
                          <c15:sqref>('Data Source'!$I$40,'Data Source'!$I$42,'Data Source'!$I$44)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Source'!$K$39:$K$44</c15:sqref>
                        </c15:fullRef>
                        <c15:formulaRef>
                          <c15:sqref>('Data Source'!$K$40,'Data Source'!$K$42,'Data Source'!$K$44)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1412557</c:v>
                      </c:pt>
                      <c:pt idx="1">
                        <c:v>1167458</c:v>
                      </c:pt>
                      <c:pt idx="2">
                        <c:v>696366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DAF0-43D5-8130-90DBF192FA6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Source'!$M$38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Source'!$I$39:$I$44</c15:sqref>
                  </c15:fullRef>
                </c:ext>
              </c:extLst>
              <c:f>('Data Source'!$I$40,'Data Source'!$I$42,'Data Source'!$I$44)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Source'!$M$39:$M$44</c15:sqref>
                  </c15:fullRef>
                </c:ext>
              </c:extLst>
              <c:f>('Data Source'!$M$40,'Data Source'!$M$42,'Data Source'!$M$44)</c:f>
              <c:numCache>
                <c:formatCode>_-* #,##0.0_-;\-* #,##0.0_-;_-* "-"_-;_-@_-</c:formatCode>
                <c:ptCount val="3"/>
                <c:pt idx="0">
                  <c:v>8.9232912192040423</c:v>
                </c:pt>
                <c:pt idx="1">
                  <c:v>2.1477127645874954</c:v>
                </c:pt>
                <c:pt idx="2">
                  <c:v>0.54293395124583077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F0-43D5-8130-90DBF192FA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Source'!$L$38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Source'!$I$39:$I$44</c15:sqref>
                        </c15:fullRef>
                        <c15:formulaRef>
                          <c15:sqref>('Data Source'!$I$40,'Data Source'!$I$42,'Data Source'!$I$44)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Source'!$L$39:$L$44</c15:sqref>
                        </c15:fullRef>
                        <c15:formulaRef>
                          <c15:sqref>('Data Source'!$L$40,'Data Source'!$L$42,'Data Source'!$L$44)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0.11206627413973383</c:v>
                      </c:pt>
                      <c:pt idx="1">
                        <c:v>0.46561161086737168</c:v>
                      </c:pt>
                      <c:pt idx="2">
                        <c:v>1.8418446621460554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DAF0-43D5-8130-90DBF192FA68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CDF-46E8-BE5E-5D57D3EFD3F9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CDF-46E8-BE5E-5D57D3EFD3F9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CDF-46E8-BE5E-5D57D3EFD3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Source'!$I$53:$I$58</c15:sqref>
                  </c15:fullRef>
                </c:ext>
              </c:extLst>
              <c:f>('Data Source'!$I$54,'Data Source'!$I$56,'Data Source'!$I$58)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Source'!$J$53:$J$58</c15:sqref>
                  </c15:fullRef>
                </c:ext>
              </c:extLst>
              <c:f>('Data Source'!$J$54,'Data Source'!$J$56,'Data Source'!$J$58)</c:f>
              <c:numCache>
                <c:formatCode>_(* #,##0_);_(* \(#,##0\);_(* "-"_);_(@_)</c:formatCode>
                <c:ptCount val="3"/>
                <c:pt idx="0">
                  <c:v>8331</c:v>
                </c:pt>
                <c:pt idx="1">
                  <c:v>13839</c:v>
                </c:pt>
                <c:pt idx="2">
                  <c:v>14545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DF-46E8-BE5E-5D57D3EFD3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Source'!$K$52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3CDF-46E8-BE5E-5D57D3EFD3F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3CDF-46E8-BE5E-5D57D3EFD3F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3CDF-46E8-BE5E-5D57D3EFD3F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Source'!$I$53:$I$58</c15:sqref>
                        </c15:fullRef>
                        <c15:formulaRef>
                          <c15:sqref>('Data Source'!$I$54,'Data Source'!$I$56,'Data Source'!$I$58)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Source'!$K$53:$K$58</c15:sqref>
                        </c15:fullRef>
                        <c15:formulaRef>
                          <c15:sqref>('Data Source'!$K$54,'Data Source'!$K$56,'Data Source'!$K$58)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839798</c:v>
                      </c:pt>
                      <c:pt idx="1">
                        <c:v>1147466</c:v>
                      </c:pt>
                      <c:pt idx="2">
                        <c:v>3008286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3CDF-46E8-BE5E-5D57D3EFD3F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Source'!$M$52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Source'!$I$53:$I$58</c15:sqref>
                  </c15:fullRef>
                </c:ext>
              </c:extLst>
              <c:f>('Data Source'!$I$54,'Data Source'!$I$56,'Data Source'!$I$58)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Source'!$M$53:$M$58</c15:sqref>
                  </c15:fullRef>
                </c:ext>
              </c:extLst>
              <c:f>('Data Source'!$M$54,'Data Source'!$M$56,'Data Source'!$M$58)</c:f>
              <c:numCache>
                <c:formatCode>_-* #,##0.0_-;\-* #,##0.0_-;_-* "-"_-;_-@_-</c:formatCode>
                <c:ptCount val="3"/>
                <c:pt idx="0">
                  <c:v>100.80398511583243</c:v>
                </c:pt>
                <c:pt idx="1">
                  <c:v>82.915384059541879</c:v>
                </c:pt>
                <c:pt idx="2">
                  <c:v>206.82612581643176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DF-46E8-BE5E-5D57D3EFD3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Source'!$L$52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Source'!$I$53:$I$58</c15:sqref>
                        </c15:fullRef>
                        <c15:formulaRef>
                          <c15:sqref>('Data Source'!$I$54,'Data Source'!$I$56,'Data Source'!$I$58)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Source'!$L$53:$L$58</c15:sqref>
                        </c15:fullRef>
                        <c15:formulaRef>
                          <c15:sqref>('Data Source'!$L$54,'Data Source'!$L$56,'Data Source'!$L$58)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9.9202427250362595E-3</c:v>
                      </c:pt>
                      <c:pt idx="1">
                        <c:v>1.2060488066748819E-2</c:v>
                      </c:pt>
                      <c:pt idx="2">
                        <c:v>4.8349791210011281E-3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3CDF-46E8-BE5E-5D57D3EFD3F9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BB-43E5-95F6-0658C58BE42F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9BB-43E5-95F6-0658C58BE42F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9BB-43E5-95F6-0658C58BE4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Source'!$P$39:$P$44</c15:sqref>
                  </c15:fullRef>
                </c:ext>
              </c:extLst>
              <c:f>('Data Source'!$P$40,'Data Source'!$P$42,'Data Source'!$P$44)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Source'!$Q$39:$Q$44</c15:sqref>
                  </c15:fullRef>
                </c:ext>
              </c:extLst>
              <c:f>('Data Source'!$Q$40,'Data Source'!$Q$42,'Data Source'!$Q$44)</c:f>
              <c:numCache>
                <c:formatCode>_(* #,##0_);_(* \(#,##0\);_(* "-"_);_(@_)</c:formatCode>
                <c:ptCount val="3"/>
                <c:pt idx="0">
                  <c:v>2992</c:v>
                </c:pt>
                <c:pt idx="1">
                  <c:v>6056</c:v>
                </c:pt>
                <c:pt idx="2">
                  <c:v>5543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BB-43E5-95F6-0658C58BE4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79BB-43E5-95F6-0658C58BE42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79BB-43E5-95F6-0658C58BE42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79BB-43E5-95F6-0658C58BE42F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Source'!$P$39:$P$44</c15:sqref>
                        </c15:fullRef>
                        <c15:formulaRef>
                          <c15:sqref>('Data Source'!$P$40,'Data Source'!$P$42,'Data Source'!$P$44)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Source'!$R$39:$R$44</c15:sqref>
                        </c15:fullRef>
                        <c15:formulaRef>
                          <c15:sqref>('Data Source'!$R$40,'Data Source'!$R$42,'Data Source'!$R$44)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29651</c:v>
                      </c:pt>
                      <c:pt idx="1">
                        <c:v>62804</c:v>
                      </c:pt>
                      <c:pt idx="2">
                        <c:v>78206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79BB-43E5-95F6-0658C58BE42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Source'!$P$39:$P$44</c15:sqref>
                  </c15:fullRef>
                </c:ext>
              </c:extLst>
              <c:f>('Data Source'!$P$40,'Data Source'!$P$42,'Data Source'!$P$44)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Source'!$T$39:$T$44</c15:sqref>
                  </c15:fullRef>
                </c:ext>
              </c:extLst>
              <c:f>('Data Source'!$T$40,'Data Source'!$T$42,'Data Source'!$T$44)</c:f>
              <c:numCache>
                <c:formatCode>_-* #,##0.0_-;\-* #,##0.0_-;_-* "-"_-;_-@_-</c:formatCode>
                <c:ptCount val="3"/>
                <c:pt idx="0">
                  <c:v>9.9100935828877006</c:v>
                </c:pt>
                <c:pt idx="1">
                  <c:v>10.370541611624835</c:v>
                </c:pt>
                <c:pt idx="2">
                  <c:v>14.10896626375609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BB-43E5-95F6-0658C58BE4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Source'!$P$39:$P$44</c15:sqref>
                        </c15:fullRef>
                        <c15:formulaRef>
                          <c15:sqref>('Data Source'!$P$40,'Data Source'!$P$42,'Data Source'!$P$44)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Source'!$S$39:$S$44</c15:sqref>
                        </c15:fullRef>
                        <c15:formulaRef>
                          <c15:sqref>('Data Source'!$S$40,'Data Source'!$S$42,'Data Source'!$S$44)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0.10090722066709386</c:v>
                      </c:pt>
                      <c:pt idx="1">
                        <c:v>9.6426979173301064E-2</c:v>
                      </c:pt>
                      <c:pt idx="2">
                        <c:v>7.0876914814720096E-2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79BB-43E5-95F6-0658C58BE42F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64-4B66-8A4F-4923CF256B8F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564-4B66-8A4F-4923CF256B8F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564-4B66-8A4F-4923CF256B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Source'!$P$53:$P$58</c15:sqref>
                  </c15:fullRef>
                </c:ext>
              </c:extLst>
              <c:f>('Data Source'!$P$54,'Data Source'!$P$56,'Data Source'!$P$58)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Source'!$Q$53:$Q$58</c15:sqref>
                  </c15:fullRef>
                </c:ext>
              </c:extLst>
              <c:f>('Data Source'!$Q$54,'Data Source'!$Q$56,'Data Source'!$Q$58)</c:f>
              <c:numCache>
                <c:formatCode>_(* #,##0_);_(* \(#,##0\);_(* "-"_);_(@_)</c:formatCode>
                <c:ptCount val="3"/>
                <c:pt idx="0">
                  <c:v>14036</c:v>
                </c:pt>
                <c:pt idx="1">
                  <c:v>72604</c:v>
                </c:pt>
                <c:pt idx="2">
                  <c:v>13463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64-4B66-8A4F-4923CF256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rgbClr val="68BFFF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2564-4B66-8A4F-4923CF256B8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2564-4B66-8A4F-4923CF256B8F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Source'!$P$53:$P$58</c15:sqref>
                        </c15:fullRef>
                        <c15:formulaRef>
                          <c15:sqref>('Data Source'!$P$54,'Data Source'!$P$56,'Data Source'!$P$58)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Source'!$R$53:$R$58</c15:sqref>
                        </c15:fullRef>
                        <c15:formulaRef>
                          <c15:sqref>('Data Source'!$R$54,'Data Source'!$R$56,'Data Source'!$R$58)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3811037</c:v>
                      </c:pt>
                      <c:pt idx="1">
                        <c:v>3809917</c:v>
                      </c:pt>
                      <c:pt idx="2">
                        <c:v>308414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C-2564-4B66-8A4F-4923CF256B8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Source'!$P$53:$P$58</c15:sqref>
                  </c15:fullRef>
                </c:ext>
              </c:extLst>
              <c:f>('Data Source'!$P$54,'Data Source'!$P$56,'Data Source'!$P$58)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Source'!$T$53:$T$58</c15:sqref>
                  </c15:fullRef>
                </c:ext>
              </c:extLst>
              <c:f>('Data Source'!$T$54,'Data Source'!$T$56,'Data Source'!$T$58)</c:f>
              <c:numCache>
                <c:formatCode>_-* #,##0.0_-;\-* #,##0.0_-;_-* "-"_-;_-@_-</c:formatCode>
                <c:ptCount val="3"/>
                <c:pt idx="0">
                  <c:v>271.51873753206041</c:v>
                </c:pt>
                <c:pt idx="1">
                  <c:v>52.475304390942647</c:v>
                </c:pt>
                <c:pt idx="2">
                  <c:v>22.90826710242888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64-4B66-8A4F-4923CF256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'Data Source'!$P$53:$P$58</c15:sqref>
                        </c15:fullRef>
                        <c15:formulaRef>
                          <c15:sqref>('Data Source'!$P$54,'Data Source'!$P$56,'Data Source'!$P$58)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Source'!$S$53:$S$58</c15:sqref>
                        </c15:fullRef>
                        <c15:formulaRef>
                          <c15:sqref>('Data Source'!$S$54,'Data Source'!$S$56,'Data Source'!$S$58)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3.6829870714978627E-3</c:v>
                      </c:pt>
                      <c:pt idx="1">
                        <c:v>1.9056583122414476E-2</c:v>
                      </c:pt>
                      <c:pt idx="2">
                        <c:v>4.365236338168825E-2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2564-4B66-8A4F-4923CF256B8F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Source'!$X$38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7F-45B7-80AB-BF8B78B17798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7F-45B7-80AB-BF8B78B17798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67F-45B7-80AB-BF8B78B177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Source'!$W$39:$W$44</c15:sqref>
                  </c15:fullRef>
                </c:ext>
              </c:extLst>
              <c:f>('Data Source'!$W$40,'Data Source'!$W$42,'Data Source'!$W$44)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Source'!$X$39:$X$44</c15:sqref>
                  </c15:fullRef>
                </c:ext>
              </c:extLst>
              <c:f>('Data Source'!$X$40,'Data Source'!$X$42,'Data Source'!$X$44)</c:f>
              <c:numCache>
                <c:formatCode>_(* #,##0_);_(* \(#,##0\);_(* "-"_);_(@_)</c:formatCode>
                <c:ptCount val="3"/>
                <c:pt idx="0">
                  <c:v>12577</c:v>
                </c:pt>
                <c:pt idx="1">
                  <c:v>47652</c:v>
                </c:pt>
                <c:pt idx="2">
                  <c:v>26347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7F-45B7-80AB-BF8B78B17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Source'!$Y$38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867F-45B7-80AB-BF8B78B1779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867F-45B7-80AB-BF8B78B1779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867F-45B7-80AB-BF8B78B17798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Source'!$W$39:$W$44</c15:sqref>
                        </c15:fullRef>
                        <c15:formulaRef>
                          <c15:sqref>('Data Source'!$W$40,'Data Source'!$W$42,'Data Source'!$W$44)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Source'!$Y$39:$Y$44</c15:sqref>
                        </c15:fullRef>
                        <c15:formulaRef>
                          <c15:sqref>('Data Source'!$Y$40,'Data Source'!$Y$42,'Data Source'!$Y$44)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91143</c:v>
                      </c:pt>
                      <c:pt idx="1">
                        <c:v>391248</c:v>
                      </c:pt>
                      <c:pt idx="2">
                        <c:v>177780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67F-45B7-80AB-BF8B78B1779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Source'!$AA$38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Source'!$W$39:$W$44</c15:sqref>
                  </c15:fullRef>
                </c:ext>
              </c:extLst>
              <c:f>('Data Source'!$W$40,'Data Source'!$W$42,'Data Source'!$W$44)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Source'!$AA$39:$AA$44</c15:sqref>
                  </c15:fullRef>
                </c:ext>
              </c:extLst>
              <c:f>('Data Source'!$AA$40,'Data Source'!$AA$42,'Data Source'!$AA$44)</c:f>
              <c:numCache>
                <c:formatCode>_-* #,##0.0_-;\-* #,##0.0_-;_-* "-"_-;_-@_-</c:formatCode>
                <c:ptCount val="3"/>
                <c:pt idx="0">
                  <c:v>7.2467997137632185</c:v>
                </c:pt>
                <c:pt idx="1">
                  <c:v>8.2105263157894743</c:v>
                </c:pt>
                <c:pt idx="2">
                  <c:v>6.7476373021596388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7F-45B7-80AB-BF8B78B17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Source'!$Z$38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'Data Source'!$W$39:$W$44</c15:sqref>
                        </c15:fullRef>
                        <c15:formulaRef>
                          <c15:sqref>('Data Source'!$W$40,'Data Source'!$W$42,'Data Source'!$W$44)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Source'!$Z$39:$Z$44</c15:sqref>
                        </c15:fullRef>
                        <c15:formulaRef>
                          <c15:sqref>('Data Source'!$Z$40,'Data Source'!$Z$42,'Data Source'!$Z$44)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0.13799194672108664</c:v>
                      </c:pt>
                      <c:pt idx="1">
                        <c:v>0.12179487179487179</c:v>
                      </c:pt>
                      <c:pt idx="2">
                        <c:v>0.14820002249971875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867F-45B7-80AB-BF8B78B17798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rgbClr val="FA423A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5BA-4D29-B599-20C293C69CF6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BA-4D29-B599-20C293C69CF6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BA-4D29-B599-20C293C69C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Source'!$B$39:$B$44</c15:sqref>
                  </c15:fullRef>
                </c:ext>
              </c:extLst>
              <c:f>('Data Source'!$B$40,'Data Source'!$B$42,'Data Source'!$B$44)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Source'!$C$39:$C$44</c15:sqref>
                  </c15:fullRef>
                </c:ext>
              </c:extLst>
              <c:f>('Data Source'!$C$40,'Data Source'!$C$42,'Data Source'!$C$44)</c:f>
              <c:numCache>
                <c:formatCode>_(* #,##0_);_(* \(#,##0\);_(* "-"_);_(@_)</c:formatCode>
                <c:ptCount val="3"/>
                <c:pt idx="0">
                  <c:v>196236</c:v>
                </c:pt>
                <c:pt idx="1">
                  <c:v>683733</c:v>
                </c:pt>
                <c:pt idx="2">
                  <c:v>1342496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BA-4D29-B599-20C293C69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Source'!$E$38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Source'!$B$39:$B$44</c15:sqref>
                        </c15:fullRef>
                        <c15:formulaRef>
                          <c15:sqref>('Data Source'!$B$40,'Data Source'!$B$42,'Data Source'!$B$44)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Source'!$E$39:$E$44</c15:sqref>
                        </c15:fullRef>
                        <c15:formulaRef>
                          <c15:sqref>('Data Source'!$E$40,'Data Source'!$E$42,'Data Source'!$E$44)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3.1731904570787492E-2</c:v>
                      </c:pt>
                      <c:pt idx="1">
                        <c:v>0.10392827486326348</c:v>
                      </c:pt>
                      <c:pt idx="2">
                        <c:v>0.31447169067043457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B5BA-4D29-B599-20C293C69CF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540560"/>
        <c:axId val="95654560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dPt>
                  <c:idx val="0"/>
                  <c:marker>
                    <c:symbol val="none"/>
                  </c:marker>
                  <c:bubble3D val="0"/>
                  <c:spPr>
                    <a:ln w="28575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B5BA-4D29-B599-20C293C69CF6}"/>
                    </c:ext>
                  </c:extLst>
                </c:dPt>
                <c:dPt>
                  <c:idx val="1"/>
                  <c:marker>
                    <c:symbol val="none"/>
                  </c:marker>
                  <c:bubble3D val="0"/>
                  <c:spPr>
                    <a:ln w="28575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B5BA-4D29-B599-20C293C69CF6}"/>
                    </c:ext>
                  </c:extLst>
                </c:dPt>
                <c:dPt>
                  <c:idx val="2"/>
                  <c:marker>
                    <c:symbol val="none"/>
                  </c:marker>
                  <c:bubble3D val="0"/>
                  <c:spPr>
                    <a:ln w="28575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B5BA-4D29-B599-20C293C69CF6}"/>
                    </c:ext>
                  </c:extLst>
                </c:dPt>
                <c:cat>
                  <c:strRef>
                    <c:extLst>
                      <c:ext uri="{02D57815-91ED-43cb-92C2-25804820EDAC}">
                        <c15:fullRef>
                          <c15:sqref>'Data Source'!$B$39:$B$44</c15:sqref>
                        </c15:fullRef>
                        <c15:formulaRef>
                          <c15:sqref>('Data Source'!$B$40,'Data Source'!$B$42,'Data Source'!$B$44)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Source'!$D$39:$D$44</c15:sqref>
                        </c15:fullRef>
                        <c15:formulaRef>
                          <c15:sqref>('Data Source'!$D$40,'Data Source'!$D$42,'Data Source'!$D$44)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6184186</c:v>
                      </c:pt>
                      <c:pt idx="1">
                        <c:v>6578893</c:v>
                      </c:pt>
                      <c:pt idx="2">
                        <c:v>4269052</c:v>
                      </c:pt>
                    </c:numCache>
                  </c:numRef>
                </c:val>
                <c:smooth val="0"/>
                <c:extLst>
                  <c:ext uri="{02D57815-91ED-43cb-92C2-25804820EDAC}">
                    <c15:categoryFilterExceptions>
                      <c15:categoryFilterException>
                        <c15:sqref>'Data Source'!$D$39</c15:sqref>
                        <c15:spPr xmlns:c15="http://schemas.microsoft.com/office/drawing/2012/chart">
                          <a:ln w="28575" cap="rnd">
                            <a:noFill/>
                            <a:round/>
                          </a:ln>
                          <a:effectLst/>
                        </c15:spPr>
                        <c15:bubble3D val="0"/>
                      </c15:categoryFilterException>
                      <c15:categoryFilterException>
                        <c15:sqref>'Data Source'!$D$41</c15:sqref>
                        <c15:spPr xmlns:c15="http://schemas.microsoft.com/office/drawing/2012/chart">
                          <a:ln w="28575" cap="rnd">
                            <a:noFill/>
                            <a:round/>
                          </a:ln>
                          <a:effectLst/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E-B5BA-4D29-B599-20C293C69CF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3"/>
          <c:order val="3"/>
          <c:tx>
            <c:strRef>
              <c:f>'Data Source'!$F$38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Source'!$B$39:$B$44</c15:sqref>
                  </c15:fullRef>
                </c:ext>
              </c:extLst>
              <c:f>('Data Source'!$B$40,'Data Source'!$B$42,'Data Source'!$B$44)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Source'!$F$39:$F$44</c15:sqref>
                  </c15:fullRef>
                </c:ext>
              </c:extLst>
              <c:f>('Data Source'!$F$40,'Data Source'!$F$42,'Data Source'!$F$44)</c:f>
              <c:numCache>
                <c:formatCode>_-* #,##0.0_-;\-* #,##0.0_-;_-* "-"_-;_-@_-</c:formatCode>
                <c:ptCount val="3"/>
                <c:pt idx="0">
                  <c:v>31.514023930369554</c:v>
                </c:pt>
                <c:pt idx="1">
                  <c:v>9.6220205840583972</c:v>
                </c:pt>
                <c:pt idx="2">
                  <c:v>3.1799364765332636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BA-4D29-B599-20C293C69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331664"/>
        <c:axId val="991328424"/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91328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91331664"/>
        <c:crosses val="max"/>
        <c:crossBetween val="between"/>
      </c:valAx>
      <c:catAx>
        <c:axId val="99133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132842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198-4199-BB70-74908E4AA9BD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198-4199-BB70-74908E4AA9BD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198-4199-BB70-74908E4AA9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Source'!$B$53:$B$58</c15:sqref>
                  </c15:fullRef>
                </c:ext>
              </c:extLst>
              <c:f>('Data Source'!$B$54,'Data Source'!$B$56,'Data Source'!$B$58)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Source'!$C$53:$C$58</c15:sqref>
                  </c15:fullRef>
                </c:ext>
              </c:extLst>
              <c:f>('Data Source'!$C$54,'Data Source'!$C$56,'Data Source'!$C$58)</c:f>
              <c:numCache>
                <c:formatCode>_(* #,##0_);_(* \(#,##0\);_(* "-"_);_(@_)</c:formatCode>
                <c:ptCount val="3"/>
                <c:pt idx="0">
                  <c:v>37936</c:v>
                </c:pt>
                <c:pt idx="1">
                  <c:v>140151</c:v>
                </c:pt>
                <c:pt idx="2">
                  <c:v>59898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98-4199-BB70-74908E4AA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0198-4199-BB70-74908E4AA9B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0198-4199-BB70-74908E4AA9B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0198-4199-BB70-74908E4AA9BD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Source'!$B$53:$B$58</c15:sqref>
                        </c15:fullRef>
                        <c15:formulaRef>
                          <c15:sqref>('Data Source'!$B$54,'Data Source'!$B$56,'Data Source'!$B$58)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Source'!$D$53:$D$58</c15:sqref>
                        </c15:fullRef>
                        <c15:formulaRef>
                          <c15:sqref>('Data Source'!$D$54,'Data Source'!$D$56,'Data Source'!$D$58)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4771629</c:v>
                      </c:pt>
                      <c:pt idx="1">
                        <c:v>5411435</c:v>
                      </c:pt>
                      <c:pt idx="2">
                        <c:v>3572686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0198-4199-BB70-74908E4AA9B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Source'!$E$52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Source'!$B$53:$B$58</c15:sqref>
                        </c15:fullRef>
                        <c15:formulaRef>
                          <c15:sqref>('Data Source'!$B$54,'Data Source'!$B$56,'Data Source'!$B$58)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Source'!$E$53:$E$58</c15:sqref>
                        </c15:fullRef>
                        <c15:formulaRef>
                          <c15:sqref>('Data Source'!$E$54,'Data Source'!$E$56,'Data Source'!$E$58)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7.9503247213896979E-3</c:v>
                      </c:pt>
                      <c:pt idx="1">
                        <c:v>2.5899045262485827E-2</c:v>
                      </c:pt>
                      <c:pt idx="2">
                        <c:v>1.6765537189666262E-2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198-4199-BB70-74908E4AA9B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Source'!$F$52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Source'!$B$53:$B$58</c15:sqref>
                  </c15:fullRef>
                </c:ext>
              </c:extLst>
              <c:f>('Data Source'!$B$54,'Data Source'!$B$56,'Data Source'!$B$58)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Source'!$F$53:$F$58</c15:sqref>
                  </c15:fullRef>
                </c:ext>
              </c:extLst>
              <c:f>('Data Source'!$F$54,'Data Source'!$F$56,'Data Source'!$F$58)</c:f>
              <c:numCache>
                <c:formatCode>_-* #,##0.0_-;\-* #,##0.0_-;_-* "-"_-;_-@_-</c:formatCode>
                <c:ptCount val="3"/>
                <c:pt idx="0">
                  <c:v>125.7810259384226</c:v>
                </c:pt>
                <c:pt idx="1">
                  <c:v>38.611461923211394</c:v>
                </c:pt>
                <c:pt idx="2">
                  <c:v>59.646165147417278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98-4199-BB70-74908E4AA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331664"/>
        <c:axId val="991328424"/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91328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91331664"/>
        <c:crosses val="max"/>
        <c:crossBetween val="between"/>
      </c:valAx>
      <c:catAx>
        <c:axId val="9913316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91328424"/>
        <c:crosses val="max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32-4DC8-AD78-5BBC0A36719D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32-4DC8-AD78-5BBC0A36719D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C32-4DC8-AD78-5BBC0A3671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Source'!$B$45:$B$47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Source'!$C$45:$C$47</c:f>
              <c:numCache>
                <c:formatCode>_(* #,##0_);_(* \(#,##0\);_(* "-"_);_(@_)</c:formatCode>
                <c:ptCount val="3"/>
                <c:pt idx="0">
                  <c:v>885741.51</c:v>
                </c:pt>
                <c:pt idx="1">
                  <c:v>1842967</c:v>
                </c:pt>
                <c:pt idx="2">
                  <c:v>3185281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32-4DC8-AD78-5BBC0A36719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Source'!$E$38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Source'!$B$45:$B$47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Source'!$E$45:$E$47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5.9442539401570467E-2</c:v>
                      </c:pt>
                      <c:pt idx="1">
                        <c:v>0.10314239019951778</c:v>
                      </c:pt>
                      <c:pt idx="2">
                        <c:v>0.20485840098745259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7C32-4DC8-AD78-5BBC0A36719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Source'!$F$38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Source'!$B$45:$B$47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Source'!$F$45:$F$47</c:f>
              <c:numCache>
                <c:formatCode>_-* #,##0.0_-;\-* #,##0.0_-;_-* "-"_-;_-@_-</c:formatCode>
                <c:ptCount val="3"/>
                <c:pt idx="0">
                  <c:v>16.822969039804853</c:v>
                </c:pt>
                <c:pt idx="1">
                  <c:v>9.6953347509749221</c:v>
                </c:pt>
                <c:pt idx="2">
                  <c:v>4.8814205088970173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32-4DC8-AD78-5BBC0A36719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85261152"/>
        <c:axId val="108526367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Source'!$B$45:$B$47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Source'!$D$45:$D$47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14900802</c:v>
                      </c:pt>
                      <c:pt idx="1">
                        <c:v>17868182</c:v>
                      </c:pt>
                      <c:pt idx="2">
                        <c:v>15548696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7C32-4DC8-AD78-5BBC0A36719D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10852636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1085261152"/>
        <c:crosses val="max"/>
        <c:crossBetween val="between"/>
      </c:valAx>
      <c:catAx>
        <c:axId val="1085261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5263672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DC-440C-956A-B868B79834B0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DC-440C-956A-B868B79834B0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DC-440C-956A-B868B79834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Source'!$B$59:$B$61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Source'!$C$59:$C$61</c:f>
              <c:numCache>
                <c:formatCode>_(* #,##0_);_(* \(#,##0\);_(* "-"_);_(@_)</c:formatCode>
                <c:ptCount val="3"/>
                <c:pt idx="0">
                  <c:v>149931.51</c:v>
                </c:pt>
                <c:pt idx="1">
                  <c:v>213507</c:v>
                </c:pt>
                <c:pt idx="2">
                  <c:v>177030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DC-440C-956A-B868B79834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Source'!$B$59:$B$61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Source'!$D$59:$D$61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11459206</c:v>
                      </c:pt>
                      <c:pt idx="1">
                        <c:v>14492748</c:v>
                      </c:pt>
                      <c:pt idx="2">
                        <c:v>13779187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04DC-440C-956A-B868B79834B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Source'!$E$52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Source'!$B$59:$B$61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Source'!$E$59:$E$61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1.3083935309305026E-2</c:v>
                      </c:pt>
                      <c:pt idx="1">
                        <c:v>1.4731988716011621E-2</c:v>
                      </c:pt>
                      <c:pt idx="2">
                        <c:v>1.2847637527526117E-2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4DC-440C-956A-B868B79834B0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Source'!$F$52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Source'!$B$59:$B$61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Source'!$F$59:$F$61</c:f>
              <c:numCache>
                <c:formatCode>_-* #,##0.0_-;\-* #,##0.0_-;_-* "-"_-;_-@_-</c:formatCode>
                <c:ptCount val="3"/>
                <c:pt idx="0">
                  <c:v>76.429604424046687</c:v>
                </c:pt>
                <c:pt idx="1">
                  <c:v>67.879498096081164</c:v>
                </c:pt>
                <c:pt idx="2">
                  <c:v>77.835321696887533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DC-440C-956A-B868B79834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91331664"/>
        <c:axId val="991328424"/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91328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91331664"/>
        <c:crosses val="max"/>
        <c:crossBetween val="between"/>
      </c:valAx>
      <c:catAx>
        <c:axId val="99133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132842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7B9-45B3-AF31-00C6F7689AF3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7B9-45B3-AF31-00C6F7689AF3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7B9-45B3-AF31-00C6F7689A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Source'!$I$45:$I$47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Source'!$J$45:$J$47</c:f>
              <c:numCache>
                <c:formatCode>_(* #,##0_);_(* \(#,##0\);_(* "-"_);_(@_)</c:formatCode>
                <c:ptCount val="3"/>
                <c:pt idx="0">
                  <c:v>735810</c:v>
                </c:pt>
                <c:pt idx="1">
                  <c:v>1629460</c:v>
                </c:pt>
                <c:pt idx="2">
                  <c:v>3008251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B9-45B3-AF31-00C6F7689A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Source'!$K$38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Source'!$I$45:$I$47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Source'!$K$45:$K$47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3441596</c:v>
                      </c:pt>
                      <c:pt idx="1">
                        <c:v>3375434</c:v>
                      </c:pt>
                      <c:pt idx="2">
                        <c:v>1769509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D7B9-45B3-AF31-00C6F7689AF3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Source'!$M$38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Source'!$I$45:$I$47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Source'!$M$45:$M$47</c:f>
              <c:numCache>
                <c:formatCode>_-* #,##0.0_-;\-* #,##0.0_-;_-* "-"_-;_-@_-</c:formatCode>
                <c:ptCount val="3"/>
                <c:pt idx="0">
                  <c:v>4.6772889740558021</c:v>
                </c:pt>
                <c:pt idx="1">
                  <c:v>2.0715046702588586</c:v>
                </c:pt>
                <c:pt idx="2">
                  <c:v>0.5882185362857022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B9-45B3-AF31-00C6F7689A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Source'!$L$38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Source'!$I$45:$I$47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Source'!$L$45:$L$47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0.21379906299286727</c:v>
                      </c:pt>
                      <c:pt idx="1">
                        <c:v>0.48274088606087395</c:v>
                      </c:pt>
                      <c:pt idx="2">
                        <c:v>1.7000484315140527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D7B9-45B3-AF31-00C6F7689AF3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23-4297-AB0F-4C85771FC7BD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23-4297-AB0F-4C85771FC7BD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D23-4297-AB0F-4C85771FC7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Source'!$I$59:$I$61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Source'!$J$59:$J$61</c:f>
              <c:numCache>
                <c:formatCode>_(* #,##0_);_(* \(#,##0\);_(* "-"_);_(@_)</c:formatCode>
                <c:ptCount val="3"/>
                <c:pt idx="0">
                  <c:v>22154</c:v>
                </c:pt>
                <c:pt idx="1">
                  <c:v>26047</c:v>
                </c:pt>
                <c:pt idx="2">
                  <c:v>38110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23-4297-AB0F-4C85771FC7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Source'!$K$52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Source'!$I$59:$I$61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Source'!$K$59:$K$61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3613131</c:v>
                      </c:pt>
                      <c:pt idx="1">
                        <c:v>6116304</c:v>
                      </c:pt>
                      <c:pt idx="2">
                        <c:v>10177162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AD23-4297-AB0F-4C85771FC7B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Source'!$M$52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Source'!$I$59:$I$61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Source'!$M$59:$M$61</c:f>
              <c:numCache>
                <c:formatCode>_-* #,##0.0_-;\-* #,##0.0_-;_-* "-"_-;_-@_-</c:formatCode>
                <c:ptCount val="3"/>
                <c:pt idx="0">
                  <c:v>163.09158616954048</c:v>
                </c:pt>
                <c:pt idx="1">
                  <c:v>234.81798287710677</c:v>
                </c:pt>
                <c:pt idx="2">
                  <c:v>267.04702177906063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23-4297-AB0F-4C85771FC7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Source'!$L$52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Source'!$I$59:$I$61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Source'!$L$59:$L$61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6.1315241545352216E-3</c:v>
                      </c:pt>
                      <c:pt idx="1">
                        <c:v>4.2586176226688532E-3</c:v>
                      </c:pt>
                      <c:pt idx="2">
                        <c:v>3.7446588744484955E-3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AD23-4297-AB0F-4C85771FC7BD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15F-4F76-8274-79E38692D949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5F-4F76-8274-79E38692D949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5F-4F76-8274-79E38692D94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Source'!$P$45:$P$47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Source'!$Q$45:$Q$47</c:f>
              <c:numCache>
                <c:formatCode>_(* #,##0_);_(* \(#,##0\);_(* "-"_);_(@_)</c:formatCode>
                <c:ptCount val="3"/>
                <c:pt idx="0">
                  <c:v>2997.51</c:v>
                </c:pt>
                <c:pt idx="1">
                  <c:v>11188</c:v>
                </c:pt>
                <c:pt idx="2">
                  <c:v>14929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5F-4F76-8274-79E38692D9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Source'!$P$45:$P$47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Source'!$R$45:$R$47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168085</c:v>
                      </c:pt>
                      <c:pt idx="1">
                        <c:v>550530</c:v>
                      </c:pt>
                      <c:pt idx="2">
                        <c:v>312793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A15F-4F76-8274-79E38692D94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Source'!$P$45:$P$47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Source'!$T$45:$T$47</c:f>
              <c:numCache>
                <c:formatCode>_-* #,##0.0_-;\-* #,##0.0_-;_-* "-"_-;_-@_-</c:formatCode>
                <c:ptCount val="3"/>
                <c:pt idx="0">
                  <c:v>56.074875479981714</c:v>
                </c:pt>
                <c:pt idx="1">
                  <c:v>49.207186271004645</c:v>
                </c:pt>
                <c:pt idx="2">
                  <c:v>20.95203965436399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5F-4F76-8274-79E38692D9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Source'!$P$45:$P$47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Source'!$S$45:$S$47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1.783329862867002E-2</c:v>
                      </c:pt>
                      <c:pt idx="1">
                        <c:v>2.0322234937242292E-2</c:v>
                      </c:pt>
                      <c:pt idx="2">
                        <c:v>4.772805018015109E-2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A15F-4F76-8274-79E38692D949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06-4C2E-8C23-B4D76DDB108F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B06-4C2E-8C23-B4D76DDB108F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B06-4C2E-8C23-B4D76DDB10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Source'!$P$59:$P$61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Source'!$Q$59:$Q$61</c:f>
              <c:numCache>
                <c:formatCode>_(* #,##0_);_(* \(#,##0\);_(* "-"_);_(@_)</c:formatCode>
                <c:ptCount val="3"/>
                <c:pt idx="0">
                  <c:v>83350</c:v>
                </c:pt>
                <c:pt idx="1">
                  <c:v>100687</c:v>
                </c:pt>
                <c:pt idx="2">
                  <c:v>66459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06-4C2E-8C23-B4D76DDB10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Source'!$P$59:$P$61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Source'!$R$59:$R$61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7275190</c:v>
                      </c:pt>
                      <c:pt idx="1">
                        <c:v>7249025</c:v>
                      </c:pt>
                      <c:pt idx="2">
                        <c:v>2905828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2B06-4C2E-8C23-B4D76DDB108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Source'!$P$59:$P$61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Source'!$T$59:$T$61</c:f>
              <c:numCache>
                <c:formatCode>_-* #,##0.0_-;\-* #,##0.0_-;_-* "-"_-;_-@_-</c:formatCode>
                <c:ptCount val="3"/>
                <c:pt idx="0">
                  <c:v>87.284823035392918</c:v>
                </c:pt>
                <c:pt idx="1">
                  <c:v>71.995639953519316</c:v>
                </c:pt>
                <c:pt idx="2">
                  <c:v>43.723619073413687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06-4C2E-8C23-B4D76DDB10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Source'!$P$59:$P$61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Source'!$S$59:$S$61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1.1456745459568754E-2</c:v>
                      </c:pt>
                      <c:pt idx="1">
                        <c:v>1.3889729998172168E-2</c:v>
                      </c:pt>
                      <c:pt idx="2">
                        <c:v>2.2870933861192058E-2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2B06-4C2E-8C23-B4D76DDB108F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Source'!$X$38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ABE-43D5-AE2B-E133CBC8B57F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ABE-43D5-AE2B-E133CBC8B57F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ABE-43D5-AE2B-E133CBC8B5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Source'!$W$45:$W$47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Source'!$X$45:$X$47</c:f>
              <c:numCache>
                <c:formatCode>_(* #,##0_);_(* \(#,##0\);_(* "-"_);_(@_)</c:formatCode>
                <c:ptCount val="3"/>
                <c:pt idx="0">
                  <c:v>41430</c:v>
                </c:pt>
                <c:pt idx="1">
                  <c:v>75585</c:v>
                </c:pt>
                <c:pt idx="2">
                  <c:v>57532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BE-43D5-AE2B-E133CBC8B5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Source'!$Y$38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Source'!$W$45:$W$47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Source'!$Y$45:$Y$47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402800</c:v>
                      </c:pt>
                      <c:pt idx="1">
                        <c:v>576889</c:v>
                      </c:pt>
                      <c:pt idx="2">
                        <c:v>383404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9ABE-43D5-AE2B-E133CBC8B57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Source'!$AA$38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Source'!$W$45:$W$47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Source'!$AA$45:$AA$47</c:f>
              <c:numCache>
                <c:formatCode>_-* #,##0.0_-;\-* #,##0.0_-;_-* "-"_-;_-@_-</c:formatCode>
                <c:ptCount val="3"/>
                <c:pt idx="0">
                  <c:v>9.7224233647115614</c:v>
                </c:pt>
                <c:pt idx="1">
                  <c:v>7.6323212277568304</c:v>
                </c:pt>
                <c:pt idx="2">
                  <c:v>6.6641868872975039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BE-43D5-AE2B-E133CBC8B5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Source'!$Z$38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Source'!$W$45:$W$47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Source'!$Z$45:$Z$47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0.10285501489572989</c:v>
                      </c:pt>
                      <c:pt idx="1">
                        <c:v>0.13102173901738462</c:v>
                      </c:pt>
                      <c:pt idx="2">
                        <c:v>0.1500558157974356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ABE-43D5-AE2B-E133CBC8B57F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2"/>
          <c:order val="0"/>
          <c:tx>
            <c:strRef>
              <c:f>'Data Source'!$AG$21</c:f>
              <c:strCache>
                <c:ptCount val="1"/>
                <c:pt idx="0">
                  <c:v>Anies %</c:v>
                </c:pt>
              </c:strCache>
              <c:extLst xmlns:c15="http://schemas.microsoft.com/office/drawing/2012/chart"/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  <c:extLst xmlns:c15="http://schemas.microsoft.com/office/drawing/2012/chart"/>
            </c:strRef>
          </c:cat>
          <c:val>
            <c:numRef>
              <c:f>'Data Source'!$AG$22:$AG$25</c:f>
              <c:numCache>
                <c:formatCode>0.00%</c:formatCode>
                <c:ptCount val="4"/>
                <c:pt idx="0">
                  <c:v>0.1859918354492478</c:v>
                </c:pt>
                <c:pt idx="1">
                  <c:v>0.1608300696952763</c:v>
                </c:pt>
                <c:pt idx="2">
                  <c:v>0.36462177687374847</c:v>
                </c:pt>
                <c:pt idx="3">
                  <c:v>0.4433735179721221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92B-4121-B492-54FD8AAC632A}"/>
            </c:ext>
          </c:extLst>
        </c:ser>
        <c:ser>
          <c:idx val="3"/>
          <c:order val="1"/>
          <c:tx>
            <c:strRef>
              <c:f>'Data Source'!$AE$21</c:f>
              <c:strCache>
                <c:ptCount val="1"/>
                <c:pt idx="0">
                  <c:v>Prabowo %</c:v>
                </c:pt>
              </c:strCache>
              <c:extLst xmlns:c15="http://schemas.microsoft.com/office/drawing/2012/chart"/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  <c:extLst xmlns:c15="http://schemas.microsoft.com/office/drawing/2012/chart"/>
            </c:strRef>
          </c:cat>
          <c:val>
            <c:numRef>
              <c:f>'Data Source'!$AE$22:$AE$25</c:f>
              <c:numCache>
                <c:formatCode>0.00%</c:formatCode>
                <c:ptCount val="4"/>
                <c:pt idx="0">
                  <c:v>0.33323199906753698</c:v>
                </c:pt>
                <c:pt idx="1">
                  <c:v>0.56663107742460905</c:v>
                </c:pt>
                <c:pt idx="2">
                  <c:v>0.36198564838814085</c:v>
                </c:pt>
                <c:pt idx="3">
                  <c:v>0.26409900387240692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92B-4121-B492-54FD8AAC632A}"/>
            </c:ext>
          </c:extLst>
        </c:ser>
        <c:ser>
          <c:idx val="0"/>
          <c:order val="2"/>
          <c:tx>
            <c:strRef>
              <c:f>'Data Source'!$AC$21</c:f>
              <c:strCache>
                <c:ptCount val="1"/>
                <c:pt idx="0">
                  <c:v>Ganjar %</c:v>
                </c:pt>
              </c:strCache>
              <c:extLst xmlns:c15="http://schemas.microsoft.com/office/drawing/2012/chart"/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  <c:extLst xmlns:c15="http://schemas.microsoft.com/office/drawing/2012/chart"/>
            </c:strRef>
          </c:cat>
          <c:val>
            <c:numRef>
              <c:f>'Data Source'!$AC$22:$AC$25</c:f>
              <c:numCache>
                <c:formatCode>0.00%</c:formatCode>
                <c:ptCount val="4"/>
                <c:pt idx="0">
                  <c:v>0.48077616548321522</c:v>
                </c:pt>
                <c:pt idx="1">
                  <c:v>0.27253885288011459</c:v>
                </c:pt>
                <c:pt idx="2">
                  <c:v>0.27339257473811074</c:v>
                </c:pt>
                <c:pt idx="3">
                  <c:v>0.29252747815547103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92B-4121-B492-54FD8AAC632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'Data Source'!$AH$21</c15:sqref>
                        </c15:formulaRef>
                      </c:ext>
                    </c:extLst>
                    <c:strCache>
                      <c:ptCount val="1"/>
                      <c:pt idx="0">
                        <c:v>Muhaimin %</c:v>
                      </c:pt>
                    </c:strCache>
                  </c:strRef>
                </c:tx>
                <c:spPr>
                  <a:solidFill>
                    <a:srgbClr val="3BD8E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Source'!$V$23:$V$25</c15:sqref>
                        </c15:formulaRef>
                      </c:ext>
                    </c:extLst>
                    <c:strCache>
                      <c:ptCount val="3"/>
                      <c:pt idx="0">
                        <c:v>Facebook</c:v>
                      </c:pt>
                      <c:pt idx="1">
                        <c:v>Tiktok</c:v>
                      </c:pt>
                      <c:pt idx="2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Source'!$AH$22:$AH$25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0.16810921720331096</c:v>
                      </c:pt>
                      <c:pt idx="1">
                        <c:v>0.17374209690556131</c:v>
                      </c:pt>
                      <c:pt idx="2">
                        <c:v>0.48062304587200394</c:v>
                      </c:pt>
                      <c:pt idx="3">
                        <c:v>0.13805968453627923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92B-4121-B492-54FD8AAC632A}"/>
                  </c:ext>
                </c:extLst>
              </c15:ser>
            </c15:filteredBarSeries>
            <c15:filteredBarSeries>
              <c15:ser>
                <c:idx val="1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Source'!$AF$21</c15:sqref>
                        </c15:formulaRef>
                      </c:ext>
                    </c:extLst>
                    <c:strCache>
                      <c:ptCount val="1"/>
                      <c:pt idx="0">
                        <c:v>Gibran %</c:v>
                      </c:pt>
                    </c:strCache>
                  </c:strRef>
                </c:tx>
                <c:spPr>
                  <a:solidFill>
                    <a:srgbClr val="71DA79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Source'!$V$22:$V$25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Source'!$AF$22:$AF$25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0.22969763089149342</c:v>
                      </c:pt>
                      <c:pt idx="1">
                        <c:v>0.36800440639630611</c:v>
                      </c:pt>
                      <c:pt idx="2">
                        <c:v>0.48048179880161951</c:v>
                      </c:pt>
                      <c:pt idx="3">
                        <c:v>0.59264645069232058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2B-4121-B492-54FD8AAC632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Source'!$AD$21</c15:sqref>
                        </c15:formulaRef>
                      </c:ext>
                    </c:extLst>
                    <c:strCache>
                      <c:ptCount val="1"/>
                      <c:pt idx="0">
                        <c:v>Mahfud %</c:v>
                      </c:pt>
                    </c:strCache>
                  </c:strRef>
                </c:tx>
                <c:spPr>
                  <a:solidFill>
                    <a:srgbClr val="FA945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Source'!$V$22:$V$25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Source'!$AD$22:$AD$25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0.60219315190519562</c:v>
                      </c:pt>
                      <c:pt idx="1">
                        <c:v>0.45825349669813253</c:v>
                      </c:pt>
                      <c:pt idx="2">
                        <c:v>3.8895155326376579E-2</c:v>
                      </c:pt>
                      <c:pt idx="3">
                        <c:v>0.26929386477140016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2B-4121-B492-54FD8AAC632A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4"/>
          <c:order val="0"/>
          <c:tx>
            <c:strRef>
              <c:f>'Data Source'!$AG$3</c:f>
              <c:strCache>
                <c:ptCount val="1"/>
                <c:pt idx="0">
                  <c:v>Anies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Source'!$AG$4:$AG$8</c:f>
              <c:numCache>
                <c:formatCode>0.00%</c:formatCode>
                <c:ptCount val="5"/>
                <c:pt idx="0">
                  <c:v>0.38210520289603433</c:v>
                </c:pt>
                <c:pt idx="1">
                  <c:v>0.1859918354492478</c:v>
                </c:pt>
                <c:pt idx="2">
                  <c:v>0.1608300696952763</c:v>
                </c:pt>
                <c:pt idx="3">
                  <c:v>0.36462177687374847</c:v>
                </c:pt>
                <c:pt idx="4">
                  <c:v>0.4433735179721221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025-4473-B9A4-E5BA5F360EF5}"/>
            </c:ext>
          </c:extLst>
        </c:ser>
        <c:ser>
          <c:idx val="2"/>
          <c:order val="1"/>
          <c:tx>
            <c:strRef>
              <c:f>'Data Source'!$AE$3</c:f>
              <c:strCache>
                <c:ptCount val="1"/>
                <c:pt idx="0">
                  <c:v>Prabowo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Source'!$AE$4:$AE$8</c:f>
              <c:numCache>
                <c:formatCode>0.00%</c:formatCode>
                <c:ptCount val="5"/>
                <c:pt idx="0">
                  <c:v>0.41580231699320436</c:v>
                </c:pt>
                <c:pt idx="1">
                  <c:v>0.33323199906753698</c:v>
                </c:pt>
                <c:pt idx="2">
                  <c:v>0.56663107742460905</c:v>
                </c:pt>
                <c:pt idx="3">
                  <c:v>0.36198564838814085</c:v>
                </c:pt>
                <c:pt idx="4">
                  <c:v>0.26409900387240692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025-4473-B9A4-E5BA5F360EF5}"/>
            </c:ext>
          </c:extLst>
        </c:ser>
        <c:ser>
          <c:idx val="5"/>
          <c:order val="2"/>
          <c:tx>
            <c:strRef>
              <c:f>'Data Source'!$AC$3</c:f>
              <c:strCache>
                <c:ptCount val="1"/>
                <c:pt idx="0">
                  <c:v>Ganjar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Source'!$AC$4:$AC$8</c:f>
              <c:numCache>
                <c:formatCode>0.00%</c:formatCode>
                <c:ptCount val="5"/>
                <c:pt idx="0">
                  <c:v>0.20209248011076131</c:v>
                </c:pt>
                <c:pt idx="1">
                  <c:v>0.48077616548321522</c:v>
                </c:pt>
                <c:pt idx="2">
                  <c:v>0.27253885288011459</c:v>
                </c:pt>
                <c:pt idx="3">
                  <c:v>0.27339257473811074</c:v>
                </c:pt>
                <c:pt idx="4">
                  <c:v>0.29252747815547103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025-4473-B9A4-E5BA5F360E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/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5"/>
          <c:order val="5"/>
          <c:tx>
            <c:strRef>
              <c:f>'Data Source'!$V$9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17-43F8-98CF-92625DB65C93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917-43F8-98CF-92625DB65C93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917-43F8-98CF-92625DB65C93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084895966139385"/>
                      <c:h val="0.239009344187516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917-43F8-98CF-92625DB65C93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084895966139385"/>
                      <c:h val="0.239009344187516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F917-43F8-98CF-92625DB65C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479FB3E-A0BC-419B-A1CF-B9CBACB93C35}" type="VALUE">
                      <a:rPr lang="en-US" sz="1600">
                        <a:solidFill>
                          <a:sysClr val="windowText" lastClr="000000"/>
                        </a:solidFill>
                      </a:rPr>
                      <a:pPr/>
                      <a:t>[]</a:t>
                    </a:fld>
                    <a:endParaRPr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084895966139385"/>
                      <c:h val="0.2390093441875164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F917-43F8-98CF-92625DB65C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Source'!$W$3:$AB$3</c15:sqref>
                  </c15:fullRef>
                </c:ext>
              </c:extLst>
              <c:f>('Data Source'!$W$3,'Data Source'!$Y$3,'Data Source'!$AA$3)</c:f>
              <c:strCache>
                <c:ptCount val="3"/>
                <c:pt idx="0">
                  <c:v>Ganjar</c:v>
                </c:pt>
                <c:pt idx="1">
                  <c:v>Prabowo</c:v>
                </c:pt>
                <c:pt idx="2">
                  <c:v>Anies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Source'!$W$9:$AB$9</c15:sqref>
                  </c15:fullRef>
                </c:ext>
              </c:extLst>
              <c:f>('Data Source'!$W$9,'Data Source'!$Y$9,'Data Source'!$AA$9)</c:f>
              <c:numCache>
                <c:formatCode>_(* #,##0_);_(* \(#,##0\);_(* "-"_);_(@_)</c:formatCode>
                <c:ptCount val="3"/>
                <c:pt idx="0">
                  <c:v>11279644</c:v>
                </c:pt>
                <c:pt idx="1">
                  <c:v>11289289</c:v>
                </c:pt>
                <c:pt idx="2">
                  <c:v>8716616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'Data Source'!$X$9</c15:sqref>
                  <c15:spPr xmlns:c15="http://schemas.microsoft.com/office/drawing/2012/chart">
                    <a:solidFill>
                      <a:srgbClr val="FA945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'Data Source'!$Z$9</c15:sqref>
                  <c15:spPr xmlns:c15="http://schemas.microsoft.com/office/drawing/2012/chart">
                    <a:solidFill>
                      <a:srgbClr val="71DA79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'Data Source'!$AB$9</c15:sqref>
                  <c15:spPr xmlns:c15="http://schemas.microsoft.com/office/drawing/2012/chart">
                    <a:solidFill>
                      <a:srgbClr val="3BD8E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B-593C-4310-9529-23EC725D3863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Source'!$V$4</c15:sqref>
                        </c15:formulaRef>
                      </c:ext>
                    </c:extLst>
                    <c:strCache>
                      <c:ptCount val="1"/>
                      <c:pt idx="0">
                        <c:v>Twitter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Source'!$W$3,'Data Source'!$Y$3,'Data Source'!$AA$3)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Source'!$W$4:$AB$4</c15:sqref>
                        </c15:fullRef>
                        <c15:formulaRef>
                          <c15:sqref>('Data Source'!$W$4,'Data Source'!$Y$4,'Data Source'!$AA$4)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1073143</c:v>
                      </c:pt>
                      <c:pt idx="1">
                        <c:v>2207976</c:v>
                      </c:pt>
                      <c:pt idx="2">
                        <c:v>2029039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7-593C-4310-9529-23EC725D3863}"/>
                  </c:ext>
                </c:extLst>
              </c15:ser>
            </c15:filteredBarSeries>
            <c15:filteredBa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Source'!$V$5</c15:sqref>
                        </c15:formulaRef>
                      </c:ext>
                    </c:extLst>
                    <c:strCache>
                      <c:ptCount val="1"/>
                      <c:pt idx="0">
                        <c:v>Instagram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Source'!$W$3,'Data Source'!$Y$3,'Data Source'!$AA$3)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Source'!$W$5:$AB$5</c15:sqref>
                        </c15:fullRef>
                        <c15:formulaRef>
                          <c15:sqref>('Data Source'!$W$5,'Data Source'!$Y$5,'Data Source'!$AA$5)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7168876</c:v>
                      </c:pt>
                      <c:pt idx="1">
                        <c:v>4968838</c:v>
                      </c:pt>
                      <c:pt idx="2">
                        <c:v>2773333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593C-4310-9529-23EC725D3863}"/>
                  </c:ext>
                </c:extLst>
              </c15:ser>
            </c15:filteredBarSeries>
            <c15:filteredBa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Source'!$V$6</c15:sqref>
                        </c15:formulaRef>
                      </c:ext>
                    </c:extLst>
                    <c:strCache>
                      <c:ptCount val="1"/>
                      <c:pt idx="0">
                        <c:v>Facebook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Source'!$W$3,'Data Source'!$Y$3,'Data Source'!$AA$3)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Source'!$W$6:$AB$6</c15:sqref>
                        </c15:fullRef>
                        <c15:formulaRef>
                          <c15:sqref>('Data Source'!$W$6,'Data Source'!$Y$6,'Data Source'!$AA$6)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234587</c:v>
                      </c:pt>
                      <c:pt idx="1">
                        <c:v>487726</c:v>
                      </c:pt>
                      <c:pt idx="2">
                        <c:v>138434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593C-4310-9529-23EC725D3863}"/>
                  </c:ext>
                </c:extLst>
              </c15:ser>
            </c15:filteredBarSeries>
            <c15:filteredBa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Source'!$V$7</c15:sqref>
                        </c15:formulaRef>
                      </c:ext>
                    </c:extLst>
                    <c:strCache>
                      <c:ptCount val="1"/>
                      <c:pt idx="0">
                        <c:v>Tiktok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Source'!$W$3,'Data Source'!$Y$3,'Data Source'!$AA$3)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Source'!$W$7:$AB$7</c15:sqref>
                        </c15:fullRef>
                        <c15:formulaRef>
                          <c15:sqref>('Data Source'!$W$7,'Data Source'!$Y$7,'Data Source'!$AA$7)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2597414</c:v>
                      </c:pt>
                      <c:pt idx="1">
                        <c:v>3439108</c:v>
                      </c:pt>
                      <c:pt idx="2">
                        <c:v>3464153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593C-4310-9529-23EC725D3863}"/>
                  </c:ext>
                </c:extLst>
              </c15:ser>
            </c15:filteredBarSeries>
            <c15:filteredBa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Source'!$V$8</c15:sqref>
                        </c15:formulaRef>
                      </c:ext>
                    </c:extLst>
                    <c:strCache>
                      <c:ptCount val="1"/>
                      <c:pt idx="0">
                        <c:v>Youtube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Source'!$W$3,'Data Source'!$Y$3,'Data Source'!$AA$3)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Source'!$W$8:$AB$8</c15:sqref>
                        </c15:fullRef>
                        <c15:formulaRef>
                          <c15:sqref>('Data Source'!$W$8,'Data Source'!$Y$8,'Data Source'!$AA$8)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205624</c:v>
                      </c:pt>
                      <c:pt idx="1">
                        <c:v>185641</c:v>
                      </c:pt>
                      <c:pt idx="2">
                        <c:v>311657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593C-4310-9529-23EC725D386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Source'!$V$10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Source'!$W$3,'Data Source'!$Y$3,'Data Source'!$AA$3)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Source'!$W$10:$AB$10</c15:sqref>
                        </c15:fullRef>
                        <c15:formulaRef>
                          <c15:sqref>('Data Source'!$W$10,'Data Source'!$Y$10,'Data Source'!$AA$10)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15548696</c:v>
                      </c:pt>
                      <c:pt idx="1">
                        <c:v>17868182</c:v>
                      </c:pt>
                      <c:pt idx="2">
                        <c:v>14900802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593C-4310-9529-23EC725D3863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BA-4742-8937-D5B28DE94E18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ABA-4742-8937-D5B28DE94E18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ABA-4742-8937-D5B28DE94E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Source'!$X$13:$X$15</c:f>
              <c:strCache>
                <c:ptCount val="3"/>
                <c:pt idx="0">
                  <c:v>Ganjar</c:v>
                </c:pt>
                <c:pt idx="1">
                  <c:v>Prabowo</c:v>
                </c:pt>
                <c:pt idx="2">
                  <c:v>Anies</c:v>
                </c:pt>
              </c:strCache>
            </c:strRef>
          </c:cat>
          <c:val>
            <c:numRef>
              <c:f>'Data Source'!$Y$13:$Y$15</c:f>
              <c:numCache>
                <c:formatCode>0.00%</c:formatCode>
                <c:ptCount val="3"/>
                <c:pt idx="0">
                  <c:v>0.36053847097265257</c:v>
                </c:pt>
                <c:pt idx="1">
                  <c:v>0.3608467602726102</c:v>
                </c:pt>
                <c:pt idx="2">
                  <c:v>0.27861476875473723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BA-4742-8937-D5B28DE94E1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684-463A-B3E3-0C99E02F29EC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684-463A-B3E3-0C99E02F29EC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684-463A-B3E3-0C99E02F29EC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967808630512746"/>
                      <c:h val="0.16322489140816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7684-463A-B3E3-0C99E02F29EC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967808630512746"/>
                      <c:h val="0.16322489140816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684-463A-B3E3-0C99E02F29EC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967808630512746"/>
                      <c:h val="0.16322489140816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7684-463A-B3E3-0C99E02F29EC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l"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Source'!$W$21:$AB$21</c15:sqref>
                  </c15:fullRef>
                </c:ext>
              </c:extLst>
              <c:f>('Data Source'!$W$21,'Data Source'!$Y$21,'Data Source'!$AA$21)</c:f>
              <c:strCache>
                <c:ptCount val="3"/>
                <c:pt idx="0">
                  <c:v>Ganjar</c:v>
                </c:pt>
                <c:pt idx="1">
                  <c:v>Prabowo</c:v>
                </c:pt>
                <c:pt idx="2">
                  <c:v>Anies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Source'!$W$26:$AB$26</c15:sqref>
                  </c15:fullRef>
                </c:ext>
              </c:extLst>
              <c:f>('Data Source'!$W$26,'Data Source'!$Y$26,'Data Source'!$AA$26)</c:f>
              <c:numCache>
                <c:formatCode>_(* #,##0_);_(* \(#,##0\);_(* "-"_);_(@_)</c:formatCode>
                <c:ptCount val="3"/>
                <c:pt idx="0">
                  <c:v>10206501</c:v>
                </c:pt>
                <c:pt idx="1">
                  <c:v>9081313</c:v>
                </c:pt>
                <c:pt idx="2">
                  <c:v>6687577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'Data Source'!$X$26</c15:sqref>
                  <c15:spPr xmlns:c15="http://schemas.microsoft.com/office/drawing/2012/chart">
                    <a:solidFill>
                      <a:srgbClr val="FA945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'Data Source'!$Z$26</c15:sqref>
                  <c15:spPr xmlns:c15="http://schemas.microsoft.com/office/drawing/2012/chart">
                    <a:solidFill>
                      <a:srgbClr val="71DA79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'Data Source'!$AB$26</c15:sqref>
                  <c15:spPr xmlns:c15="http://schemas.microsoft.com/office/drawing/2012/chart">
                    <a:solidFill>
                      <a:srgbClr val="3BD8E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6-28DB-44EB-A5FA-0395C909AB72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/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B8-4309-B02A-8BD28F1CD710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B8-4309-B02A-8BD28F1CD710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CB8-4309-B02A-8BD28F1CD7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Source'!$X$30:$X$32</c:f>
              <c:strCache>
                <c:ptCount val="3"/>
                <c:pt idx="0">
                  <c:v>Ganjar</c:v>
                </c:pt>
                <c:pt idx="1">
                  <c:v>Prabowo</c:v>
                </c:pt>
                <c:pt idx="2">
                  <c:v>Anies</c:v>
                </c:pt>
              </c:strCache>
            </c:strRef>
          </c:cat>
          <c:val>
            <c:numRef>
              <c:f>'Data Source'!$Y$30:$Y$32</c:f>
              <c:numCache>
                <c:formatCode>0.00%</c:formatCode>
                <c:ptCount val="3"/>
                <c:pt idx="0">
                  <c:v>0.39292963867223402</c:v>
                </c:pt>
                <c:pt idx="1">
                  <c:v>0.34961217715644782</c:v>
                </c:pt>
                <c:pt idx="2">
                  <c:v>0.25745818417131816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8-4309-B02A-8BD28F1CD71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'Data Source'!$M$3</c:f>
              <c:strCache>
                <c:ptCount val="1"/>
                <c:pt idx="0">
                  <c:v>Anies %</c:v>
                </c:pt>
              </c:strCache>
              <c:extLst xmlns:c15="http://schemas.microsoft.com/office/drawing/2012/chart"/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  <c:extLst xmlns:c15="http://schemas.microsoft.com/office/drawing/2012/chart"/>
            </c:strRef>
          </c:cat>
          <c:val>
            <c:numRef>
              <c:f>'Data Source'!$M$4:$M$8</c:f>
              <c:numCache>
                <c:formatCode>0.00%</c:formatCode>
                <c:ptCount val="5"/>
                <c:pt idx="0">
                  <c:v>0.1704051382087145</c:v>
                </c:pt>
                <c:pt idx="1">
                  <c:v>0.27871199290265342</c:v>
                </c:pt>
                <c:pt idx="2">
                  <c:v>3.7938487321590992E-4</c:v>
                </c:pt>
                <c:pt idx="3">
                  <c:v>0.46088581250457133</c:v>
                </c:pt>
                <c:pt idx="4">
                  <c:v>0.32798308533493992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133-4A5B-B4A9-8E0FB1308983}"/>
            </c:ext>
          </c:extLst>
        </c:ser>
        <c:ser>
          <c:idx val="0"/>
          <c:order val="1"/>
          <c:tx>
            <c:strRef>
              <c:f>'Data Source'!$K$3</c:f>
              <c:strCache>
                <c:ptCount val="1"/>
                <c:pt idx="0">
                  <c:v>Prabowo %</c:v>
                </c:pt>
              </c:strCache>
              <c:extLst xmlns:c15="http://schemas.microsoft.com/office/drawing/2012/chart"/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  <c:extLst xmlns:c15="http://schemas.microsoft.com/office/drawing/2012/chart"/>
            </c:strRef>
          </c:cat>
          <c:val>
            <c:numRef>
              <c:f>'Data Source'!$K$4:$K$8</c:f>
              <c:numCache>
                <c:formatCode>0.00%</c:formatCode>
                <c:ptCount val="5"/>
                <c:pt idx="0">
                  <c:v>0.32040863477308185</c:v>
                </c:pt>
                <c:pt idx="1">
                  <c:v>0.24614888297443341</c:v>
                </c:pt>
                <c:pt idx="2">
                  <c:v>0.35335810695899267</c:v>
                </c:pt>
                <c:pt idx="3">
                  <c:v>0.18673076539466599</c:v>
                </c:pt>
                <c:pt idx="4">
                  <c:v>0.31752509349672053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C133-4A5B-B4A9-8E0FB1308983}"/>
            </c:ext>
          </c:extLst>
        </c:ser>
        <c:ser>
          <c:idx val="2"/>
          <c:order val="2"/>
          <c:tx>
            <c:strRef>
              <c:f>'Data Source'!$I$3</c:f>
              <c:strCache>
                <c:ptCount val="1"/>
                <c:pt idx="0">
                  <c:v>Ganjar %</c:v>
                </c:pt>
              </c:strCache>
              <c:extLst xmlns:c15="http://schemas.microsoft.com/office/drawing/2012/chart"/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  <c:extLst xmlns:c15="http://schemas.microsoft.com/office/drawing/2012/chart"/>
            </c:strRef>
          </c:cat>
          <c:val>
            <c:numRef>
              <c:f>'Data Source'!$I$4:$I$8</c:f>
              <c:numCache>
                <c:formatCode>0.00%</c:formatCode>
                <c:ptCount val="5"/>
                <c:pt idx="0">
                  <c:v>0.50918622701820371</c:v>
                </c:pt>
                <c:pt idx="1">
                  <c:v>0.47513912412291315</c:v>
                </c:pt>
                <c:pt idx="2">
                  <c:v>0.64626250816779141</c:v>
                </c:pt>
                <c:pt idx="3">
                  <c:v>0.35238342210076268</c:v>
                </c:pt>
                <c:pt idx="4">
                  <c:v>0.35449182116833955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133-4A5B-B4A9-8E0FB13089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'Data Source'!$N$3</c15:sqref>
                        </c15:formulaRef>
                      </c:ext>
                    </c:extLst>
                    <c:strCache>
                      <c:ptCount val="1"/>
                      <c:pt idx="0">
                        <c:v>Muhaimin %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Source'!$N$4:$N$8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7.9769007498185926E-2</c:v>
                      </c:pt>
                      <c:pt idx="1">
                        <c:v>0.22690998229606427</c:v>
                      </c:pt>
                      <c:pt idx="2">
                        <c:v>0.20505791241176066</c:v>
                      </c:pt>
                      <c:pt idx="3">
                        <c:v>0.14021557795470665</c:v>
                      </c:pt>
                      <c:pt idx="4">
                        <c:v>0.14527120680096101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133-4A5B-B4A9-8E0FB130898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Source'!$L$3</c15:sqref>
                        </c15:formulaRef>
                      </c:ext>
                    </c:extLst>
                    <c:strCache>
                      <c:ptCount val="1"/>
                      <c:pt idx="0">
                        <c:v>Gibran %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Source'!$L$4:$L$8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0.27391659275981617</c:v>
                      </c:pt>
                      <c:pt idx="1">
                        <c:v>0.37693040991420401</c:v>
                      </c:pt>
                      <c:pt idx="2">
                        <c:v>0.41505037351792201</c:v>
                      </c:pt>
                      <c:pt idx="3">
                        <c:v>0.72529294826328883</c:v>
                      </c:pt>
                      <c:pt idx="4">
                        <c:v>0.55040657919053781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133-4A5B-B4A9-8E0FB130898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Source'!$J$3</c15:sqref>
                        </c15:formulaRef>
                      </c:ext>
                    </c:extLst>
                    <c:strCache>
                      <c:ptCount val="1"/>
                      <c:pt idx="0">
                        <c:v>Mahfud %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Source'!$J$4:$J$8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0.64631439974199789</c:v>
                      </c:pt>
                      <c:pt idx="1">
                        <c:v>0.39615960778973169</c:v>
                      </c:pt>
                      <c:pt idx="2">
                        <c:v>0.3798917140703173</c:v>
                      </c:pt>
                      <c:pt idx="3">
                        <c:v>0.13449147378200454</c:v>
                      </c:pt>
                      <c:pt idx="4">
                        <c:v>0.30432221400850118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133-4A5B-B4A9-8E0FB1308983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5"/>
          <c:order val="5"/>
          <c:tx>
            <c:strRef>
              <c:f>'Data Source'!$B$9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A423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54B-4C6F-A51E-8F8A425DAACB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E54B-4C6F-A51E-8F8A425DAACB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54B-4C6F-A51E-8F8A425DAACB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489013481333465"/>
                      <c:h val="0.239009344187516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54B-4C6F-A51E-8F8A425DAACB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489013481333465"/>
                      <c:h val="0.239009344187516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E54B-4C6F-A51E-8F8A425DAACB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489013481333465"/>
                      <c:h val="0.239009344187516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E54B-4C6F-A51E-8F8A425DAA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Source'!$C$3:$H$3</c15:sqref>
                  </c15:fullRef>
                </c:ext>
              </c:extLst>
              <c:f>('Data Source'!$C$3,'Data Source'!$E$3,'Data Source'!$G$3)</c:f>
              <c:strCache>
                <c:ptCount val="3"/>
                <c:pt idx="0">
                  <c:v>Ganjar</c:v>
                </c:pt>
                <c:pt idx="1">
                  <c:v>Prabowo</c:v>
                </c:pt>
                <c:pt idx="2">
                  <c:v>Anies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Source'!$C$9:$H$9</c15:sqref>
                  </c15:fullRef>
                </c:ext>
              </c:extLst>
              <c:f>('Data Source'!$C$9,'Data Source'!$E$9,'Data Source'!$G$9)</c:f>
              <c:numCache>
                <c:formatCode>_(* #,##0_);_(* \(#,##0\);_(* "-"_);_(@_)</c:formatCode>
                <c:ptCount val="3"/>
                <c:pt idx="0">
                  <c:v>1842785</c:v>
                </c:pt>
                <c:pt idx="1">
                  <c:v>1159234</c:v>
                </c:pt>
                <c:pt idx="2">
                  <c:v>689505.51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4B-4C6F-A51E-8F8A425DAA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Source'!$B$4</c15:sqref>
                        </c15:formulaRef>
                      </c:ext>
                    </c:extLst>
                    <c:strCache>
                      <c:ptCount val="1"/>
                      <c:pt idx="0">
                        <c:v>Twitter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Source'!$C$3,'Data Source'!$E$3,'Data Source'!$G$3)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Source'!$C$4:$H$4</c15:sqref>
                        </c15:fullRef>
                        <c15:formulaRef>
                          <c15:sqref>('Data Source'!$C$4,'Data Source'!$E$4,'Data Source'!$G$4)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1725653</c:v>
                      </c:pt>
                      <c:pt idx="1">
                        <c:v>1085878</c:v>
                      </c:pt>
                      <c:pt idx="2">
                        <c:v>577510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54B-4C6F-A51E-8F8A425DAAC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Source'!$B$5</c15:sqref>
                        </c15:formulaRef>
                      </c:ext>
                    </c:extLst>
                    <c:strCache>
                      <c:ptCount val="1"/>
                      <c:pt idx="0">
                        <c:v>Instagram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Source'!$C$3,'Data Source'!$E$3,'Data Source'!$G$3)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Source'!$C$5:$H$5</c15:sqref>
                        </c15:fullRef>
                        <c15:formulaRef>
                          <c15:sqref>('Data Source'!$C$5,'Data Source'!$E$5,'Data Source'!$G$5)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23565</c:v>
                      </c:pt>
                      <c:pt idx="1">
                        <c:v>12208</c:v>
                      </c:pt>
                      <c:pt idx="2">
                        <c:v>13823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54B-4C6F-A51E-8F8A425DAAC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Source'!$B$6</c15:sqref>
                        </c15:formulaRef>
                      </c:ext>
                    </c:extLst>
                    <c:strCache>
                      <c:ptCount val="1"/>
                      <c:pt idx="0">
                        <c:v>Facebook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Source'!$C$3,'Data Source'!$E$3,'Data Source'!$G$3)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Source'!$C$6:$H$6</c15:sqref>
                        </c15:fullRef>
                        <c15:formulaRef>
                          <c15:sqref>('Data Source'!$C$6,'Data Source'!$E$6,'Data Source'!$G$6)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9386</c:v>
                      </c:pt>
                      <c:pt idx="1">
                        <c:v>5132</c:v>
                      </c:pt>
                      <c:pt idx="2">
                        <c:v>5.51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4B-4C6F-A51E-8F8A425DAAC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Source'!$B$7</c15:sqref>
                        </c15:formulaRef>
                      </c:ext>
                    </c:extLst>
                    <c:strCache>
                      <c:ptCount val="1"/>
                      <c:pt idx="0">
                        <c:v>Tiktok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Source'!$C$3,'Data Source'!$E$3,'Data Source'!$G$3)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Source'!$C$7:$H$7</c15:sqref>
                        </c15:fullRef>
                        <c15:formulaRef>
                          <c15:sqref>('Data Source'!$C$7,'Data Source'!$E$7,'Data Source'!$G$7)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52996</c:v>
                      </c:pt>
                      <c:pt idx="1">
                        <c:v>28083</c:v>
                      </c:pt>
                      <c:pt idx="2">
                        <c:v>69314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4B-4C6F-A51E-8F8A425DAAC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Source'!$B$8</c15:sqref>
                        </c15:formulaRef>
                      </c:ext>
                    </c:extLst>
                    <c:strCache>
                      <c:ptCount val="1"/>
                      <c:pt idx="0">
                        <c:v>Youtube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Source'!$C$3,'Data Source'!$E$3,'Data Source'!$G$3)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Source'!$C$8:$H$8</c15:sqref>
                        </c15:fullRef>
                        <c15:formulaRef>
                          <c15:sqref>('Data Source'!$C$8,'Data Source'!$E$8,'Data Source'!$G$8)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31185</c:v>
                      </c:pt>
                      <c:pt idx="1">
                        <c:v>27933</c:v>
                      </c:pt>
                      <c:pt idx="2">
                        <c:v>28853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4B-4C6F-A51E-8F8A425DAAC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Source'!$B$10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Source'!$C$3,'Data Source'!$E$3,'Data Source'!$G$3)</c15:sqref>
                        </c15:formulaRef>
                      </c:ext>
                    </c:extLst>
                    <c:strCache>
                      <c:ptCount val="3"/>
                      <c:pt idx="0">
                        <c:v>Ganjar</c:v>
                      </c:pt>
                      <c:pt idx="1">
                        <c:v>Prabowo</c:v>
                      </c:pt>
                      <c:pt idx="2">
                        <c:v>Anies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Source'!$C$10:$H$10</c15:sqref>
                        </c15:fullRef>
                        <c15:formulaRef>
                          <c15:sqref>('Data Source'!$C$10,'Data Source'!$E$10,'Data Source'!$G$10)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3185281</c:v>
                      </c:pt>
                      <c:pt idx="1">
                        <c:v>1842967</c:v>
                      </c:pt>
                      <c:pt idx="2">
                        <c:v>885741.51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54B-4C6F-A51E-8F8A425DAACB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A423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37-4179-BCFC-41E7660E3D8F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37-4179-BCFC-41E7660E3D8F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37-4179-BCFC-41E7660E3D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Source'!$D$13:$D$15</c:f>
              <c:strCache>
                <c:ptCount val="3"/>
                <c:pt idx="0">
                  <c:v>Ganjar</c:v>
                </c:pt>
                <c:pt idx="1">
                  <c:v>Prabowo</c:v>
                </c:pt>
                <c:pt idx="2">
                  <c:v>Anies</c:v>
                </c:pt>
              </c:strCache>
            </c:strRef>
          </c:cat>
          <c:val>
            <c:numRef>
              <c:f>'Data Source'!$E$13:$E$15</c:f>
              <c:numCache>
                <c:formatCode>0.00%</c:formatCode>
                <c:ptCount val="3"/>
                <c:pt idx="0">
                  <c:v>0.49919348903361344</c:v>
                </c:pt>
                <c:pt idx="1">
                  <c:v>0.31402581693816251</c:v>
                </c:pt>
                <c:pt idx="2">
                  <c:v>0.18678069402822414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37-4179-BCFC-41E7660E3D8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'Data Source'!$M$21</c:f>
              <c:strCache>
                <c:ptCount val="1"/>
                <c:pt idx="0">
                  <c:v>Anies %</c:v>
                </c:pt>
              </c:strCache>
              <c:extLst xmlns:c15="http://schemas.microsoft.com/office/drawing/2012/chart"/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Source'!$B$22:$B$25</c15:sqref>
                  </c15:fullRef>
                </c:ext>
              </c:extLst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Source'!$M$22:$M$26</c15:sqref>
                  </c15:fullRef>
                </c:ext>
              </c:extLst>
              <c:f>'Data Source'!$M$22:$M$25</c:f>
              <c:numCache>
                <c:formatCode>0.00%</c:formatCode>
                <c:ptCount val="4"/>
                <c:pt idx="0">
                  <c:v>0.27871199290265342</c:v>
                </c:pt>
                <c:pt idx="1">
                  <c:v>3.7938487321590992E-4</c:v>
                </c:pt>
                <c:pt idx="2">
                  <c:v>0.46088581250457133</c:v>
                </c:pt>
                <c:pt idx="3">
                  <c:v>0.32798308533493992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19F1-481A-B445-7F8149B38B92}"/>
            </c:ext>
          </c:extLst>
        </c:ser>
        <c:ser>
          <c:idx val="2"/>
          <c:order val="1"/>
          <c:tx>
            <c:strRef>
              <c:f>'Data Source'!$K$21</c:f>
              <c:strCache>
                <c:ptCount val="1"/>
                <c:pt idx="0">
                  <c:v>Prabowo %</c:v>
                </c:pt>
              </c:strCache>
              <c:extLst xmlns:c15="http://schemas.microsoft.com/office/drawing/2012/chart"/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Source'!$B$22:$B$25</c15:sqref>
                  </c15:fullRef>
                </c:ext>
              </c:extLst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Source'!$K$22:$K$26</c15:sqref>
                  </c15:fullRef>
                </c:ext>
              </c:extLst>
              <c:f>'Data Source'!$K$22:$K$25</c:f>
              <c:numCache>
                <c:formatCode>0.00%</c:formatCode>
                <c:ptCount val="4"/>
                <c:pt idx="0">
                  <c:v>0.24614888297443341</c:v>
                </c:pt>
                <c:pt idx="1">
                  <c:v>0.35335810695899267</c:v>
                </c:pt>
                <c:pt idx="2">
                  <c:v>0.18673076539466599</c:v>
                </c:pt>
                <c:pt idx="3">
                  <c:v>0.31752509349672053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19F1-481A-B445-7F8149B38B92}"/>
            </c:ext>
          </c:extLst>
        </c:ser>
        <c:ser>
          <c:idx val="3"/>
          <c:order val="2"/>
          <c:tx>
            <c:strRef>
              <c:f>'Data Source'!$I$21</c:f>
              <c:strCache>
                <c:ptCount val="1"/>
                <c:pt idx="0">
                  <c:v>Ganjar %</c:v>
                </c:pt>
              </c:strCache>
              <c:extLst xmlns:c15="http://schemas.microsoft.com/office/drawing/2012/chart"/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Source'!$B$22:$B$25</c15:sqref>
                  </c15:fullRef>
                </c:ext>
              </c:extLst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Source'!$I$22:$I$26</c15:sqref>
                  </c15:fullRef>
                </c:ext>
              </c:extLst>
              <c:f>'Data Source'!$I$22:$I$25</c:f>
              <c:numCache>
                <c:formatCode>0.00%</c:formatCode>
                <c:ptCount val="4"/>
                <c:pt idx="0">
                  <c:v>0.47513912412291315</c:v>
                </c:pt>
                <c:pt idx="1">
                  <c:v>0.64626250816779141</c:v>
                </c:pt>
                <c:pt idx="2">
                  <c:v>0.35238342210076268</c:v>
                </c:pt>
                <c:pt idx="3">
                  <c:v>0.35449182116833955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9F1-481A-B445-7F8149B38B9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1"/>
                <c:order val="3"/>
                <c:tx>
                  <c:strRef>
                    <c:extLst>
                      <c:ext uri="{02D57815-91ED-43cb-92C2-25804820EDAC}">
                        <c15:formulaRef>
                          <c15:sqref>'Data Source'!$N$21</c15:sqref>
                        </c15:formulaRef>
                      </c:ext>
                    </c:extLst>
                    <c:strCache>
                      <c:ptCount val="1"/>
                      <c:pt idx="0">
                        <c:v>Muhaimin %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Source'!$B$22:$B$25</c15:sqref>
                        </c15:fullRef>
                        <c15:formulaRef>
                          <c15:sqref>'Data Source'!$B$22:$B$25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Source'!$N$22:$N$26</c15:sqref>
                        </c15:fullRef>
                        <c15:formulaRef>
                          <c15:sqref>'Data Source'!$N$22:$N$25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0.22690998229606427</c:v>
                      </c:pt>
                      <c:pt idx="1">
                        <c:v>0.20505791241176066</c:v>
                      </c:pt>
                      <c:pt idx="2">
                        <c:v>0.14021557795470665</c:v>
                      </c:pt>
                      <c:pt idx="3">
                        <c:v>0.14527120680096101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9F1-481A-B445-7F8149B38B92}"/>
                  </c:ext>
                </c:extLst>
              </c15:ser>
            </c15:filteredBarSeries>
            <c15:filteredBar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Source'!$L$21</c15:sqref>
                        </c15:formulaRef>
                      </c:ext>
                    </c:extLst>
                    <c:strCache>
                      <c:ptCount val="1"/>
                      <c:pt idx="0">
                        <c:v>Gibran %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Source'!$B$22:$B$25</c15:sqref>
                        </c15:fullRef>
                        <c15:formulaRef>
                          <c15:sqref>'Data Source'!$B$22:$B$25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Source'!$L$22:$L$26</c15:sqref>
                        </c15:fullRef>
                        <c15:formulaRef>
                          <c15:sqref>'Data Source'!$L$22:$L$25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0.37693040991420401</c:v>
                      </c:pt>
                      <c:pt idx="1">
                        <c:v>0.41505037351792201</c:v>
                      </c:pt>
                      <c:pt idx="2">
                        <c:v>0.72529294826328883</c:v>
                      </c:pt>
                      <c:pt idx="3">
                        <c:v>0.55040657919053781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9F1-481A-B445-7F8149B38B92}"/>
                  </c:ext>
                </c:extLst>
              </c15:ser>
            </c15:filteredBarSeries>
            <c15:filteredBa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Source'!$J$21</c15:sqref>
                        </c15:formulaRef>
                      </c:ext>
                    </c:extLst>
                    <c:strCache>
                      <c:ptCount val="1"/>
                      <c:pt idx="0">
                        <c:v>Mahfud %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Source'!$B$22:$B$25</c15:sqref>
                        </c15:fullRef>
                        <c15:formulaRef>
                          <c15:sqref>'Data Source'!$B$22:$B$25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Source'!$J$22:$J$26</c15:sqref>
                        </c15:fullRef>
                        <c15:formulaRef>
                          <c15:sqref>'Data Source'!$J$22:$J$25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0.39615960778973169</c:v>
                      </c:pt>
                      <c:pt idx="1">
                        <c:v>0.3798917140703173</c:v>
                      </c:pt>
                      <c:pt idx="2">
                        <c:v>0.13449147378200454</c:v>
                      </c:pt>
                      <c:pt idx="3">
                        <c:v>0.30432221400850118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9F1-481A-B445-7F8149B38B92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0AA-4A06-AAFD-E081681D3ADE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0AA-4A06-AAFD-E081681D3ADE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0AA-4A06-AAFD-E081681D3ADE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967808630512746"/>
                      <c:h val="0.16322489140816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AA-4A06-AAFD-E081681D3ADE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967808630512746"/>
                      <c:h val="0.16322489140816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50AA-4A06-AAFD-E081681D3ADE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967808630512746"/>
                      <c:h val="0.16322489140816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50AA-4A06-AAFD-E081681D3ADE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l">
                  <a:defRPr sz="1600" b="1" i="0" u="none" strike="noStrike" kern="1200" baseline="0"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Source'!$C$21:$H$21</c15:sqref>
                  </c15:fullRef>
                </c:ext>
              </c:extLst>
              <c:f>('Data Source'!$C$21,'Data Source'!$E$21,'Data Source'!$G$21)</c:f>
              <c:strCache>
                <c:ptCount val="3"/>
                <c:pt idx="0">
                  <c:v>Ganjar</c:v>
                </c:pt>
                <c:pt idx="1">
                  <c:v>Prabowo</c:v>
                </c:pt>
                <c:pt idx="2">
                  <c:v>Anies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Source'!$C$26:$H$26</c15:sqref>
                  </c15:fullRef>
                </c:ext>
              </c:extLst>
              <c:f>('Data Source'!$C$26,'Data Source'!$E$26,'Data Source'!$G$26)</c:f>
              <c:numCache>
                <c:formatCode>_(* #,##0_);_(* \(#,##0\);_(* "-"_);_(@_)</c:formatCode>
                <c:ptCount val="3"/>
                <c:pt idx="0">
                  <c:v>117132</c:v>
                </c:pt>
                <c:pt idx="1">
                  <c:v>73356</c:v>
                </c:pt>
                <c:pt idx="2">
                  <c:v>111995.51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'Data Source'!$D$26</c15:sqref>
                  <c15:spPr xmlns:c15="http://schemas.microsoft.com/office/drawing/2012/chart">
                    <a:solidFill>
                      <a:srgbClr val="FA945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'Data Source'!$F$26</c15:sqref>
                  <c15:spPr xmlns:c15="http://schemas.microsoft.com/office/drawing/2012/chart">
                    <a:solidFill>
                      <a:srgbClr val="71DA79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'Data Source'!$H$26</c15:sqref>
                  <c15:spPr xmlns:c15="http://schemas.microsoft.com/office/drawing/2012/chart">
                    <a:solidFill>
                      <a:srgbClr val="3BD8E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6-DB79-4F08-AAEF-478B5939C599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/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E0-424C-B2B8-B006EEB41E1A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E0-424C-B2B8-B006EEB41E1A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E0-424C-B2B8-B006EEB41E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Source'!$D$30:$D$32</c:f>
              <c:strCache>
                <c:ptCount val="3"/>
                <c:pt idx="0">
                  <c:v>Ganjar</c:v>
                </c:pt>
                <c:pt idx="1">
                  <c:v>Prabowo</c:v>
                </c:pt>
                <c:pt idx="2">
                  <c:v>Anies</c:v>
                </c:pt>
              </c:strCache>
            </c:strRef>
          </c:cat>
          <c:val>
            <c:numRef>
              <c:f>'Data Source'!$E$30:$E$32</c:f>
              <c:numCache>
                <c:formatCode>0.00%</c:formatCode>
                <c:ptCount val="3"/>
                <c:pt idx="0">
                  <c:v>0.38723433221202702</c:v>
                </c:pt>
                <c:pt idx="1">
                  <c:v>0.24251239348551595</c:v>
                </c:pt>
                <c:pt idx="2">
                  <c:v>0.37025327430245697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E0-424C-B2B8-B006EEB41E1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1C2-4899-BD4A-D2EAE3871DC1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31C2-4899-BD4A-D2EAE3871DC1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D74-42DA-A791-5957B5D57B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Source'!$B$39:$B$44</c15:sqref>
                  </c15:fullRef>
                </c:ext>
              </c:extLst>
              <c:f>('Data Source'!$B$39,'Data Source'!$B$41,'Data Source'!$B$43)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Source'!$C$39:$C$44</c15:sqref>
                  </c15:fullRef>
                </c:ext>
              </c:extLst>
              <c:f>('Data Source'!$C$39,'Data Source'!$C$41,'Data Source'!$C$43)</c:f>
              <c:numCache>
                <c:formatCode>_(* #,##0_);_(* \(#,##0\);_(* "-"_);_(@_)</c:formatCode>
                <c:ptCount val="3"/>
                <c:pt idx="0">
                  <c:v>689505.51</c:v>
                </c:pt>
                <c:pt idx="1">
                  <c:v>1159234</c:v>
                </c:pt>
                <c:pt idx="2">
                  <c:v>1842785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B9-400F-AA6C-8782A5C17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7-A1C8-41A8-AE38-2486D2D4926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A1C8-41A8-AE38-2486D2D4926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A1C8-41A8-AE38-2486D2D4926B}"/>
                    </c:ext>
                  </c:extLst>
                </c:dPt>
                <c:dLbls>
                  <c:spPr>
                    <a:solidFill>
                      <a:schemeClr val="bg1"/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Source'!$B$39:$B$44</c15:sqref>
                        </c15:fullRef>
                        <c15:formulaRef>
                          <c15:sqref>('Data Source'!$B$39,'Data Source'!$B$41,'Data Source'!$B$43)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Source'!$D$39:$D$44</c15:sqref>
                        </c15:fullRef>
                        <c15:formulaRef>
                          <c15:sqref>('Data Source'!$D$39,'Data Source'!$D$41,'Data Source'!$D$43)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8716616</c:v>
                      </c:pt>
                      <c:pt idx="1">
                        <c:v>11289289</c:v>
                      </c:pt>
                      <c:pt idx="2">
                        <c:v>11279644</c:v>
                      </c:pt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'Data Source'!$D$40</c15:sqref>
                        <c15:spPr xmlns:c15="http://schemas.microsoft.com/office/drawing/2012/chart">
                          <a:solidFill>
                            <a:srgbClr val="3BD8E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Source'!$D$42</c15:sqref>
                        <c15:spPr xmlns:c15="http://schemas.microsoft.com/office/drawing/2012/chart">
                          <a:solidFill>
                            <a:srgbClr val="71DA79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Source'!$D$44</c15:sqref>
                        <c15:spPr xmlns:c15="http://schemas.microsoft.com/office/drawing/2012/chart">
                          <a:solidFill>
                            <a:srgbClr val="FA945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6-53B9-400F-AA6C-8782A5C17E5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Source'!$F$38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Source'!$B$39:$B$44</c15:sqref>
                  </c15:fullRef>
                </c:ext>
              </c:extLst>
              <c:f>('Data Source'!$B$39,'Data Source'!$B$41,'Data Source'!$B$43)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Source'!$F$39:$F$44</c15:sqref>
                  </c15:fullRef>
                </c:ext>
              </c:extLst>
              <c:f>('Data Source'!$F$39,'Data Source'!$F$41,'Data Source'!$F$43)</c:f>
              <c:numCache>
                <c:formatCode>_-* #,##0.0_-;\-* #,##0.0_-;_-* "-"_-;_-@_-</c:formatCode>
                <c:ptCount val="3"/>
                <c:pt idx="0">
                  <c:v>12.641836611283933</c:v>
                </c:pt>
                <c:pt idx="1">
                  <c:v>9.7385765082804685</c:v>
                </c:pt>
                <c:pt idx="2">
                  <c:v>6.1209766738930478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1C2-4899-BD4A-D2EAE3871D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Source'!$E$38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dLbls>
                  <c:spPr>
                    <a:solidFill>
                      <a:schemeClr val="bg1">
                        <a:lumMod val="85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rgbClr val="FF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Source'!$B$39:$B$44</c15:sqref>
                        </c15:fullRef>
                        <c15:formulaRef>
                          <c15:sqref>('Data Source'!$B$39,'Data Source'!$B$41,'Data Source'!$B$43)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Source'!$E$39:$E$44</c15:sqref>
                        </c15:fullRef>
                        <c15:formulaRef>
                          <c15:sqref>('Data Source'!$E$39,'Data Source'!$E$41,'Data Source'!$E$43)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7.9102430346822669E-2</c:v>
                      </c:pt>
                      <c:pt idx="1">
                        <c:v>0.10268441174639076</c:v>
                      </c:pt>
                      <c:pt idx="2">
                        <c:v>0.16337262062526087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53B9-400F-AA6C-8782A5C17E5B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6522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rgbClr val="FA423A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173-4202-A30D-C324A1E78DD1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73-4202-A30D-C324A1E78DD1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B85-4D4A-B8C8-F7C0CA6D9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Source'!$I$39:$I$44</c15:sqref>
                  </c15:fullRef>
                </c:ext>
              </c:extLst>
              <c:f>('Data Source'!$I$39,'Data Source'!$I$41,'Data Source'!$I$43)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Source'!$J$39:$J$44</c15:sqref>
                  </c15:fullRef>
                </c:ext>
              </c:extLst>
              <c:f>('Data Source'!$J$39,'Data Source'!$J$41,'Data Source'!$J$43)</c:f>
              <c:numCache>
                <c:formatCode>_(* #,##0_);_(* \(#,##0\);_(* "-"_);_(@_)</c:formatCode>
                <c:ptCount val="3"/>
                <c:pt idx="0">
                  <c:v>577510</c:v>
                </c:pt>
                <c:pt idx="1">
                  <c:v>1085878</c:v>
                </c:pt>
                <c:pt idx="2">
                  <c:v>1725653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BF-4C5B-BDDB-6C4DEE958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64239248"/>
        <c:axId val="2060387360"/>
      </c:barChart>
      <c:lineChart>
        <c:grouping val="standard"/>
        <c:varyColors val="0"/>
        <c:ser>
          <c:idx val="3"/>
          <c:order val="2"/>
          <c:tx>
            <c:strRef>
              <c:f>'Data Source'!$M$38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Source'!$I$39:$I$44</c15:sqref>
                  </c15:fullRef>
                </c:ext>
              </c:extLst>
              <c:f>('Data Source'!$I$39,'Data Source'!$I$41,'Data Source'!$I$43)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Source'!$M$39:$M$44</c15:sqref>
                  </c15:fullRef>
                </c:ext>
              </c:extLst>
              <c:f>('Data Source'!$M$39,'Data Source'!$M$41,'Data Source'!$M$43)</c:f>
              <c:numCache>
                <c:formatCode>_-* #,##0.0_-;\-* #,##0.0_-;_-* "-"_-;_-@_-</c:formatCode>
                <c:ptCount val="3"/>
                <c:pt idx="0">
                  <c:v>3.5134266073314748</c:v>
                </c:pt>
                <c:pt idx="1">
                  <c:v>2.0333554966580039</c:v>
                </c:pt>
                <c:pt idx="2">
                  <c:v>0.62187647226875853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95BF-4C5B-BDDB-6C4DEE9589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Source'!$L$38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Source'!$I$39:$I$44</c15:sqref>
                        </c15:fullRef>
                        <c15:formulaRef>
                          <c15:sqref>('Data Source'!$I$39,'Data Source'!$I$41,'Data Source'!$I$43)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Source'!$L$39:$L$44</c15:sqref>
                        </c15:fullRef>
                        <c15:formulaRef>
                          <c15:sqref>('Data Source'!$L$39,'Data Source'!$L$41,'Data Source'!$L$43)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0.284622424704503</c:v>
                      </c:pt>
                      <c:pt idx="1">
                        <c:v>0.49179791809331264</c:v>
                      </c:pt>
                      <c:pt idx="2">
                        <c:v>1.608036394031364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5BF-4C5B-BDDB-6C4DEE958962}"/>
                  </c:ext>
                </c:extLst>
              </c15:ser>
            </c15:filteredLineSeries>
          </c:ext>
        </c:extLst>
      </c:lineChart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22920"/>
        <c:crosses val="autoZero"/>
        <c:auto val="1"/>
        <c:lblAlgn val="ctr"/>
        <c:lblOffset val="100"/>
        <c:noMultiLvlLbl val="0"/>
      </c:catAx>
      <c:valAx>
        <c:axId val="2060387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2064239248"/>
        <c:crosses val="autoZero"/>
        <c:crossBetween val="between"/>
      </c:valAx>
      <c:catAx>
        <c:axId val="206423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0387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'Data Source'!$J$52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rgbClr val="3BD8E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4AC-4FD3-B0BD-EF58C3EF57AB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4AC-4FD3-B0BD-EF58C3EF57AB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64AC-4FD3-B0BD-EF58C3EF57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Source'!$I$53:$I$58</c15:sqref>
                  </c15:fullRef>
                </c:ext>
              </c:extLst>
              <c:f>('Data Source'!$I$53,'Data Source'!$I$55,'Data Source'!$I$57)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Source'!$J$53:$J$58</c15:sqref>
                  </c15:fullRef>
                </c:ext>
              </c:extLst>
              <c:f>('Data Source'!$J$53,'Data Source'!$J$55,'Data Source'!$J$57)</c:f>
              <c:numCache>
                <c:formatCode>_(* #,##0_);_(* \(#,##0\);_(* "-"_);_(@_)</c:formatCode>
                <c:ptCount val="3"/>
                <c:pt idx="0">
                  <c:v>13823</c:v>
                </c:pt>
                <c:pt idx="1">
                  <c:v>12208</c:v>
                </c:pt>
                <c:pt idx="2">
                  <c:v>23565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'Data Source'!$J$54</c15:sqref>
                  <c15:invertIfNegative val="0"/>
                  <c15:bubble3D val="0"/>
                </c15:categoryFilterException>
                <c15:categoryFilterException>
                  <c15:sqref>'Data Source'!$J$56</c15:sqref>
                  <c15:invertIfNegative val="0"/>
                  <c15:bubble3D val="0"/>
                </c15:categoryFilterException>
                <c15:categoryFilterException>
                  <c15:sqref>'Data Source'!$J$58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D-7CC8-408E-A126-A061A5E073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</c:barChart>
      <c:lineChart>
        <c:grouping val="standard"/>
        <c:varyColors val="0"/>
        <c:ser>
          <c:idx val="3"/>
          <c:order val="2"/>
          <c:tx>
            <c:strRef>
              <c:f>'Data Source'!$M$52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Source'!$I$53:$I$58</c15:sqref>
                  </c15:fullRef>
                </c:ext>
              </c:extLst>
              <c:f>('Data Source'!$I$53,'Data Source'!$I$55,'Data Source'!$I$57)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Source'!$M$53:$M$58</c15:sqref>
                  </c15:fullRef>
                </c:ext>
              </c:extLst>
              <c:f>('Data Source'!$M$53,'Data Source'!$M$55,'Data Source'!$M$57)</c:f>
              <c:numCache>
                <c:formatCode>_-* #,##0.0_-;\-* #,##0.0_-;_-* "-"_-;_-@_-</c:formatCode>
                <c:ptCount val="3"/>
                <c:pt idx="0">
                  <c:v>200.63177313173696</c:v>
                </c:pt>
                <c:pt idx="1">
                  <c:v>407.01490825688074</c:v>
                </c:pt>
                <c:pt idx="2">
                  <c:v>304.2171016337789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7CC8-408E-A126-A061A5E073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Source'!$L$52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Source'!$I$53:$I$58</c15:sqref>
                        </c15:fullRef>
                        <c15:formulaRef>
                          <c15:sqref>('Data Source'!$I$53,'Data Source'!$I$55,'Data Source'!$I$57)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Source'!$L$53:$L$58</c15:sqref>
                        </c15:fullRef>
                        <c15:formulaRef>
                          <c15:sqref>('Data Source'!$L$53,'Data Source'!$L$55,'Data Source'!$L$57)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4.9842554067614673E-3</c:v>
                      </c:pt>
                      <c:pt idx="1">
                        <c:v>2.4569124612233281E-3</c:v>
                      </c:pt>
                      <c:pt idx="2">
                        <c:v>3.2871261826819156E-3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7CC8-408E-A126-A061A5E0731C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6522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52F-4BCD-8388-0A31DA53A9FC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652F-4BCD-8388-0A31DA53A9FC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52F-4BCD-8388-0A31DA53A9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Source'!$B$53:$B$58</c15:sqref>
                  </c15:fullRef>
                </c:ext>
              </c:extLst>
              <c:f>('Data Source'!$B$53,'Data Source'!$B$55,'Data Source'!$B$57)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Source'!$C$53:$C$58</c15:sqref>
                  </c15:fullRef>
                </c:ext>
              </c:extLst>
              <c:f>('Data Source'!$C$53,'Data Source'!$C$55,'Data Source'!$C$57)</c:f>
              <c:numCache>
                <c:formatCode>_(* #,##0_);_(* \(#,##0\);_(* "-"_);_(@_)</c:formatCode>
                <c:ptCount val="3"/>
                <c:pt idx="0">
                  <c:v>111995.51</c:v>
                </c:pt>
                <c:pt idx="1">
                  <c:v>73356</c:v>
                </c:pt>
                <c:pt idx="2">
                  <c:v>117132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38-480A-A51A-BB169FD5D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008B-4077-A599-5725F6E36DF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7-008B-4077-A599-5725F6E36DF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008B-4077-A599-5725F6E36DFD}"/>
                    </c:ext>
                  </c:extLst>
                </c:dPt>
                <c:dLbls>
                  <c:spPr>
                    <a:solidFill>
                      <a:schemeClr val="bg1"/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Source'!$B$53:$B$58</c15:sqref>
                        </c15:fullRef>
                        <c15:formulaRef>
                          <c15:sqref>('Data Source'!$B$53,'Data Source'!$B$55,'Data Source'!$B$57)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Source'!$D$53:$D$58</c15:sqref>
                        </c15:fullRef>
                        <c15:formulaRef>
                          <c15:sqref>('Data Source'!$D$53,'Data Source'!$D$55,'Data Source'!$D$57)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6687577</c:v>
                      </c:pt>
                      <c:pt idx="1">
                        <c:v>9081313</c:v>
                      </c:pt>
                      <c:pt idx="2">
                        <c:v>10206501</c:v>
                      </c:pt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'Data Source'!$D$54</c15:sqref>
                        <c15:spPr xmlns:c15="http://schemas.microsoft.com/office/drawing/2012/chart">
                          <a:solidFill>
                            <a:srgbClr val="3BD8E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Source'!$D$56</c15:sqref>
                        <c15:spPr xmlns:c15="http://schemas.microsoft.com/office/drawing/2012/chart">
                          <a:solidFill>
                            <a:srgbClr val="71DA79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Source'!$D$58</c15:sqref>
                        <c15:spPr xmlns:c15="http://schemas.microsoft.com/office/drawing/2012/chart">
                          <a:solidFill>
                            <a:srgbClr val="FA945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6-4C38-480A-A51A-BB169FD5D255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Source'!$F$52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Source'!$B$53:$B$58</c15:sqref>
                  </c15:fullRef>
                </c:ext>
              </c:extLst>
              <c:f>('Data Source'!$B$53,'Data Source'!$B$55,'Data Source'!$B$57)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Source'!$F$53:$F$58</c15:sqref>
                  </c15:fullRef>
                </c:ext>
              </c:extLst>
              <c:f>('Data Source'!$F$53,'Data Source'!$F$55,'Data Source'!$F$57)</c:f>
              <c:numCache>
                <c:formatCode>_-* #,##0.0_-;\-* #,##0.0_-;_-* "-"_-;_-@_-</c:formatCode>
                <c:ptCount val="3"/>
                <c:pt idx="0">
                  <c:v>59.712902776191655</c:v>
                </c:pt>
                <c:pt idx="1">
                  <c:v>123.79782158241999</c:v>
                </c:pt>
                <c:pt idx="2">
                  <c:v>87.136743161561313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4C38-480A-A51A-BB169FD5D2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Source'!$E$52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dLbls>
                  <c:spPr>
                    <a:solidFill>
                      <a:schemeClr val="bg1">
                        <a:lumMod val="85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rgbClr val="FF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Source'!$B$53:$B$58</c15:sqref>
                        </c15:fullRef>
                        <c15:formulaRef>
                          <c15:sqref>('Data Source'!$B$53,'Data Source'!$B$55,'Data Source'!$B$57)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Source'!$E$53:$E$58</c15:sqref>
                        </c15:fullRef>
                        <c15:formulaRef>
                          <c15:sqref>('Data Source'!$E$53,'Data Source'!$E$55,'Data Source'!$E$57)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1.6746799326572238E-2</c:v>
                      </c:pt>
                      <c:pt idx="1">
                        <c:v>8.0776865636059455E-3</c:v>
                      </c:pt>
                      <c:pt idx="2">
                        <c:v>1.1476215012372996E-2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4C38-480A-A51A-BB169FD5D255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6522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rgbClr val="68BFF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6F7-466C-9752-9CA3AAD46B4B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013-4638-89B4-0FEA1458C4B0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13-4638-89B4-0FEA1458C4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Source'!$P$39:$P$44</c15:sqref>
                  </c15:fullRef>
                </c:ext>
              </c:extLst>
              <c:f>('Data Source'!$P$39,'Data Source'!$P$41,'Data Source'!$P$43)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Source'!$Q$39:$Q$44</c15:sqref>
                  </c15:fullRef>
                </c:ext>
              </c:extLst>
              <c:f>('Data Source'!$Q$39,'Data Source'!$Q$41,'Data Source'!$Q$43)</c:f>
              <c:numCache>
                <c:formatCode>_(* #,##0_);_(* \(#,##0\);_(* "-"_);_(@_)</c:formatCode>
                <c:ptCount val="3"/>
                <c:pt idx="0">
                  <c:v>5.51</c:v>
                </c:pt>
                <c:pt idx="1">
                  <c:v>5132</c:v>
                </c:pt>
                <c:pt idx="2">
                  <c:v>9386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96-4AE0-B634-553936D4114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2047633776"/>
        <c:axId val="94176368"/>
        <c:extLst/>
      </c:barChart>
      <c:lineChart>
        <c:grouping val="standard"/>
        <c:varyColors val="0"/>
        <c:ser>
          <c:idx val="3"/>
          <c:order val="2"/>
          <c:tx>
            <c:strRef>
              <c:f>'Data Source'!$T$38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Source'!$P$39:$P$44</c15:sqref>
                  </c15:fullRef>
                </c:ext>
              </c:extLst>
              <c:f>('Data Source'!$P$39,'Data Source'!$P$41,'Data Source'!$P$43)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Source'!$T$39:$T$44</c15:sqref>
                  </c15:fullRef>
                </c:ext>
              </c:extLst>
              <c:f>('Data Source'!$T$39,'Data Source'!$T$41,'Data Source'!$T$43)</c:f>
              <c:numCache>
                <c:formatCode>_-* #,##0.0_-;\-* #,##0.0_-;_-* "-"_-;_-@_-</c:formatCode>
                <c:ptCount val="3"/>
                <c:pt idx="0">
                  <c:v>25124.137931034486</c:v>
                </c:pt>
                <c:pt idx="1">
                  <c:v>95.036243180046768</c:v>
                </c:pt>
                <c:pt idx="2">
                  <c:v>24.993287875559343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8A96-4AE0-B634-553936D41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Source'!$S$38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dLbls>
                  <c:spPr>
                    <a:solidFill>
                      <a:schemeClr val="bg1">
                        <a:lumMod val="85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rgbClr val="FF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Source'!$P$39:$P$44</c15:sqref>
                        </c15:fullRef>
                        <c15:formulaRef>
                          <c15:sqref>('Data Source'!$P$39,'Data Source'!$P$41,'Data Source'!$P$43)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Source'!$S$39:$S$44</c15:sqref>
                        </c15:fullRef>
                        <c15:formulaRef>
                          <c15:sqref>('Data Source'!$S$39,'Data Source'!$S$41,'Data Source'!$S$43)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3.9802360691737575E-5</c:v>
                      </c:pt>
                      <c:pt idx="1">
                        <c:v>1.0522301456145459E-2</c:v>
                      </c:pt>
                      <c:pt idx="2">
                        <c:v>4.0010742283246727E-2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8A96-4AE0-B634-553936D4114E}"/>
                  </c:ext>
                </c:extLst>
              </c15:ser>
            </c15:filteredLineSeries>
          </c:ext>
        </c:extLst>
      </c:lineChart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22920"/>
        <c:crosses val="autoZero"/>
        <c:auto val="1"/>
        <c:lblAlgn val="ctr"/>
        <c:lblOffset val="100"/>
        <c:noMultiLvlLbl val="0"/>
      </c:catAx>
      <c:valAx>
        <c:axId val="941763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2047633776"/>
        <c:crosses val="autoZero"/>
        <c:crossBetween val="between"/>
      </c:valAx>
      <c:catAx>
        <c:axId val="2047633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4176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2EB0-4C73-BB71-6106E618296D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EB0-4C73-BB71-6106E618296D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2EB0-4C73-BB71-6106E61829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Source'!$P$53:$P$58</c15:sqref>
                  </c15:fullRef>
                </c:ext>
              </c:extLst>
              <c:f>('Data Source'!$P$53,'Data Source'!$P$55,'Data Source'!$P$57)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Source'!$Q$53:$Q$58</c15:sqref>
                  </c15:fullRef>
                </c:ext>
              </c:extLst>
              <c:f>('Data Source'!$Q$53,'Data Source'!$Q$55,'Data Source'!$Q$57)</c:f>
              <c:numCache>
                <c:formatCode>_(* #,##0_);_(* \(#,##0\);_(* "-"_);_(@_)</c:formatCode>
                <c:ptCount val="3"/>
                <c:pt idx="0">
                  <c:v>69314</c:v>
                </c:pt>
                <c:pt idx="1">
                  <c:v>28083</c:v>
                </c:pt>
                <c:pt idx="2">
                  <c:v>52996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BB-44A8-B295-8F2381B72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BD8E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6ED6-4262-A910-E001CC98A18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7-6ED6-4262-A910-E001CC98A18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6ED6-4262-A910-E001CC98A18A}"/>
                    </c:ext>
                  </c:extLst>
                </c:dPt>
                <c:dLbls>
                  <c:spPr>
                    <a:solidFill>
                      <a:schemeClr val="bg1"/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Source'!$P$53:$P$58</c15:sqref>
                        </c15:fullRef>
                        <c15:formulaRef>
                          <c15:sqref>('Data Source'!$P$53,'Data Source'!$P$55,'Data Source'!$P$57)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Source'!$R$53:$R$58</c15:sqref>
                        </c15:fullRef>
                        <c15:formulaRef>
                          <c15:sqref>('Data Source'!$R$53,'Data Source'!$R$55,'Data Source'!$R$57)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3464153</c:v>
                      </c:pt>
                      <c:pt idx="1">
                        <c:v>3439108</c:v>
                      </c:pt>
                      <c:pt idx="2">
                        <c:v>2597414</c:v>
                      </c:pt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'Data Source'!$R$54</c15:sqref>
                        <c15:spPr xmlns:c15="http://schemas.microsoft.com/office/drawing/2012/chart">
                          <a:solidFill>
                            <a:srgbClr val="3BD8E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Source'!$R$56</c15:sqref>
                        <c15:spPr xmlns:c15="http://schemas.microsoft.com/office/drawing/2012/chart">
                          <a:solidFill>
                            <a:srgbClr val="71DA79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Source'!$R$58</c15:sqref>
                        <c15:spPr xmlns:c15="http://schemas.microsoft.com/office/drawing/2012/chart">
                          <a:solidFill>
                            <a:srgbClr val="FA945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6-A4BB-44A8-B295-8F2381B723B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Source'!$T$52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Source'!$P$53:$P$58</c15:sqref>
                  </c15:fullRef>
                </c:ext>
              </c:extLst>
              <c:f>('Data Source'!$P$53,'Data Source'!$P$55,'Data Source'!$P$57)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Source'!$T$53:$T$58</c15:sqref>
                  </c15:fullRef>
                </c:ext>
              </c:extLst>
              <c:f>('Data Source'!$T$53,'Data Source'!$T$55,'Data Source'!$T$57)</c:f>
              <c:numCache>
                <c:formatCode>_-* #,##0.0_-;\-* #,##0.0_-;_-* "-"_-;_-@_-</c:formatCode>
                <c:ptCount val="3"/>
                <c:pt idx="0">
                  <c:v>49.977681276509799</c:v>
                </c:pt>
                <c:pt idx="1">
                  <c:v>122.46227254922907</c:v>
                </c:pt>
                <c:pt idx="2">
                  <c:v>49.011510302664355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A4BB-44A8-B295-8F2381B723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Source'!$P$53:$P$58</c15:sqref>
                        </c15:fullRef>
                        <c15:formulaRef>
                          <c15:sqref>('Data Source'!$P$53,'Data Source'!$P$55,'Data Source'!$P$57)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Source'!$S$53:$S$58</c15:sqref>
                        </c15:fullRef>
                        <c15:formulaRef>
                          <c15:sqref>('Data Source'!$S$53,'Data Source'!$S$55,'Data Source'!$S$57)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2.0008931476179024E-2</c:v>
                      </c:pt>
                      <c:pt idx="1">
                        <c:v>8.1657801964928108E-3</c:v>
                      </c:pt>
                      <c:pt idx="2">
                        <c:v>2.0403370429203815E-2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A4BB-44A8-B295-8F2381B723BD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6522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Source'!$X$38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8C19-4D0E-B295-1865A3AA338A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C19-4D0E-B295-1865A3AA338A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8C19-4D0E-B295-1865A3AA33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Source'!$W$39:$W$44</c15:sqref>
                  </c15:fullRef>
                </c:ext>
              </c:extLst>
              <c:f>('Data Source'!$W$39,'Data Source'!$W$41,'Data Source'!$W$43)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Source'!$X$39:$X$44</c15:sqref>
                  </c15:fullRef>
                </c:ext>
              </c:extLst>
              <c:f>('Data Source'!$X$39,'Data Source'!$X$41,'Data Source'!$X$43)</c:f>
              <c:numCache>
                <c:formatCode>_(* #,##0_);_(* \(#,##0\);_(* "-"_);_(@_)</c:formatCode>
                <c:ptCount val="3"/>
                <c:pt idx="0">
                  <c:v>28853</c:v>
                </c:pt>
                <c:pt idx="1">
                  <c:v>27933</c:v>
                </c:pt>
                <c:pt idx="2">
                  <c:v>31185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06-4785-9804-FBCC853D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Source'!$Y$38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CB9E-4F6F-B272-23C8AF5C9372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CB9E-4F6F-B272-23C8AF5C9372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8072-4FE8-8C02-4931AB0BAC30}"/>
                    </c:ext>
                  </c:extLst>
                </c:dPt>
                <c:dLbls>
                  <c:spPr>
                    <a:solidFill>
                      <a:schemeClr val="bg1"/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Source'!$W$39:$W$44</c15:sqref>
                        </c15:fullRef>
                        <c15:formulaRef>
                          <c15:sqref>('Data Source'!$W$39,'Data Source'!$W$41,'Data Source'!$W$43)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Source'!$Y$39:$Y$44</c15:sqref>
                        </c15:fullRef>
                        <c15:formulaRef>
                          <c15:sqref>('Data Source'!$Y$39,'Data Source'!$Y$41,'Data Source'!$Y$43)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311657</c:v>
                      </c:pt>
                      <c:pt idx="1">
                        <c:v>185641</c:v>
                      </c:pt>
                      <c:pt idx="2">
                        <c:v>205624</c:v>
                      </c:pt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'Data Source'!$Y$40</c15:sqref>
                        <c15:spPr xmlns:c15="http://schemas.microsoft.com/office/drawing/2012/chart">
                          <a:solidFill>
                            <a:srgbClr val="3BD8E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Source'!$Y$42</c15:sqref>
                        <c15:spPr xmlns:c15="http://schemas.microsoft.com/office/drawing/2012/chart">
                          <a:solidFill>
                            <a:srgbClr val="71DA79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  <c15:categoryFilterException>
                        <c15:sqref>'Data Source'!$Y$44</c15:sqref>
                        <c15:spPr xmlns:c15="http://schemas.microsoft.com/office/drawing/2012/chart">
                          <a:solidFill>
                            <a:srgbClr val="FA9450"/>
                          </a:solidFill>
                          <a:ln>
                            <a:noFill/>
                          </a:ln>
                          <a:effectLst/>
                        </c15:spPr>
                        <c15:invertIfNegative val="0"/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6-5106-4785-9804-FBCC853DB39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Source'!$AA$38</c:f>
              <c:strCache>
                <c:ptCount val="1"/>
                <c:pt idx="0">
                  <c:v>Egmt. Rate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dk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dk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Source'!$W$39:$W$44</c15:sqref>
                  </c15:fullRef>
                </c:ext>
              </c:extLst>
              <c:f>('Data Source'!$W$39,'Data Source'!$W$41,'Data Source'!$W$43)</c:f>
              <c:strCache>
                <c:ptCount val="3"/>
                <c:pt idx="0">
                  <c:v>Anies</c:v>
                </c:pt>
                <c:pt idx="1">
                  <c:v>Prabowo</c:v>
                </c:pt>
                <c:pt idx="2">
                  <c:v>Ganjar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Source'!$AA$39:$AA$44</c15:sqref>
                  </c15:fullRef>
                </c:ext>
              </c:extLst>
              <c:f>('Data Source'!$AA$39,'Data Source'!$AA$41,'Data Source'!$AA$43)</c:f>
              <c:numCache>
                <c:formatCode>_-* #,##0.0_-;\-* #,##0.0_-;_-* "-"_-;_-@_-</c:formatCode>
                <c:ptCount val="3"/>
                <c:pt idx="0">
                  <c:v>10.801545766471424</c:v>
                </c:pt>
                <c:pt idx="1">
                  <c:v>6.6459384956861056</c:v>
                </c:pt>
                <c:pt idx="2">
                  <c:v>6.593682860349527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5106-4785-9804-FBCC853DB39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6516080"/>
        <c:axId val="95652292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Source'!$Z$38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Source'!$W$39:$W$44</c15:sqref>
                        </c15:fullRef>
                        <c15:formulaRef>
                          <c15:sqref>('Data Source'!$W$39,'Data Source'!$W$41,'Data Source'!$W$43)</c15:sqref>
                        </c15:formulaRef>
                      </c:ext>
                    </c:extLst>
                    <c:strCache>
                      <c:ptCount val="3"/>
                      <c:pt idx="0">
                        <c:v>Anies</c:v>
                      </c:pt>
                      <c:pt idx="1">
                        <c:v>Prabowo</c:v>
                      </c:pt>
                      <c:pt idx="2">
                        <c:v>Ganjar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Source'!$Z$39:$Z$44</c15:sqref>
                        </c15:fullRef>
                        <c15:formulaRef>
                          <c15:sqref>('Data Source'!$Z$39,'Data Source'!$Z$41,'Data Source'!$Z$43)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9.2579342033068404E-2</c:v>
                      </c:pt>
                      <c:pt idx="1">
                        <c:v>0.15046783846240863</c:v>
                      </c:pt>
                      <c:pt idx="2">
                        <c:v>0.15166031202583355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5106-4785-9804-FBCC853DB39B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56522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US"/>
                  <a:t>Engagement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16080"/>
        <c:crosses val="max"/>
        <c:crossBetween val="between"/>
      </c:valAx>
      <c:catAx>
        <c:axId val="95651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6522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3"/>
          <c:order val="0"/>
          <c:tx>
            <c:strRef>
              <c:f>'Data Source'!$N$3</c:f>
              <c:strCache>
                <c:ptCount val="1"/>
                <c:pt idx="0">
                  <c:v>Muhaimin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Source'!$N$4:$N$8</c:f>
              <c:numCache>
                <c:formatCode>0.00%</c:formatCode>
                <c:ptCount val="5"/>
                <c:pt idx="0">
                  <c:v>7.9769007498185926E-2</c:v>
                </c:pt>
                <c:pt idx="1">
                  <c:v>0.22690998229606427</c:v>
                </c:pt>
                <c:pt idx="2">
                  <c:v>0.20505791241176066</c:v>
                </c:pt>
                <c:pt idx="3">
                  <c:v>0.14021557795470665</c:v>
                </c:pt>
                <c:pt idx="4">
                  <c:v>0.14527120680096101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6C1-407A-A9DF-95DD4F911BFA}"/>
            </c:ext>
          </c:extLst>
        </c:ser>
        <c:ser>
          <c:idx val="4"/>
          <c:order val="1"/>
          <c:tx>
            <c:strRef>
              <c:f>'Data Source'!$L$3</c:f>
              <c:strCache>
                <c:ptCount val="1"/>
                <c:pt idx="0">
                  <c:v>Gibran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Source'!$L$4:$L$8</c:f>
              <c:numCache>
                <c:formatCode>0.00%</c:formatCode>
                <c:ptCount val="5"/>
                <c:pt idx="0">
                  <c:v>0.27391659275981617</c:v>
                </c:pt>
                <c:pt idx="1">
                  <c:v>0.37693040991420401</c:v>
                </c:pt>
                <c:pt idx="2">
                  <c:v>0.41505037351792201</c:v>
                </c:pt>
                <c:pt idx="3">
                  <c:v>0.72529294826328883</c:v>
                </c:pt>
                <c:pt idx="4">
                  <c:v>0.55040657919053781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6C1-407A-A9DF-95DD4F911BFA}"/>
            </c:ext>
          </c:extLst>
        </c:ser>
        <c:ser>
          <c:idx val="5"/>
          <c:order val="3"/>
          <c:tx>
            <c:strRef>
              <c:f>'Data Source'!$J$3</c:f>
              <c:strCache>
                <c:ptCount val="1"/>
                <c:pt idx="0">
                  <c:v>Mahfud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Source'!$J$4:$J$8</c:f>
              <c:numCache>
                <c:formatCode>0.00%</c:formatCode>
                <c:ptCount val="5"/>
                <c:pt idx="0">
                  <c:v>0.64631439974199789</c:v>
                </c:pt>
                <c:pt idx="1">
                  <c:v>0.39615960778973169</c:v>
                </c:pt>
                <c:pt idx="2">
                  <c:v>0.3798917140703173</c:v>
                </c:pt>
                <c:pt idx="3">
                  <c:v>0.13449147378200454</c:v>
                </c:pt>
                <c:pt idx="4">
                  <c:v>0.30432221400850118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C1-407A-A9DF-95DD4F911B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Source'!$I$3</c15:sqref>
                        </c15:formulaRef>
                      </c:ext>
                    </c:extLst>
                    <c:strCache>
                      <c:ptCount val="1"/>
                      <c:pt idx="0">
                        <c:v>Ganjar %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Source'!$I$4:$I$8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0.50918622701820371</c:v>
                      </c:pt>
                      <c:pt idx="1">
                        <c:v>0.47513912412291315</c:v>
                      </c:pt>
                      <c:pt idx="2">
                        <c:v>0.64626250816779141</c:v>
                      </c:pt>
                      <c:pt idx="3">
                        <c:v>0.35238342210076268</c:v>
                      </c:pt>
                      <c:pt idx="4">
                        <c:v>0.35449182116833955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F6C1-407A-A9DF-95DD4F911BFA}"/>
                  </c:ext>
                </c:extLst>
              </c15:ser>
            </c15:filteredBarSeries>
            <c15:filteredBar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Source'!$K$3</c15:sqref>
                        </c15:formulaRef>
                      </c:ext>
                    </c:extLst>
                    <c:strCache>
                      <c:ptCount val="1"/>
                      <c:pt idx="0">
                        <c:v>Prabowo %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Source'!$K$4:$K$8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0.32040863477308185</c:v>
                      </c:pt>
                      <c:pt idx="1">
                        <c:v>0.24614888297443341</c:v>
                      </c:pt>
                      <c:pt idx="2">
                        <c:v>0.35335810695899267</c:v>
                      </c:pt>
                      <c:pt idx="3">
                        <c:v>0.18673076539466599</c:v>
                      </c:pt>
                      <c:pt idx="4">
                        <c:v>0.31752509349672053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C1-407A-A9DF-95DD4F911BFA}"/>
                  </c:ext>
                </c:extLst>
              </c15:ser>
            </c15:filteredBarSeries>
            <c15:filteredBarSeries>
              <c15:ser>
                <c:idx val="1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Source'!$M$3</c15:sqref>
                        </c15:formulaRef>
                      </c:ext>
                    </c:extLst>
                    <c:strCache>
                      <c:ptCount val="1"/>
                      <c:pt idx="0">
                        <c:v>Anies %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Source'!$M$4:$M$8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0.1704051382087145</c:v>
                      </c:pt>
                      <c:pt idx="1">
                        <c:v>0.27871199290265342</c:v>
                      </c:pt>
                      <c:pt idx="2">
                        <c:v>3.7938487321590992E-4</c:v>
                      </c:pt>
                      <c:pt idx="3">
                        <c:v>0.46088581250457133</c:v>
                      </c:pt>
                      <c:pt idx="4">
                        <c:v>0.32798308533493992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6C1-407A-A9DF-95DD4F911BFA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1"/>
          <c:order val="1"/>
          <c:tx>
            <c:strRef>
              <c:f>'Data Source'!$N$21</c:f>
              <c:strCache>
                <c:ptCount val="1"/>
                <c:pt idx="0">
                  <c:v>Muhaimin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Source'!$B$22:$B$25</c15:sqref>
                  </c15:fullRef>
                </c:ext>
              </c:extLst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Source'!$N$22:$N$26</c15:sqref>
                  </c15:fullRef>
                </c:ext>
              </c:extLst>
              <c:f>'Data Source'!$N$22:$N$25</c:f>
              <c:numCache>
                <c:formatCode>0.00%</c:formatCode>
                <c:ptCount val="4"/>
                <c:pt idx="0">
                  <c:v>0.22690998229606427</c:v>
                </c:pt>
                <c:pt idx="1">
                  <c:v>0.20505791241176066</c:v>
                </c:pt>
                <c:pt idx="2">
                  <c:v>0.14021557795470665</c:v>
                </c:pt>
                <c:pt idx="3">
                  <c:v>0.14527120680096101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76-449D-AD34-BACB31A465F2}"/>
            </c:ext>
          </c:extLst>
        </c:ser>
        <c:ser>
          <c:idx val="5"/>
          <c:order val="2"/>
          <c:tx>
            <c:strRef>
              <c:f>'Data Source'!$L$21</c:f>
              <c:strCache>
                <c:ptCount val="1"/>
                <c:pt idx="0">
                  <c:v>Gibran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Source'!$B$22:$B$25</c15:sqref>
                  </c15:fullRef>
                </c:ext>
              </c:extLst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Source'!$L$22:$L$26</c15:sqref>
                  </c15:fullRef>
                </c:ext>
              </c:extLst>
              <c:f>'Data Source'!$L$22:$L$25</c:f>
              <c:numCache>
                <c:formatCode>0.00%</c:formatCode>
                <c:ptCount val="4"/>
                <c:pt idx="0">
                  <c:v>0.37693040991420401</c:v>
                </c:pt>
                <c:pt idx="1">
                  <c:v>0.41505037351792201</c:v>
                </c:pt>
                <c:pt idx="2">
                  <c:v>0.72529294826328883</c:v>
                </c:pt>
                <c:pt idx="3">
                  <c:v>0.55040657919053781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76-449D-AD34-BACB31A465F2}"/>
            </c:ext>
          </c:extLst>
        </c:ser>
        <c:ser>
          <c:idx val="4"/>
          <c:order val="3"/>
          <c:tx>
            <c:strRef>
              <c:f>'Data Source'!$J$21</c:f>
              <c:strCache>
                <c:ptCount val="1"/>
                <c:pt idx="0">
                  <c:v>Mahfud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Source'!$B$22:$B$25</c15:sqref>
                  </c15:fullRef>
                </c:ext>
              </c:extLst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Source'!$J$22:$J$26</c15:sqref>
                  </c15:fullRef>
                </c:ext>
              </c:extLst>
              <c:f>'Data Source'!$J$22:$J$25</c:f>
              <c:numCache>
                <c:formatCode>0.00%</c:formatCode>
                <c:ptCount val="4"/>
                <c:pt idx="0">
                  <c:v>0.39615960778973169</c:v>
                </c:pt>
                <c:pt idx="1">
                  <c:v>0.3798917140703173</c:v>
                </c:pt>
                <c:pt idx="2">
                  <c:v>0.13449147378200454</c:v>
                </c:pt>
                <c:pt idx="3">
                  <c:v>0.30432221400850118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A76-449D-AD34-BACB31A465F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Source'!$I$21</c15:sqref>
                        </c15:formulaRef>
                      </c:ext>
                    </c:extLst>
                    <c:strCache>
                      <c:ptCount val="1"/>
                      <c:pt idx="0">
                        <c:v>Ganjar %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Source'!$B$22:$B$25</c15:sqref>
                        </c15:fullRef>
                        <c15:formulaRef>
                          <c15:sqref>'Data Source'!$B$22:$B$25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Source'!$I$22:$I$26</c15:sqref>
                        </c15:fullRef>
                        <c15:formulaRef>
                          <c15:sqref>'Data Source'!$I$22:$I$25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0.47513912412291315</c:v>
                      </c:pt>
                      <c:pt idx="1">
                        <c:v>0.64626250816779141</c:v>
                      </c:pt>
                      <c:pt idx="2">
                        <c:v>0.35238342210076268</c:v>
                      </c:pt>
                      <c:pt idx="3">
                        <c:v>0.35449182116833955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A76-449D-AD34-BACB31A465F2}"/>
                  </c:ext>
                </c:extLst>
              </c15:ser>
            </c15:filteredBarSeries>
            <c15:filteredBa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Source'!$K$21</c15:sqref>
                        </c15:formulaRef>
                      </c:ext>
                    </c:extLst>
                    <c:strCache>
                      <c:ptCount val="1"/>
                      <c:pt idx="0">
                        <c:v>Prabowo %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Source'!$B$22:$B$25</c15:sqref>
                        </c15:fullRef>
                        <c15:formulaRef>
                          <c15:sqref>'Data Source'!$B$22:$B$25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Source'!$K$22:$K$26</c15:sqref>
                        </c15:fullRef>
                        <c15:formulaRef>
                          <c15:sqref>'Data Source'!$K$22:$K$25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0.24614888297443341</c:v>
                      </c:pt>
                      <c:pt idx="1">
                        <c:v>0.35335810695899267</c:v>
                      </c:pt>
                      <c:pt idx="2">
                        <c:v>0.18673076539466599</c:v>
                      </c:pt>
                      <c:pt idx="3">
                        <c:v>0.31752509349672053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A76-449D-AD34-BACB31A465F2}"/>
                  </c:ext>
                </c:extLst>
              </c15:ser>
            </c15:filteredBarSeries>
            <c15:filteredBarSeries>
              <c15:ser>
                <c:idx val="0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Source'!$M$21</c15:sqref>
                        </c15:formulaRef>
                      </c:ext>
                    </c:extLst>
                    <c:strCache>
                      <c:ptCount val="1"/>
                      <c:pt idx="0">
                        <c:v>Anies %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Source'!$B$22:$B$25</c15:sqref>
                        </c15:fullRef>
                        <c15:formulaRef>
                          <c15:sqref>'Data Source'!$B$22:$B$25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Source'!$M$22:$M$26</c15:sqref>
                        </c15:fullRef>
                        <c15:formulaRef>
                          <c15:sqref>'Data Source'!$M$22:$M$25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0.27871199290265342</c:v>
                      </c:pt>
                      <c:pt idx="1">
                        <c:v>3.7938487321590992E-4</c:v>
                      </c:pt>
                      <c:pt idx="2">
                        <c:v>0.46088581250457133</c:v>
                      </c:pt>
                      <c:pt idx="3">
                        <c:v>0.32798308533493992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A76-449D-AD34-BACB31A465F2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4"/>
          <c:order val="1"/>
          <c:tx>
            <c:strRef>
              <c:f>'Data Source'!$AH$21</c:f>
              <c:strCache>
                <c:ptCount val="1"/>
                <c:pt idx="0">
                  <c:v>Muhaimin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Source'!$V$22:$V$25</c15:sqref>
                  </c15:fullRef>
                </c:ext>
              </c:extLst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Source'!$AH$22:$AH$26</c15:sqref>
                  </c15:fullRef>
                </c:ext>
              </c:extLst>
              <c:f>'Data Source'!$AH$22:$AH$25</c:f>
              <c:numCache>
                <c:formatCode>0.00%</c:formatCode>
                <c:ptCount val="4"/>
                <c:pt idx="0">
                  <c:v>0.16810921720331096</c:v>
                </c:pt>
                <c:pt idx="1">
                  <c:v>0.17374209690556131</c:v>
                </c:pt>
                <c:pt idx="2">
                  <c:v>0.48062304587200394</c:v>
                </c:pt>
                <c:pt idx="3">
                  <c:v>0.13805968453627923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05A6-43F9-9766-F36C33FD64E7}"/>
            </c:ext>
          </c:extLst>
        </c:ser>
        <c:ser>
          <c:idx val="1"/>
          <c:order val="2"/>
          <c:tx>
            <c:strRef>
              <c:f>'Data Source'!$AF$21</c:f>
              <c:strCache>
                <c:ptCount val="1"/>
                <c:pt idx="0">
                  <c:v>Gibran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Source'!$V$22:$V$25</c15:sqref>
                  </c15:fullRef>
                </c:ext>
              </c:extLst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Source'!$AF$22:$AF$26</c15:sqref>
                  </c15:fullRef>
                </c:ext>
              </c:extLst>
              <c:f>'Data Source'!$AF$22:$AF$25</c:f>
              <c:numCache>
                <c:formatCode>0.00%</c:formatCode>
                <c:ptCount val="4"/>
                <c:pt idx="0">
                  <c:v>0.22969763089149342</c:v>
                </c:pt>
                <c:pt idx="1">
                  <c:v>0.36800440639630611</c:v>
                </c:pt>
                <c:pt idx="2">
                  <c:v>0.48048179880161951</c:v>
                </c:pt>
                <c:pt idx="3">
                  <c:v>0.59264645069232058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A6-43F9-9766-F36C33FD64E7}"/>
            </c:ext>
          </c:extLst>
        </c:ser>
        <c:ser>
          <c:idx val="5"/>
          <c:order val="3"/>
          <c:tx>
            <c:strRef>
              <c:f>'Data Source'!$AD$21</c:f>
              <c:strCache>
                <c:ptCount val="1"/>
                <c:pt idx="0">
                  <c:v>Mahfud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Source'!$V$22:$V$25</c15:sqref>
                  </c15:fullRef>
                </c:ext>
              </c:extLst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Source'!$AD$22:$AD$26</c15:sqref>
                  </c15:fullRef>
                </c:ext>
              </c:extLst>
              <c:f>'Data Source'!$AD$22:$AD$25</c:f>
              <c:numCache>
                <c:formatCode>0.00%</c:formatCode>
                <c:ptCount val="4"/>
                <c:pt idx="0">
                  <c:v>0.60219315190519562</c:v>
                </c:pt>
                <c:pt idx="1">
                  <c:v>0.45825349669813253</c:v>
                </c:pt>
                <c:pt idx="2">
                  <c:v>3.8895155326376579E-2</c:v>
                </c:pt>
                <c:pt idx="3">
                  <c:v>0.26929386477140016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A6-43F9-9766-F36C33FD64E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Source'!$AC$21</c15:sqref>
                        </c15:formulaRef>
                      </c:ext>
                    </c:extLst>
                    <c:strCache>
                      <c:ptCount val="1"/>
                      <c:pt idx="0">
                        <c:v>Ganjar %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Source'!$V$22:$V$25</c15:sqref>
                        </c15:fullRef>
                        <c15:formulaRef>
                          <c15:sqref>'Data Source'!$V$22:$V$25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Source'!$AC$22:$AC$26</c15:sqref>
                        </c15:fullRef>
                        <c15:formulaRef>
                          <c15:sqref>'Data Source'!$AC$22:$AC$25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0.48077616548321522</c:v>
                      </c:pt>
                      <c:pt idx="1">
                        <c:v>0.27253885288011459</c:v>
                      </c:pt>
                      <c:pt idx="2">
                        <c:v>0.27339257473811074</c:v>
                      </c:pt>
                      <c:pt idx="3">
                        <c:v>0.29252747815547103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05A6-43F9-9766-F36C33FD64E7}"/>
                  </c:ext>
                </c:extLst>
              </c15:ser>
            </c15:filteredBarSeries>
            <c15:filteredBa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Source'!$AE$21</c15:sqref>
                        </c15:formulaRef>
                      </c:ext>
                    </c:extLst>
                    <c:strCache>
                      <c:ptCount val="1"/>
                      <c:pt idx="0">
                        <c:v>Prabowo %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Source'!$V$22:$V$25</c15:sqref>
                        </c15:fullRef>
                        <c15:formulaRef>
                          <c15:sqref>'Data Source'!$V$22:$V$25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Source'!$AE$22:$AE$26</c15:sqref>
                        </c15:fullRef>
                        <c15:formulaRef>
                          <c15:sqref>'Data Source'!$AE$22:$AE$25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0.33323199906753698</c:v>
                      </c:pt>
                      <c:pt idx="1">
                        <c:v>0.56663107742460905</c:v>
                      </c:pt>
                      <c:pt idx="2">
                        <c:v>0.36198564838814085</c:v>
                      </c:pt>
                      <c:pt idx="3">
                        <c:v>0.26409900387240692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5A6-43F9-9766-F36C33FD64E7}"/>
                  </c:ext>
                </c:extLst>
              </c15:ser>
            </c15:filteredBarSeries>
            <c15:filteredBarSeries>
              <c15:ser>
                <c:idx val="2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Source'!$AG$21</c15:sqref>
                        </c15:formulaRef>
                      </c:ext>
                    </c:extLst>
                    <c:strCache>
                      <c:ptCount val="1"/>
                      <c:pt idx="0">
                        <c:v>Anies %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Source'!$V$22:$V$25</c15:sqref>
                        </c15:fullRef>
                        <c15:formulaRef>
                          <c15:sqref>'Data Source'!$V$22:$V$25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Source'!$AG$22:$AG$26</c15:sqref>
                        </c15:fullRef>
                        <c15:formulaRef>
                          <c15:sqref>'Data Source'!$AG$22:$AG$25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0.1859918354492478</c:v>
                      </c:pt>
                      <c:pt idx="1">
                        <c:v>0.1608300696952763</c:v>
                      </c:pt>
                      <c:pt idx="2">
                        <c:v>0.36462177687374847</c:v>
                      </c:pt>
                      <c:pt idx="3">
                        <c:v>0.4433735179721221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5A6-43F9-9766-F36C33FD64E7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'Data Source'!$AH$3</c:f>
              <c:strCache>
                <c:ptCount val="1"/>
                <c:pt idx="0">
                  <c:v>Muhaimin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Source'!$AH$4:$AH$8</c:f>
              <c:numCache>
                <c:formatCode>0.00%</c:formatCode>
                <c:ptCount val="5"/>
                <c:pt idx="0">
                  <c:v>0.43113331447105818</c:v>
                </c:pt>
                <c:pt idx="1">
                  <c:v>0.16810921720331096</c:v>
                </c:pt>
                <c:pt idx="2">
                  <c:v>0.17374209690556131</c:v>
                </c:pt>
                <c:pt idx="3">
                  <c:v>0.48062304587200394</c:v>
                </c:pt>
                <c:pt idx="4">
                  <c:v>0.13805968453627923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CA8-4D84-A4D1-8BFB50CDA17B}"/>
            </c:ext>
          </c:extLst>
        </c:ser>
        <c:ser>
          <c:idx val="3"/>
          <c:order val="2"/>
          <c:tx>
            <c:strRef>
              <c:f>'Data Source'!$AF$3</c:f>
              <c:strCache>
                <c:ptCount val="1"/>
                <c:pt idx="0">
                  <c:v>Gibran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Source'!$AF$4:$AF$8</c:f>
              <c:numCache>
                <c:formatCode>0.00%</c:formatCode>
                <c:ptCount val="5"/>
                <c:pt idx="0">
                  <c:v>0.35632547008421794</c:v>
                </c:pt>
                <c:pt idx="1">
                  <c:v>0.22969763089149342</c:v>
                </c:pt>
                <c:pt idx="2">
                  <c:v>0.36800440639630611</c:v>
                </c:pt>
                <c:pt idx="3">
                  <c:v>0.48048179880161951</c:v>
                </c:pt>
                <c:pt idx="4">
                  <c:v>0.59264645069232058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CA8-4D84-A4D1-8BFB50CDA17B}"/>
            </c:ext>
          </c:extLst>
        </c:ser>
        <c:ser>
          <c:idx val="0"/>
          <c:order val="3"/>
          <c:tx>
            <c:strRef>
              <c:f>'Data Source'!$AD$3</c:f>
              <c:strCache>
                <c:ptCount val="1"/>
                <c:pt idx="0">
                  <c:v>Mahfud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Source'!$AD$4:$AD$8</c:f>
              <c:numCache>
                <c:formatCode>0.00%</c:formatCode>
                <c:ptCount val="5"/>
                <c:pt idx="0">
                  <c:v>0.21254121544472393</c:v>
                </c:pt>
                <c:pt idx="1">
                  <c:v>0.60219315190519562</c:v>
                </c:pt>
                <c:pt idx="2">
                  <c:v>0.45825349669813253</c:v>
                </c:pt>
                <c:pt idx="3">
                  <c:v>3.8895155326376579E-2</c:v>
                </c:pt>
                <c:pt idx="4">
                  <c:v>0.26929386477140016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CA8-4D84-A4D1-8BFB50CDA17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5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Source'!$AC$3</c15:sqref>
                        </c15:formulaRef>
                      </c:ext>
                    </c:extLst>
                    <c:strCache>
                      <c:ptCount val="1"/>
                      <c:pt idx="0">
                        <c:v>Ganjar %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Source'!$V$4:$V$8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Source'!$AC$4:$AC$8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0.20209248011076131</c:v>
                      </c:pt>
                      <c:pt idx="1">
                        <c:v>0.48077616548321522</c:v>
                      </c:pt>
                      <c:pt idx="2">
                        <c:v>0.27253885288011459</c:v>
                      </c:pt>
                      <c:pt idx="3">
                        <c:v>0.27339257473811074</c:v>
                      </c:pt>
                      <c:pt idx="4">
                        <c:v>0.29252747815547103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5-7CA8-4D84-A4D1-8BFB50CDA17B}"/>
                  </c:ext>
                </c:extLst>
              </c15:ser>
            </c15:filteredBarSeries>
            <c15:filteredBa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Source'!$AE$3</c15:sqref>
                        </c15:formulaRef>
                      </c:ext>
                    </c:extLst>
                    <c:strCache>
                      <c:ptCount val="1"/>
                      <c:pt idx="0">
                        <c:v>Prabowo %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Source'!$V$4:$V$8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Source'!$AE$4:$AE$8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0.41580231699320436</c:v>
                      </c:pt>
                      <c:pt idx="1">
                        <c:v>0.33323199906753698</c:v>
                      </c:pt>
                      <c:pt idx="2">
                        <c:v>0.56663107742460905</c:v>
                      </c:pt>
                      <c:pt idx="3">
                        <c:v>0.36198564838814085</c:v>
                      </c:pt>
                      <c:pt idx="4">
                        <c:v>0.26409900387240692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CA8-4D84-A4D1-8BFB50CDA17B}"/>
                  </c:ext>
                </c:extLst>
              </c15:ser>
            </c15:filteredBarSeries>
            <c15:filteredBa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Source'!$AG$3</c15:sqref>
                        </c15:formulaRef>
                      </c:ext>
                    </c:extLst>
                    <c:strCache>
                      <c:ptCount val="1"/>
                      <c:pt idx="0">
                        <c:v>Anies %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Source'!$V$4:$V$8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Source'!$AG$4:$AG$8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0.38210520289603433</c:v>
                      </c:pt>
                      <c:pt idx="1">
                        <c:v>0.1859918354492478</c:v>
                      </c:pt>
                      <c:pt idx="2">
                        <c:v>0.1608300696952763</c:v>
                      </c:pt>
                      <c:pt idx="3">
                        <c:v>0.36462177687374847</c:v>
                      </c:pt>
                      <c:pt idx="4">
                        <c:v>0.4433735179721221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CA8-4D84-A4D1-8BFB50CDA17B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4"/>
          <c:order val="5"/>
          <c:tx>
            <c:strRef>
              <c:f>'Data Source'!$V$9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536-4CE1-B27B-05320D2D0BFE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536-4CE1-B27B-05320D2D0BFE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536-4CE1-B27B-05320D2D0BFE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566868794537772"/>
                      <c:h val="0.24930107140862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36-4CE1-B27B-05320D2D0BFE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566868794537772"/>
                      <c:h val="0.24930107140862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7536-4CE1-B27B-05320D2D0BFE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566868794537772"/>
                      <c:h val="0.24930107140862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7536-4CE1-B27B-05320D2D0B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Source'!$W$3:$AB$3</c15:sqref>
                  </c15:fullRef>
                </c:ext>
              </c:extLst>
              <c:f>('Data Source'!$X$3,'Data Source'!$Z$3,'Data Source'!$AB$3)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Source'!$W$9:$AB$9</c15:sqref>
                  </c15:fullRef>
                </c:ext>
              </c:extLst>
              <c:f>('Data Source'!$X$9,'Data Source'!$Z$9,'Data Source'!$AB$9)</c:f>
              <c:numCache>
                <c:formatCode>_(* #,##0_);_(* \(#,##0\);_(* "-"_);_(@_)</c:formatCode>
                <c:ptCount val="3"/>
                <c:pt idx="0">
                  <c:v>4269052</c:v>
                </c:pt>
                <c:pt idx="1">
                  <c:v>6578893</c:v>
                </c:pt>
                <c:pt idx="2">
                  <c:v>6184186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524-46D8-91BE-AA25E5302D7C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5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Source'!$V$4</c15:sqref>
                        </c15:formulaRef>
                      </c:ext>
                    </c:extLst>
                    <c:strCache>
                      <c:ptCount val="1"/>
                      <c:pt idx="0">
                        <c:v>Twitter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Source'!$W$4:$AB$4</c15:sqref>
                        </c15:fullRef>
                        <c15:formulaRef>
                          <c15:sqref>('Data Source'!$X$4,'Data Source'!$Z$4,'Data Source'!$AB$4)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696366</c:v>
                      </c:pt>
                      <c:pt idx="1">
                        <c:v>1167458</c:v>
                      </c:pt>
                      <c:pt idx="2">
                        <c:v>1412557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6524-46D8-91BE-AA25E5302D7C}"/>
                  </c:ext>
                </c:extLst>
              </c15:ser>
            </c15:filteredBarSeries>
            <c15:filteredBa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Source'!$V$5</c15:sqref>
                        </c15:formulaRef>
                      </c:ext>
                    </c:extLst>
                    <c:strCache>
                      <c:ptCount val="1"/>
                      <c:pt idx="0">
                        <c:v>Instagram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Source'!$W$5:$AB$5</c15:sqref>
                        </c15:fullRef>
                        <c15:formulaRef>
                          <c15:sqref>('Data Source'!$X$5,'Data Source'!$Z$5,'Data Source'!$AB$5)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3008286</c:v>
                      </c:pt>
                      <c:pt idx="1">
                        <c:v>1147466</c:v>
                      </c:pt>
                      <c:pt idx="2">
                        <c:v>839798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6524-46D8-91BE-AA25E5302D7C}"/>
                  </c:ext>
                </c:extLst>
              </c15:ser>
            </c15:filteredBarSeries>
            <c15:filteredBa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Source'!$V$6</c15:sqref>
                        </c15:formulaRef>
                      </c:ext>
                    </c:extLst>
                    <c:strCache>
                      <c:ptCount val="1"/>
                      <c:pt idx="0">
                        <c:v>Facebook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Source'!$W$6:$AB$6</c15:sqref>
                        </c15:fullRef>
                        <c15:formulaRef>
                          <c15:sqref>('Data Source'!$X$6,'Data Source'!$Z$6,'Data Source'!$AB$6)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78206</c:v>
                      </c:pt>
                      <c:pt idx="1">
                        <c:v>62804</c:v>
                      </c:pt>
                      <c:pt idx="2">
                        <c:v>29651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524-46D8-91BE-AA25E5302D7C}"/>
                  </c:ext>
                </c:extLst>
              </c15:ser>
            </c15:filteredBarSeries>
            <c15:filteredBa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Source'!$V$7</c15:sqref>
                        </c15:formulaRef>
                      </c:ext>
                    </c:extLst>
                    <c:strCache>
                      <c:ptCount val="1"/>
                      <c:pt idx="0">
                        <c:v>Tiktok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Source'!$W$7:$AB$7</c15:sqref>
                        </c15:fullRef>
                        <c15:formulaRef>
                          <c15:sqref>('Data Source'!$X$7,'Data Source'!$Z$7,'Data Source'!$AB$7)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308414</c:v>
                      </c:pt>
                      <c:pt idx="1">
                        <c:v>3809917</c:v>
                      </c:pt>
                      <c:pt idx="2">
                        <c:v>3811037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524-46D8-91BE-AA25E5302D7C}"/>
                  </c:ext>
                </c:extLst>
              </c15:ser>
            </c15:filteredBarSeries>
            <c15:filteredBa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Source'!$V$8</c15:sqref>
                        </c15:formulaRef>
                      </c:ext>
                    </c:extLst>
                    <c:strCache>
                      <c:ptCount val="1"/>
                      <c:pt idx="0">
                        <c:v>Youtube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Source'!$W$8:$AB$8</c15:sqref>
                        </c15:fullRef>
                        <c15:formulaRef>
                          <c15:sqref>('Data Source'!$X$8,'Data Source'!$Z$8,'Data Source'!$AB$8)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177780</c:v>
                      </c:pt>
                      <c:pt idx="1">
                        <c:v>391248</c:v>
                      </c:pt>
                      <c:pt idx="2">
                        <c:v>91143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524-46D8-91BE-AA25E5302D7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Source'!$V$10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Source'!$W$10:$AB$10</c15:sqref>
                        </c15:fullRef>
                        <c15:formulaRef>
                          <c15:sqref>('Data Source'!$X$10,'Data Source'!$Z$10,'Data Source'!$AB$10)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524-46D8-91BE-AA25E5302D7C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02-40C9-9E6B-FDB6D1203B03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02-40C9-9E6B-FDB6D1203B03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02-40C9-9E6B-FDB6D1203B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Source'!$Z$13:$Z$15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f>'Data Source'!$AA$13:$AA$15</c:f>
              <c:numCache>
                <c:formatCode>0.00%</c:formatCode>
                <c:ptCount val="3"/>
                <c:pt idx="0">
                  <c:v>0.25064696836819772</c:v>
                </c:pt>
                <c:pt idx="1">
                  <c:v>0.3862636448721537</c:v>
                </c:pt>
                <c:pt idx="2">
                  <c:v>0.36308938675964858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02-40C9-9E6B-FDB6D1203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546-400A-9221-5221435EC827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546-400A-9221-5221435EC827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546-400A-9221-5221435EC827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2046967313572564"/>
                      <c:h val="0.17025329280648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0546-400A-9221-5221435EC827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109631939395191"/>
                      <c:h val="0.17025329280648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0546-400A-9221-5221435EC827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226851632079984"/>
                      <c:h val="0.1702532985942241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0546-400A-9221-5221435EC827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l"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Source'!$W$21:$AB$21</c15:sqref>
                  </c15:fullRef>
                </c:ext>
              </c:extLst>
              <c:f>('Data Source'!$X$21,'Data Source'!$Z$21,'Data Source'!$AB$21)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Source'!$W$26:$AB$26</c15:sqref>
                  </c15:fullRef>
                </c:ext>
              </c:extLst>
              <c:f>('Data Source'!$X$26,'Data Source'!$Z$26,'Data Source'!$AB$26)</c:f>
              <c:numCache>
                <c:formatCode>_(* #,##0_);_(* \(#,##0\);_(* "-"_);_(@_)</c:formatCode>
                <c:ptCount val="3"/>
                <c:pt idx="0">
                  <c:v>3572686</c:v>
                </c:pt>
                <c:pt idx="1">
                  <c:v>5411435</c:v>
                </c:pt>
                <c:pt idx="2">
                  <c:v>4771629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46-400A-9221-5221435EC82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/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E4-473E-9054-9874F5166E12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E4-473E-9054-9874F5166E12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E4-473E-9054-9874F5166E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Source'!$Z$30:$Z$32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f>'Data Source'!$AA$30:$AA$32</c:f>
              <c:numCache>
                <c:formatCode>0.00%</c:formatCode>
                <c:ptCount val="3"/>
                <c:pt idx="0">
                  <c:v>0.2597230976137252</c:v>
                </c:pt>
                <c:pt idx="1">
                  <c:v>0.39339439870599568</c:v>
                </c:pt>
                <c:pt idx="2">
                  <c:v>0.34688250368027918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E4-473E-9054-9874F5166E1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3"/>
          <c:order val="0"/>
          <c:tx>
            <c:strRef>
              <c:f>'Data Source'!$N$3</c:f>
              <c:strCache>
                <c:ptCount val="1"/>
                <c:pt idx="0">
                  <c:v>Muhaimin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Source'!$N$4:$N$8</c:f>
              <c:numCache>
                <c:formatCode>0.00%</c:formatCode>
                <c:ptCount val="5"/>
                <c:pt idx="0">
                  <c:v>7.9769007498185926E-2</c:v>
                </c:pt>
                <c:pt idx="1">
                  <c:v>0.22690998229606427</c:v>
                </c:pt>
                <c:pt idx="2">
                  <c:v>0.20505791241176066</c:v>
                </c:pt>
                <c:pt idx="3">
                  <c:v>0.14021557795470665</c:v>
                </c:pt>
                <c:pt idx="4">
                  <c:v>0.14527120680096101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6C1-407A-A9DF-95DD4F911BFA}"/>
            </c:ext>
          </c:extLst>
        </c:ser>
        <c:ser>
          <c:idx val="4"/>
          <c:order val="1"/>
          <c:tx>
            <c:strRef>
              <c:f>'Data Source'!$L$3</c:f>
              <c:strCache>
                <c:ptCount val="1"/>
                <c:pt idx="0">
                  <c:v>Gibran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Source'!$L$4:$L$8</c:f>
              <c:numCache>
                <c:formatCode>0.00%</c:formatCode>
                <c:ptCount val="5"/>
                <c:pt idx="0">
                  <c:v>0.27391659275981617</c:v>
                </c:pt>
                <c:pt idx="1">
                  <c:v>0.37693040991420401</c:v>
                </c:pt>
                <c:pt idx="2">
                  <c:v>0.41505037351792201</c:v>
                </c:pt>
                <c:pt idx="3">
                  <c:v>0.72529294826328883</c:v>
                </c:pt>
                <c:pt idx="4">
                  <c:v>0.55040657919053781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6C1-407A-A9DF-95DD4F911BFA}"/>
            </c:ext>
          </c:extLst>
        </c:ser>
        <c:ser>
          <c:idx val="5"/>
          <c:order val="3"/>
          <c:tx>
            <c:strRef>
              <c:f>'Data Source'!$J$3</c:f>
              <c:strCache>
                <c:ptCount val="1"/>
                <c:pt idx="0">
                  <c:v>Mahfud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Source'!$J$4:$J$8</c:f>
              <c:numCache>
                <c:formatCode>0.00%</c:formatCode>
                <c:ptCount val="5"/>
                <c:pt idx="0">
                  <c:v>0.64631439974199789</c:v>
                </c:pt>
                <c:pt idx="1">
                  <c:v>0.39615960778973169</c:v>
                </c:pt>
                <c:pt idx="2">
                  <c:v>0.3798917140703173</c:v>
                </c:pt>
                <c:pt idx="3">
                  <c:v>0.13449147378200454</c:v>
                </c:pt>
                <c:pt idx="4">
                  <c:v>0.30432221400850118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C1-407A-A9DF-95DD4F911B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Source'!$I$3</c15:sqref>
                        </c15:formulaRef>
                      </c:ext>
                    </c:extLst>
                    <c:strCache>
                      <c:ptCount val="1"/>
                      <c:pt idx="0">
                        <c:v>Ganjar %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Source'!$I$4:$I$8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0.50918622701820371</c:v>
                      </c:pt>
                      <c:pt idx="1">
                        <c:v>0.47513912412291315</c:v>
                      </c:pt>
                      <c:pt idx="2">
                        <c:v>0.64626250816779141</c:v>
                      </c:pt>
                      <c:pt idx="3">
                        <c:v>0.35238342210076268</c:v>
                      </c:pt>
                      <c:pt idx="4">
                        <c:v>0.35449182116833955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F6C1-407A-A9DF-95DD4F911BFA}"/>
                  </c:ext>
                </c:extLst>
              </c15:ser>
            </c15:filteredBarSeries>
            <c15:filteredBar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Source'!$K$3</c15:sqref>
                        </c15:formulaRef>
                      </c:ext>
                    </c:extLst>
                    <c:strCache>
                      <c:ptCount val="1"/>
                      <c:pt idx="0">
                        <c:v>Prabowo %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Source'!$K$4:$K$8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0.32040863477308185</c:v>
                      </c:pt>
                      <c:pt idx="1">
                        <c:v>0.24614888297443341</c:v>
                      </c:pt>
                      <c:pt idx="2">
                        <c:v>0.35335810695899267</c:v>
                      </c:pt>
                      <c:pt idx="3">
                        <c:v>0.18673076539466599</c:v>
                      </c:pt>
                      <c:pt idx="4">
                        <c:v>0.31752509349672053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C1-407A-A9DF-95DD4F911BFA}"/>
                  </c:ext>
                </c:extLst>
              </c15:ser>
            </c15:filteredBarSeries>
            <c15:filteredBarSeries>
              <c15:ser>
                <c:idx val="1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Source'!$M$3</c15:sqref>
                        </c15:formulaRef>
                      </c:ext>
                    </c:extLst>
                    <c:strCache>
                      <c:ptCount val="1"/>
                      <c:pt idx="0">
                        <c:v>Anies %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Source'!$M$4:$M$8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0.1704051382087145</c:v>
                      </c:pt>
                      <c:pt idx="1">
                        <c:v>0.27871199290265342</c:v>
                      </c:pt>
                      <c:pt idx="2">
                        <c:v>3.7938487321590992E-4</c:v>
                      </c:pt>
                      <c:pt idx="3">
                        <c:v>0.46088581250457133</c:v>
                      </c:pt>
                      <c:pt idx="4">
                        <c:v>0.32798308533493992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6C1-407A-A9DF-95DD4F911BFA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4"/>
          <c:order val="5"/>
          <c:tx>
            <c:strRef>
              <c:f>'Data Source'!$B$9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09-4B64-AA3D-4759DBDDA7DF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909-4B64-AA3D-4759DBDDA7DF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909-4B64-AA3D-4759DBDDA7DF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568039526897762"/>
                      <c:h val="0.24930107140862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09-4B64-AA3D-4759DBDDA7DF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568039526897762"/>
                      <c:h val="0.24930107140862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7909-4B64-AA3D-4759DBDDA7DF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07752887016708"/>
                      <c:h val="0.24930107140862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7909-4B64-AA3D-4759DBDDA7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Source'!$C$3:$H$3</c15:sqref>
                  </c15:fullRef>
                </c:ext>
              </c:extLst>
              <c:f>('Data Source'!$D$3,'Data Source'!$F$3,'Data Source'!$H$3)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Source'!$C$9:$H$9</c15:sqref>
                  </c15:fullRef>
                </c:ext>
              </c:extLst>
              <c:f>('Data Source'!$D$9,'Data Source'!$F$9,'Data Source'!$H$9)</c:f>
              <c:numCache>
                <c:formatCode>_(* #,##0_);_(* \(#,##0\);_(* "-"_);_(@_)</c:formatCode>
                <c:ptCount val="3"/>
                <c:pt idx="0">
                  <c:v>1342496</c:v>
                </c:pt>
                <c:pt idx="1">
                  <c:v>683733</c:v>
                </c:pt>
                <c:pt idx="2">
                  <c:v>196236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BCC-4A91-8A3F-01613AEA3D2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5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Source'!$B$4</c15:sqref>
                        </c15:formulaRef>
                      </c:ext>
                    </c:extLst>
                    <c:strCache>
                      <c:ptCount val="1"/>
                      <c:pt idx="0">
                        <c:v>Twitter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Source'!$C$4:$H$4</c15:sqref>
                        </c15:fullRef>
                        <c15:formulaRef>
                          <c15:sqref>('Data Source'!$D$4,'Data Source'!$F$4,'Data Source'!$H$4)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1282598</c:v>
                      </c:pt>
                      <c:pt idx="1">
                        <c:v>543582</c:v>
                      </c:pt>
                      <c:pt idx="2">
                        <c:v>158300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9BCC-4A91-8A3F-01613AEA3D26}"/>
                  </c:ext>
                </c:extLst>
              </c15:ser>
            </c15:filteredBarSeries>
            <c15:filteredBa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Source'!$B$5</c15:sqref>
                        </c15:formulaRef>
                      </c:ext>
                    </c:extLst>
                    <c:strCache>
                      <c:ptCount val="1"/>
                      <c:pt idx="0">
                        <c:v>Instagram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Source'!$C$5:$H$5</c15:sqref>
                        </c15:fullRef>
                        <c15:formulaRef>
                          <c15:sqref>('Data Source'!$D$5,'Data Source'!$F$5,'Data Source'!$H$5)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14545</c:v>
                      </c:pt>
                      <c:pt idx="1">
                        <c:v>13839</c:v>
                      </c:pt>
                      <c:pt idx="2">
                        <c:v>8331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BCC-4A91-8A3F-01613AEA3D26}"/>
                  </c:ext>
                </c:extLst>
              </c15:ser>
            </c15:filteredBarSeries>
            <c15:filteredBa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Source'!$B$6</c15:sqref>
                        </c15:formulaRef>
                      </c:ext>
                    </c:extLst>
                    <c:strCache>
                      <c:ptCount val="1"/>
                      <c:pt idx="0">
                        <c:v>Facebook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Source'!$C$6:$H$6</c15:sqref>
                        </c15:fullRef>
                        <c15:formulaRef>
                          <c15:sqref>('Data Source'!$D$6,'Data Source'!$F$6,'Data Source'!$H$6)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5543</c:v>
                      </c:pt>
                      <c:pt idx="1">
                        <c:v>6056</c:v>
                      </c:pt>
                      <c:pt idx="2">
                        <c:v>2992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BCC-4A91-8A3F-01613AEA3D26}"/>
                  </c:ext>
                </c:extLst>
              </c15:ser>
            </c15:filteredBarSeries>
            <c15:filteredBa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Source'!$B$7</c15:sqref>
                        </c15:formulaRef>
                      </c:ext>
                    </c:extLst>
                    <c:strCache>
                      <c:ptCount val="1"/>
                      <c:pt idx="0">
                        <c:v>Tiktok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Source'!$C$7:$H$7</c15:sqref>
                        </c15:fullRef>
                        <c15:formulaRef>
                          <c15:sqref>('Data Source'!$D$7,'Data Source'!$F$7,'Data Source'!$H$7)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13463</c:v>
                      </c:pt>
                      <c:pt idx="1">
                        <c:v>72604</c:v>
                      </c:pt>
                      <c:pt idx="2">
                        <c:v>14036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BCC-4A91-8A3F-01613AEA3D26}"/>
                  </c:ext>
                </c:extLst>
              </c15:ser>
            </c15:filteredBarSeries>
            <c15:filteredBa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Source'!$B$8</c15:sqref>
                        </c15:formulaRef>
                      </c:ext>
                    </c:extLst>
                    <c:strCache>
                      <c:ptCount val="1"/>
                      <c:pt idx="0">
                        <c:v>Youtube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Source'!$C$8:$H$8</c15:sqref>
                        </c15:fullRef>
                        <c15:formulaRef>
                          <c15:sqref>('Data Source'!$D$8,'Data Source'!$F$8,'Data Source'!$H$8)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26347</c:v>
                      </c:pt>
                      <c:pt idx="1">
                        <c:v>47652</c:v>
                      </c:pt>
                      <c:pt idx="2">
                        <c:v>12577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BCC-4A91-8A3F-01613AEA3D2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Source'!$B$10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Source'!$C$10:$H$10</c15:sqref>
                        </c15:fullRef>
                        <c15:formulaRef>
                          <c15:sqref>('Data Source'!$D$10,'Data Source'!$F$10,'Data Source'!$H$10)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909-4B64-AA3D-4759DBDDA7DF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B6-4001-A4C3-5E24BE1F0956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B6-4001-A4C3-5E24BE1F0956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B6-4001-A4C3-5E24BE1F09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Source'!$F$13:$F$15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f>'Data Source'!$G$13:$G$15</c:f>
              <c:numCache>
                <c:formatCode>0.00%</c:formatCode>
                <c:ptCount val="3"/>
                <c:pt idx="0">
                  <c:v>0.6040572067501625</c:v>
                </c:pt>
                <c:pt idx="1">
                  <c:v>0.30764623964831844</c:v>
                </c:pt>
                <c:pt idx="2">
                  <c:v>8.8296553601519029E-2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B6-4001-A4C3-5E24BE1F095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BD-4707-A55D-CA2A92182BA1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BD-4707-A55D-CA2A92182BA1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6BD-4707-A55D-CA2A92182BA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934223981913483"/>
                      <c:h val="0.1737746611460801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6BD-4707-A55D-CA2A92182BA1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01940862078399"/>
                      <c:h val="0.1737745604963805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36BD-4707-A55D-CA2A92182BA1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1798200305618"/>
                      <c:h val="0.1737746611460801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6BD-4707-A55D-CA2A92182BA1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l"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Source'!$C$21:$H$21</c15:sqref>
                  </c15:fullRef>
                </c:ext>
              </c:extLst>
              <c:f>('Data Source'!$D$21,'Data Source'!$F$21,'Data Source'!$H$21)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Source'!$C$26:$H$26</c15:sqref>
                  </c15:fullRef>
                </c:ext>
              </c:extLst>
              <c:f>('Data Source'!$D$26,'Data Source'!$F$26,'Data Source'!$H$26)</c:f>
              <c:numCache>
                <c:formatCode>_(* #,##0_);_(* \(#,##0\);_(* "-"_);_(@_)</c:formatCode>
                <c:ptCount val="3"/>
                <c:pt idx="0">
                  <c:v>59898</c:v>
                </c:pt>
                <c:pt idx="1">
                  <c:v>140151</c:v>
                </c:pt>
                <c:pt idx="2">
                  <c:v>37936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BD-4707-A55D-CA2A92182BA1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/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90-4D25-BD59-6445FF48ABC7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90-4D25-BD59-6445FF48ABC7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90-4D25-BD59-6445FF48AB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Source'!$F$30:$F$32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f>'Data Source'!$G$30:$G$32</c:f>
              <c:numCache>
                <c:formatCode>0.00%</c:formatCode>
                <c:ptCount val="3"/>
                <c:pt idx="0">
                  <c:v>0.25168813160493309</c:v>
                </c:pt>
                <c:pt idx="1">
                  <c:v>0.58890686387797553</c:v>
                </c:pt>
                <c:pt idx="2">
                  <c:v>0.15940500451709141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90-4D25-BD59-6445FF48ABC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rgbClr val="FA423A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8E2-458C-9D97-33D4C0471A89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48E2-458C-9D97-33D4C0471A89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CD6A-4EF8-A49D-D88EFEDA6D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Source'!$B$39:$B$44</c15:sqref>
                  </c15:fullRef>
                </c:ext>
              </c:extLst>
              <c:f>('Data Source'!$B$40,'Data Source'!$B$42,'Data Source'!$B$44)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Source'!$C$39:$C$44</c15:sqref>
                  </c15:fullRef>
                </c:ext>
              </c:extLst>
              <c:f>('Data Source'!$C$40,'Data Source'!$C$42,'Data Source'!$C$44)</c:f>
              <c:numCache>
                <c:formatCode>_(* #,##0_);_(* \(#,##0\);_(* "-"_);_(@_)</c:formatCode>
                <c:ptCount val="3"/>
                <c:pt idx="0">
                  <c:v>196236</c:v>
                </c:pt>
                <c:pt idx="1">
                  <c:v>683733</c:v>
                </c:pt>
                <c:pt idx="2">
                  <c:v>1342496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1C-41CE-84BB-5D47EEB38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Source'!$E$38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Source'!$B$39:$B$44</c15:sqref>
                        </c15:fullRef>
                        <c15:formulaRef>
                          <c15:sqref>('Data Source'!$B$40,'Data Source'!$B$42,'Data Source'!$B$44)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Source'!$E$39:$E$44</c15:sqref>
                        </c15:fullRef>
                        <c15:formulaRef>
                          <c15:sqref>('Data Source'!$E$40,'Data Source'!$E$42,'Data Source'!$E$44)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3.1731904570787492E-2</c:v>
                      </c:pt>
                      <c:pt idx="1">
                        <c:v>0.10392827486326348</c:v>
                      </c:pt>
                      <c:pt idx="2">
                        <c:v>0.31447169067043457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A31C-41CE-84BB-5D47EEB38561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540560"/>
        <c:axId val="95654560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dPt>
                  <c:idx val="0"/>
                  <c:marker>
                    <c:symbol val="none"/>
                  </c:marker>
                  <c:bubble3D val="0"/>
                  <c:spPr>
                    <a:ln w="28575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9876-4810-8F4F-938F838363D5}"/>
                    </c:ext>
                  </c:extLst>
                </c:dPt>
                <c:dPt>
                  <c:idx val="1"/>
                  <c:marker>
                    <c:symbol val="none"/>
                  </c:marker>
                  <c:bubble3D val="0"/>
                  <c:spPr>
                    <a:ln w="28575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9876-4810-8F4F-938F838363D5}"/>
                    </c:ext>
                  </c:extLst>
                </c:dPt>
                <c:dPt>
                  <c:idx val="2"/>
                  <c:marker>
                    <c:symbol val="none"/>
                  </c:marker>
                  <c:bubble3D val="0"/>
                  <c:spPr>
                    <a:ln w="28575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9876-4810-8F4F-938F838363D5}"/>
                    </c:ext>
                  </c:extLst>
                </c:dPt>
                <c:cat>
                  <c:strRef>
                    <c:extLst>
                      <c:ext uri="{02D57815-91ED-43cb-92C2-25804820EDAC}">
                        <c15:fullRef>
                          <c15:sqref>'Data Source'!$B$39:$B$44</c15:sqref>
                        </c15:fullRef>
                        <c15:formulaRef>
                          <c15:sqref>('Data Source'!$B$40,'Data Source'!$B$42,'Data Source'!$B$44)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Source'!$D$39:$D$44</c15:sqref>
                        </c15:fullRef>
                        <c15:formulaRef>
                          <c15:sqref>('Data Source'!$D$40,'Data Source'!$D$42,'Data Source'!$D$44)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6184186</c:v>
                      </c:pt>
                      <c:pt idx="1">
                        <c:v>6578893</c:v>
                      </c:pt>
                      <c:pt idx="2">
                        <c:v>4269052</c:v>
                      </c:pt>
                    </c:numCache>
                  </c:numRef>
                </c:val>
                <c:smooth val="0"/>
                <c:extLst>
                  <c:ext uri="{02D57815-91ED-43cb-92C2-25804820EDAC}">
                    <c15:categoryFilterExceptions>
                      <c15:categoryFilterException>
                        <c15:sqref>'Data Source'!$D$39</c15:sqref>
                        <c15:spPr xmlns:c15="http://schemas.microsoft.com/office/drawing/2012/chart">
                          <a:ln w="28575" cap="rnd">
                            <a:noFill/>
                            <a:round/>
                          </a:ln>
                          <a:effectLst/>
                        </c15:spPr>
                        <c15:bubble3D val="0"/>
                      </c15:categoryFilterException>
                      <c15:categoryFilterException>
                        <c15:sqref>'Data Source'!$D$41</c15:sqref>
                        <c15:spPr xmlns:c15="http://schemas.microsoft.com/office/drawing/2012/chart">
                          <a:ln w="28575" cap="rnd">
                            <a:noFill/>
                            <a:round/>
                          </a:ln>
                          <a:effectLst/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C-A31C-41CE-84BB-5D47EEB3856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3"/>
          <c:order val="3"/>
          <c:tx>
            <c:strRef>
              <c:f>'Data Source'!$F$38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Source'!$B$39:$B$44</c15:sqref>
                  </c15:fullRef>
                </c:ext>
              </c:extLst>
              <c:f>('Data Source'!$B$40,'Data Source'!$B$42,'Data Source'!$B$44)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Source'!$F$39:$F$44</c15:sqref>
                  </c15:fullRef>
                </c:ext>
              </c:extLst>
              <c:f>('Data Source'!$F$40,'Data Source'!$F$42,'Data Source'!$F$44)</c:f>
              <c:numCache>
                <c:formatCode>_-* #,##0.0_-;\-* #,##0.0_-;_-* "-"_-;_-@_-</c:formatCode>
                <c:ptCount val="3"/>
                <c:pt idx="0">
                  <c:v>31.514023930369554</c:v>
                </c:pt>
                <c:pt idx="1">
                  <c:v>9.6220205840583972</c:v>
                </c:pt>
                <c:pt idx="2">
                  <c:v>3.1799364765332636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31C-41CE-84BB-5D47EEB38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331664"/>
        <c:axId val="991328424"/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91328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91331664"/>
        <c:crosses val="max"/>
        <c:crossBetween val="between"/>
      </c:valAx>
      <c:catAx>
        <c:axId val="99133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132842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7AC-4BD0-B035-508612FD3C15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BF4-40FD-9DE1-5CBE86487C9C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BF4-40FD-9DE1-5CBE86487C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Source'!$B$53:$B$58</c15:sqref>
                  </c15:fullRef>
                </c:ext>
              </c:extLst>
              <c:f>('Data Source'!$B$54,'Data Source'!$B$56,'Data Source'!$B$58)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Source'!$C$53:$C$58</c15:sqref>
                  </c15:fullRef>
                </c:ext>
              </c:extLst>
              <c:f>('Data Source'!$C$54,'Data Source'!$C$56,'Data Source'!$C$58)</c:f>
              <c:numCache>
                <c:formatCode>_(* #,##0_);_(* \(#,##0\);_(* "-"_);_(@_)</c:formatCode>
                <c:ptCount val="3"/>
                <c:pt idx="0">
                  <c:v>37936</c:v>
                </c:pt>
                <c:pt idx="1">
                  <c:v>140151</c:v>
                </c:pt>
                <c:pt idx="2">
                  <c:v>59898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25-4B07-9AD8-9B9C9150D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0825-4B07-9AD8-9B9C9150D3FE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0825-4B07-9AD8-9B9C9150D3FE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0825-4B07-9AD8-9B9C9150D3FE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Source'!$B$53:$B$58</c15:sqref>
                        </c15:fullRef>
                        <c15:formulaRef>
                          <c15:sqref>('Data Source'!$B$54,'Data Source'!$B$56,'Data Source'!$B$58)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Source'!$D$53:$D$58</c15:sqref>
                        </c15:fullRef>
                        <c15:formulaRef>
                          <c15:sqref>('Data Source'!$D$54,'Data Source'!$D$56,'Data Source'!$D$58)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4771629</c:v>
                      </c:pt>
                      <c:pt idx="1">
                        <c:v>5411435</c:v>
                      </c:pt>
                      <c:pt idx="2">
                        <c:v>3572686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0825-4B07-9AD8-9B9C9150D3F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Source'!$E$52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Source'!$B$53:$B$58</c15:sqref>
                        </c15:fullRef>
                        <c15:formulaRef>
                          <c15:sqref>('Data Source'!$B$54,'Data Source'!$B$56,'Data Source'!$B$58)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Source'!$E$53:$E$58</c15:sqref>
                        </c15:fullRef>
                        <c15:formulaRef>
                          <c15:sqref>('Data Source'!$E$54,'Data Source'!$E$56,'Data Source'!$E$58)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7.9503247213896979E-3</c:v>
                      </c:pt>
                      <c:pt idx="1">
                        <c:v>2.5899045262485827E-2</c:v>
                      </c:pt>
                      <c:pt idx="2">
                        <c:v>1.6765537189666262E-2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825-4B07-9AD8-9B9C9150D3F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Source'!$F$52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Source'!$B$53:$B$58</c15:sqref>
                  </c15:fullRef>
                </c:ext>
              </c:extLst>
              <c:f>('Data Source'!$B$54,'Data Source'!$B$56,'Data Source'!$B$58)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Source'!$F$53:$F$58</c15:sqref>
                  </c15:fullRef>
                </c:ext>
              </c:extLst>
              <c:f>('Data Source'!$F$54,'Data Source'!$F$56,'Data Source'!$F$58)</c:f>
              <c:numCache>
                <c:formatCode>_-* #,##0.0_-;\-* #,##0.0_-;_-* "-"_-;_-@_-</c:formatCode>
                <c:ptCount val="3"/>
                <c:pt idx="0">
                  <c:v>125.7810259384226</c:v>
                </c:pt>
                <c:pt idx="1">
                  <c:v>38.611461923211394</c:v>
                </c:pt>
                <c:pt idx="2">
                  <c:v>59.646165147417278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25-4B07-9AD8-9B9C9150D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331664"/>
        <c:axId val="991328424"/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91328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91331664"/>
        <c:crosses val="max"/>
        <c:crossBetween val="between"/>
      </c:valAx>
      <c:catAx>
        <c:axId val="9913316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91328424"/>
        <c:crosses val="max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6BC-4819-A54F-E88AC96B1030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6BC-4819-A54F-E88AC96B1030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6BC-4819-A54F-E88AC96B10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Source'!$I$39:$I$44</c15:sqref>
                  </c15:fullRef>
                </c:ext>
              </c:extLst>
              <c:f>('Data Source'!$I$40,'Data Source'!$I$42,'Data Source'!$I$44)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Source'!$J$39:$J$44</c15:sqref>
                  </c15:fullRef>
                </c:ext>
              </c:extLst>
              <c:f>('Data Source'!$J$40,'Data Source'!$J$42,'Data Source'!$J$44)</c:f>
              <c:numCache>
                <c:formatCode>_(* #,##0_);_(* \(#,##0\);_(* "-"_);_(@_)</c:formatCode>
                <c:ptCount val="3"/>
                <c:pt idx="0">
                  <c:v>158300</c:v>
                </c:pt>
                <c:pt idx="1">
                  <c:v>543582</c:v>
                </c:pt>
                <c:pt idx="2">
                  <c:v>1282598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C3-414E-B3DE-618835DE56D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Source'!$K$38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F6C3-414E-B3DE-618835DE56D1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F6C3-414E-B3DE-618835DE56D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F6C3-414E-B3DE-618835DE56D1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Source'!$I$39:$I$44</c15:sqref>
                        </c15:fullRef>
                        <c15:formulaRef>
                          <c15:sqref>('Data Source'!$I$40,'Data Source'!$I$42,'Data Source'!$I$44)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Source'!$K$39:$K$44</c15:sqref>
                        </c15:fullRef>
                        <c15:formulaRef>
                          <c15:sqref>('Data Source'!$K$40,'Data Source'!$K$42,'Data Source'!$K$44)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1412557</c:v>
                      </c:pt>
                      <c:pt idx="1">
                        <c:v>1167458</c:v>
                      </c:pt>
                      <c:pt idx="2">
                        <c:v>696366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F6C3-414E-B3DE-618835DE56D1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Source'!$M$38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Source'!$I$39:$I$44</c15:sqref>
                  </c15:fullRef>
                </c:ext>
              </c:extLst>
              <c:f>('Data Source'!$I$40,'Data Source'!$I$42,'Data Source'!$I$44)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Source'!$M$39:$M$44</c15:sqref>
                  </c15:fullRef>
                </c:ext>
              </c:extLst>
              <c:f>('Data Source'!$M$40,'Data Source'!$M$42,'Data Source'!$M$44)</c:f>
              <c:numCache>
                <c:formatCode>_-* #,##0.0_-;\-* #,##0.0_-;_-* "-"_-;_-@_-</c:formatCode>
                <c:ptCount val="3"/>
                <c:pt idx="0">
                  <c:v>8.9232912192040423</c:v>
                </c:pt>
                <c:pt idx="1">
                  <c:v>2.1477127645874954</c:v>
                </c:pt>
                <c:pt idx="2">
                  <c:v>0.54293395124583077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6C3-414E-B3DE-618835DE56D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Source'!$L$38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Source'!$I$39:$I$44</c15:sqref>
                        </c15:fullRef>
                        <c15:formulaRef>
                          <c15:sqref>('Data Source'!$I$40,'Data Source'!$I$42,'Data Source'!$I$44)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Source'!$L$39:$L$44</c15:sqref>
                        </c15:fullRef>
                        <c15:formulaRef>
                          <c15:sqref>('Data Source'!$L$40,'Data Source'!$L$42,'Data Source'!$L$44)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0.11206627413973383</c:v>
                      </c:pt>
                      <c:pt idx="1">
                        <c:v>0.46561161086737168</c:v>
                      </c:pt>
                      <c:pt idx="2">
                        <c:v>1.8418446621460554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F6C3-414E-B3DE-618835DE56D1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79E-4B24-981C-B899312A70B5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79E-4B24-981C-B899312A70B5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479E-4B24-981C-B899312A70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Source'!$I$53:$I$58</c15:sqref>
                  </c15:fullRef>
                </c:ext>
              </c:extLst>
              <c:f>('Data Source'!$I$54,'Data Source'!$I$56,'Data Source'!$I$58)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Source'!$J$53:$J$58</c15:sqref>
                  </c15:fullRef>
                </c:ext>
              </c:extLst>
              <c:f>('Data Source'!$J$54,'Data Source'!$J$56,'Data Source'!$J$58)</c:f>
              <c:numCache>
                <c:formatCode>_(* #,##0_);_(* \(#,##0\);_(* "-"_);_(@_)</c:formatCode>
                <c:ptCount val="3"/>
                <c:pt idx="0">
                  <c:v>8331</c:v>
                </c:pt>
                <c:pt idx="1">
                  <c:v>13839</c:v>
                </c:pt>
                <c:pt idx="2">
                  <c:v>14545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F1-4DBA-B5B9-8CD58EB6D4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Source'!$K$52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AAF1-4DBA-B5B9-8CD58EB6D45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AAF1-4DBA-B5B9-8CD58EB6D45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AAF1-4DBA-B5B9-8CD58EB6D45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Source'!$I$53:$I$58</c15:sqref>
                        </c15:fullRef>
                        <c15:formulaRef>
                          <c15:sqref>('Data Source'!$I$54,'Data Source'!$I$56,'Data Source'!$I$58)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Source'!$K$53:$K$58</c15:sqref>
                        </c15:fullRef>
                        <c15:formulaRef>
                          <c15:sqref>('Data Source'!$K$54,'Data Source'!$K$56,'Data Source'!$K$58)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839798</c:v>
                      </c:pt>
                      <c:pt idx="1">
                        <c:v>1147466</c:v>
                      </c:pt>
                      <c:pt idx="2">
                        <c:v>3008286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AAF1-4DBA-B5B9-8CD58EB6D45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Source'!$M$52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Source'!$I$53:$I$58</c15:sqref>
                  </c15:fullRef>
                </c:ext>
              </c:extLst>
              <c:f>('Data Source'!$I$54,'Data Source'!$I$56,'Data Source'!$I$58)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Source'!$M$53:$M$58</c15:sqref>
                  </c15:fullRef>
                </c:ext>
              </c:extLst>
              <c:f>('Data Source'!$M$54,'Data Source'!$M$56,'Data Source'!$M$58)</c:f>
              <c:numCache>
                <c:formatCode>_-* #,##0.0_-;\-* #,##0.0_-;_-* "-"_-;_-@_-</c:formatCode>
                <c:ptCount val="3"/>
                <c:pt idx="0">
                  <c:v>100.80398511583243</c:v>
                </c:pt>
                <c:pt idx="1">
                  <c:v>82.915384059541879</c:v>
                </c:pt>
                <c:pt idx="2">
                  <c:v>206.82612581643176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F1-4DBA-B5B9-8CD58EB6D4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Source'!$L$52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Source'!$I$53:$I$58</c15:sqref>
                        </c15:fullRef>
                        <c15:formulaRef>
                          <c15:sqref>('Data Source'!$I$54,'Data Source'!$I$56,'Data Source'!$I$58)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Source'!$L$53:$L$58</c15:sqref>
                        </c15:fullRef>
                        <c15:formulaRef>
                          <c15:sqref>('Data Source'!$L$54,'Data Source'!$L$56,'Data Source'!$L$58)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9.9202427250362595E-3</c:v>
                      </c:pt>
                      <c:pt idx="1">
                        <c:v>1.2060488066748819E-2</c:v>
                      </c:pt>
                      <c:pt idx="2">
                        <c:v>4.8349791210011281E-3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AAF1-4DBA-B5B9-8CD58EB6D459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81B-4720-92DD-AC6B0C283A6B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1B-4720-92DD-AC6B0C283A6B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81B-4720-92DD-AC6B0C283A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Source'!$P$39:$P$44</c15:sqref>
                  </c15:fullRef>
                </c:ext>
              </c:extLst>
              <c:f>('Data Source'!$P$40,'Data Source'!$P$42,'Data Source'!$P$44)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Source'!$Q$39:$Q$44</c15:sqref>
                  </c15:fullRef>
                </c:ext>
              </c:extLst>
              <c:f>('Data Source'!$Q$40,'Data Source'!$Q$42,'Data Source'!$Q$44)</c:f>
              <c:numCache>
                <c:formatCode>_(* #,##0_);_(* \(#,##0\);_(* "-"_);_(@_)</c:formatCode>
                <c:ptCount val="3"/>
                <c:pt idx="0">
                  <c:v>2992</c:v>
                </c:pt>
                <c:pt idx="1">
                  <c:v>6056</c:v>
                </c:pt>
                <c:pt idx="2">
                  <c:v>5543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17-4FB8-B4F4-75C8CA82D4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9E17-4FB8-B4F4-75C8CA82D4DE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9E17-4FB8-B4F4-75C8CA82D4DE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9E17-4FB8-B4F4-75C8CA82D4DE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Source'!$P$39:$P$44</c15:sqref>
                        </c15:fullRef>
                        <c15:formulaRef>
                          <c15:sqref>('Data Source'!$P$40,'Data Source'!$P$42,'Data Source'!$P$44)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Source'!$R$39:$R$44</c15:sqref>
                        </c15:fullRef>
                        <c15:formulaRef>
                          <c15:sqref>('Data Source'!$R$40,'Data Source'!$R$42,'Data Source'!$R$44)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29651</c:v>
                      </c:pt>
                      <c:pt idx="1">
                        <c:v>62804</c:v>
                      </c:pt>
                      <c:pt idx="2">
                        <c:v>78206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9E17-4FB8-B4F4-75C8CA82D4D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Source'!$P$39:$P$44</c15:sqref>
                  </c15:fullRef>
                </c:ext>
              </c:extLst>
              <c:f>('Data Source'!$P$40,'Data Source'!$P$42,'Data Source'!$P$44)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Source'!$T$39:$T$44</c15:sqref>
                  </c15:fullRef>
                </c:ext>
              </c:extLst>
              <c:f>('Data Source'!$T$40,'Data Source'!$T$42,'Data Source'!$T$44)</c:f>
              <c:numCache>
                <c:formatCode>_-* #,##0.0_-;\-* #,##0.0_-;_-* "-"_-;_-@_-</c:formatCode>
                <c:ptCount val="3"/>
                <c:pt idx="0">
                  <c:v>9.9100935828877006</c:v>
                </c:pt>
                <c:pt idx="1">
                  <c:v>10.370541611624835</c:v>
                </c:pt>
                <c:pt idx="2">
                  <c:v>14.10896626375609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7-4FB8-B4F4-75C8CA82D4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Source'!$P$39:$P$44</c15:sqref>
                        </c15:fullRef>
                        <c15:formulaRef>
                          <c15:sqref>('Data Source'!$P$40,'Data Source'!$P$42,'Data Source'!$P$44)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Source'!$S$39:$S$44</c15:sqref>
                        </c15:fullRef>
                        <c15:formulaRef>
                          <c15:sqref>('Data Source'!$S$40,'Data Source'!$S$42,'Data Source'!$S$44)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0.10090722066709386</c:v>
                      </c:pt>
                      <c:pt idx="1">
                        <c:v>9.6426979173301064E-2</c:v>
                      </c:pt>
                      <c:pt idx="2">
                        <c:v>7.0876914814720096E-2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E17-4FB8-B4F4-75C8CA82D4DE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041-40EF-8E66-BEDAD2C70AE0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041-40EF-8E66-BEDAD2C70AE0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041-40EF-8E66-BEDAD2C70A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Source'!$P$53:$P$58</c15:sqref>
                  </c15:fullRef>
                </c:ext>
              </c:extLst>
              <c:f>('Data Source'!$P$54,'Data Source'!$P$56,'Data Source'!$P$58)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Source'!$Q$53:$Q$58</c15:sqref>
                  </c15:fullRef>
                </c:ext>
              </c:extLst>
              <c:f>('Data Source'!$Q$54,'Data Source'!$Q$56,'Data Source'!$Q$58)</c:f>
              <c:numCache>
                <c:formatCode>_(* #,##0_);_(* \(#,##0\);_(* "-"_);_(@_)</c:formatCode>
                <c:ptCount val="3"/>
                <c:pt idx="0">
                  <c:v>14036</c:v>
                </c:pt>
                <c:pt idx="1">
                  <c:v>72604</c:v>
                </c:pt>
                <c:pt idx="2">
                  <c:v>13463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9B-499F-8C5D-ECAEF73EF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rgbClr val="68BFFF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939B-499F-8C5D-ECAEF73EF72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939B-499F-8C5D-ECAEF73EF72D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Source'!$P$53:$P$58</c15:sqref>
                        </c15:fullRef>
                        <c15:formulaRef>
                          <c15:sqref>('Data Source'!$P$54,'Data Source'!$P$56,'Data Source'!$P$58)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Source'!$R$53:$R$58</c15:sqref>
                        </c15:fullRef>
                        <c15:formulaRef>
                          <c15:sqref>('Data Source'!$R$54,'Data Source'!$R$56,'Data Source'!$R$58)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3811037</c:v>
                      </c:pt>
                      <c:pt idx="1">
                        <c:v>3809917</c:v>
                      </c:pt>
                      <c:pt idx="2">
                        <c:v>308414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939B-499F-8C5D-ECAEF73EF72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Source'!$P$53:$P$58</c15:sqref>
                  </c15:fullRef>
                </c:ext>
              </c:extLst>
              <c:f>('Data Source'!$P$54,'Data Source'!$P$56,'Data Source'!$P$58)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Source'!$T$53:$T$58</c15:sqref>
                  </c15:fullRef>
                </c:ext>
              </c:extLst>
              <c:f>('Data Source'!$T$54,'Data Source'!$T$56,'Data Source'!$T$58)</c:f>
              <c:numCache>
                <c:formatCode>_-* #,##0.0_-;\-* #,##0.0_-;_-* "-"_-;_-@_-</c:formatCode>
                <c:ptCount val="3"/>
                <c:pt idx="0">
                  <c:v>271.51873753206041</c:v>
                </c:pt>
                <c:pt idx="1">
                  <c:v>52.475304390942647</c:v>
                </c:pt>
                <c:pt idx="2">
                  <c:v>22.90826710242888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9B-499F-8C5D-ECAEF73EF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'Data Source'!$P$53:$P$58</c15:sqref>
                        </c15:fullRef>
                        <c15:formulaRef>
                          <c15:sqref>('Data Source'!$P$54,'Data Source'!$P$56,'Data Source'!$P$58)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Source'!$S$53:$S$58</c15:sqref>
                        </c15:fullRef>
                        <c15:formulaRef>
                          <c15:sqref>('Data Source'!$S$54,'Data Source'!$S$56,'Data Source'!$S$58)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3.6829870714978627E-3</c:v>
                      </c:pt>
                      <c:pt idx="1">
                        <c:v>1.9056583122414476E-2</c:v>
                      </c:pt>
                      <c:pt idx="2">
                        <c:v>4.365236338168825E-2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39B-499F-8C5D-ECAEF73EF72D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Source'!$X$38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7F7-4E01-A90F-3C8CFF86C3A1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7F7-4E01-A90F-3C8CFF86C3A1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7F7-4E01-A90F-3C8CFF86C3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Source'!$W$39:$W$44</c15:sqref>
                  </c15:fullRef>
                </c:ext>
              </c:extLst>
              <c:f>('Data Source'!$W$40,'Data Source'!$W$42,'Data Source'!$W$44)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Source'!$X$39:$X$44</c15:sqref>
                  </c15:fullRef>
                </c:ext>
              </c:extLst>
              <c:f>('Data Source'!$X$40,'Data Source'!$X$42,'Data Source'!$X$44)</c:f>
              <c:numCache>
                <c:formatCode>_(* #,##0_);_(* \(#,##0\);_(* "-"_);_(@_)</c:formatCode>
                <c:ptCount val="3"/>
                <c:pt idx="0">
                  <c:v>12577</c:v>
                </c:pt>
                <c:pt idx="1">
                  <c:v>47652</c:v>
                </c:pt>
                <c:pt idx="2">
                  <c:v>26347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B3-4DC3-B642-0489279CB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Source'!$Y$38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5EB3-4DC3-B642-0489279CB45C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5EB3-4DC3-B642-0489279CB45C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5EB3-4DC3-B642-0489279CB45C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Source'!$W$39:$W$44</c15:sqref>
                        </c15:fullRef>
                        <c15:formulaRef>
                          <c15:sqref>('Data Source'!$W$40,'Data Source'!$W$42,'Data Source'!$W$44)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Source'!$Y$39:$Y$44</c15:sqref>
                        </c15:fullRef>
                        <c15:formulaRef>
                          <c15:sqref>('Data Source'!$Y$40,'Data Source'!$Y$42,'Data Source'!$Y$44)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91143</c:v>
                      </c:pt>
                      <c:pt idx="1">
                        <c:v>391248</c:v>
                      </c:pt>
                      <c:pt idx="2">
                        <c:v>177780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EB3-4DC3-B642-0489279CB45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Source'!$AA$38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Source'!$W$39:$W$44</c15:sqref>
                  </c15:fullRef>
                </c:ext>
              </c:extLst>
              <c:f>('Data Source'!$W$40,'Data Source'!$W$42,'Data Source'!$W$44)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Source'!$AA$39:$AA$44</c15:sqref>
                  </c15:fullRef>
                </c:ext>
              </c:extLst>
              <c:f>('Data Source'!$AA$40,'Data Source'!$AA$42,'Data Source'!$AA$44)</c:f>
              <c:numCache>
                <c:formatCode>_-* #,##0.0_-;\-* #,##0.0_-;_-* "-"_-;_-@_-</c:formatCode>
                <c:ptCount val="3"/>
                <c:pt idx="0">
                  <c:v>7.2467997137632185</c:v>
                </c:pt>
                <c:pt idx="1">
                  <c:v>8.2105263157894743</c:v>
                </c:pt>
                <c:pt idx="2">
                  <c:v>6.7476373021596388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B3-4DC3-B642-0489279CB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Source'!$Z$38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'Data Source'!$W$39:$W$44</c15:sqref>
                        </c15:fullRef>
                        <c15:formulaRef>
                          <c15:sqref>('Data Source'!$W$40,'Data Source'!$W$42,'Data Source'!$W$44)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Source'!$Z$39:$Z$44</c15:sqref>
                        </c15:fullRef>
                        <c15:formulaRef>
                          <c15:sqref>('Data Source'!$Z$40,'Data Source'!$Z$42,'Data Source'!$Z$44)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0.13799194672108664</c:v>
                      </c:pt>
                      <c:pt idx="1">
                        <c:v>0.12179487179487179</c:v>
                      </c:pt>
                      <c:pt idx="2">
                        <c:v>0.14820002249971875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5EB3-4DC3-B642-0489279CB45C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4"/>
          <c:order val="1"/>
          <c:tx>
            <c:strRef>
              <c:f>'Data Source'!$AH$21</c:f>
              <c:strCache>
                <c:ptCount val="1"/>
                <c:pt idx="0">
                  <c:v>Muhaimin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Source'!$V$22:$V$25</c15:sqref>
                  </c15:fullRef>
                </c:ext>
              </c:extLst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Source'!$AH$22:$AH$26</c15:sqref>
                  </c15:fullRef>
                </c:ext>
              </c:extLst>
              <c:f>'Data Source'!$AH$22:$AH$25</c:f>
              <c:numCache>
                <c:formatCode>0.00%</c:formatCode>
                <c:ptCount val="4"/>
                <c:pt idx="0">
                  <c:v>0.16810921720331096</c:v>
                </c:pt>
                <c:pt idx="1">
                  <c:v>0.17374209690556131</c:v>
                </c:pt>
                <c:pt idx="2">
                  <c:v>0.48062304587200394</c:v>
                </c:pt>
                <c:pt idx="3">
                  <c:v>0.13805968453627923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05A6-43F9-9766-F36C33FD64E7}"/>
            </c:ext>
          </c:extLst>
        </c:ser>
        <c:ser>
          <c:idx val="1"/>
          <c:order val="2"/>
          <c:tx>
            <c:strRef>
              <c:f>'Data Source'!$AF$21</c:f>
              <c:strCache>
                <c:ptCount val="1"/>
                <c:pt idx="0">
                  <c:v>Gibran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Source'!$V$22:$V$25</c15:sqref>
                  </c15:fullRef>
                </c:ext>
              </c:extLst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Source'!$AF$22:$AF$26</c15:sqref>
                  </c15:fullRef>
                </c:ext>
              </c:extLst>
              <c:f>'Data Source'!$AF$22:$AF$25</c:f>
              <c:numCache>
                <c:formatCode>0.00%</c:formatCode>
                <c:ptCount val="4"/>
                <c:pt idx="0">
                  <c:v>0.22969763089149342</c:v>
                </c:pt>
                <c:pt idx="1">
                  <c:v>0.36800440639630611</c:v>
                </c:pt>
                <c:pt idx="2">
                  <c:v>0.48048179880161951</c:v>
                </c:pt>
                <c:pt idx="3">
                  <c:v>0.59264645069232058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A6-43F9-9766-F36C33FD64E7}"/>
            </c:ext>
          </c:extLst>
        </c:ser>
        <c:ser>
          <c:idx val="5"/>
          <c:order val="3"/>
          <c:tx>
            <c:strRef>
              <c:f>'Data Source'!$AD$21</c:f>
              <c:strCache>
                <c:ptCount val="1"/>
                <c:pt idx="0">
                  <c:v>Mahfud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Source'!$V$22:$V$25</c15:sqref>
                  </c15:fullRef>
                </c:ext>
              </c:extLst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Source'!$AD$22:$AD$26</c15:sqref>
                  </c15:fullRef>
                </c:ext>
              </c:extLst>
              <c:f>'Data Source'!$AD$22:$AD$25</c:f>
              <c:numCache>
                <c:formatCode>0.00%</c:formatCode>
                <c:ptCount val="4"/>
                <c:pt idx="0">
                  <c:v>0.60219315190519562</c:v>
                </c:pt>
                <c:pt idx="1">
                  <c:v>0.45825349669813253</c:v>
                </c:pt>
                <c:pt idx="2">
                  <c:v>3.8895155326376579E-2</c:v>
                </c:pt>
                <c:pt idx="3">
                  <c:v>0.26929386477140016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A6-43F9-9766-F36C33FD64E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Source'!$AC$21</c15:sqref>
                        </c15:formulaRef>
                      </c:ext>
                    </c:extLst>
                    <c:strCache>
                      <c:ptCount val="1"/>
                      <c:pt idx="0">
                        <c:v>Ganjar %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Source'!$V$22:$V$25</c15:sqref>
                        </c15:fullRef>
                        <c15:formulaRef>
                          <c15:sqref>'Data Source'!$V$22:$V$25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Source'!$AC$22:$AC$26</c15:sqref>
                        </c15:fullRef>
                        <c15:formulaRef>
                          <c15:sqref>'Data Source'!$AC$22:$AC$25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0.48077616548321522</c:v>
                      </c:pt>
                      <c:pt idx="1">
                        <c:v>0.27253885288011459</c:v>
                      </c:pt>
                      <c:pt idx="2">
                        <c:v>0.27339257473811074</c:v>
                      </c:pt>
                      <c:pt idx="3">
                        <c:v>0.29252747815547103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05A6-43F9-9766-F36C33FD64E7}"/>
                  </c:ext>
                </c:extLst>
              </c15:ser>
            </c15:filteredBarSeries>
            <c15:filteredBa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Source'!$AE$21</c15:sqref>
                        </c15:formulaRef>
                      </c:ext>
                    </c:extLst>
                    <c:strCache>
                      <c:ptCount val="1"/>
                      <c:pt idx="0">
                        <c:v>Prabowo %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Source'!$V$22:$V$25</c15:sqref>
                        </c15:fullRef>
                        <c15:formulaRef>
                          <c15:sqref>'Data Source'!$V$22:$V$25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Source'!$AE$22:$AE$26</c15:sqref>
                        </c15:fullRef>
                        <c15:formulaRef>
                          <c15:sqref>'Data Source'!$AE$22:$AE$25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0.33323199906753698</c:v>
                      </c:pt>
                      <c:pt idx="1">
                        <c:v>0.56663107742460905</c:v>
                      </c:pt>
                      <c:pt idx="2">
                        <c:v>0.36198564838814085</c:v>
                      </c:pt>
                      <c:pt idx="3">
                        <c:v>0.26409900387240692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5A6-43F9-9766-F36C33FD64E7}"/>
                  </c:ext>
                </c:extLst>
              </c15:ser>
            </c15:filteredBarSeries>
            <c15:filteredBarSeries>
              <c15:ser>
                <c:idx val="2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Source'!$AG$21</c15:sqref>
                        </c15:formulaRef>
                      </c:ext>
                    </c:extLst>
                    <c:strCache>
                      <c:ptCount val="1"/>
                      <c:pt idx="0">
                        <c:v>Anies %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Source'!$V$22:$V$25</c15:sqref>
                        </c15:fullRef>
                        <c15:formulaRef>
                          <c15:sqref>'Data Source'!$V$22:$V$25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Source'!$AG$22:$AG$26</c15:sqref>
                        </c15:fullRef>
                        <c15:formulaRef>
                          <c15:sqref>'Data Source'!$AG$22:$AG$25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0.1859918354492478</c:v>
                      </c:pt>
                      <c:pt idx="1">
                        <c:v>0.1608300696952763</c:v>
                      </c:pt>
                      <c:pt idx="2">
                        <c:v>0.36462177687374847</c:v>
                      </c:pt>
                      <c:pt idx="3">
                        <c:v>0.4433735179721221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5A6-43F9-9766-F36C33FD64E7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'Data Source'!$AH$3</c:f>
              <c:strCache>
                <c:ptCount val="1"/>
                <c:pt idx="0">
                  <c:v>Muhaimin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Source'!$AH$4:$AH$8</c:f>
              <c:numCache>
                <c:formatCode>0.00%</c:formatCode>
                <c:ptCount val="5"/>
                <c:pt idx="0">
                  <c:v>0.43113331447105818</c:v>
                </c:pt>
                <c:pt idx="1">
                  <c:v>0.16810921720331096</c:v>
                </c:pt>
                <c:pt idx="2">
                  <c:v>0.17374209690556131</c:v>
                </c:pt>
                <c:pt idx="3">
                  <c:v>0.48062304587200394</c:v>
                </c:pt>
                <c:pt idx="4">
                  <c:v>0.13805968453627923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CA8-4D84-A4D1-8BFB50CDA17B}"/>
            </c:ext>
          </c:extLst>
        </c:ser>
        <c:ser>
          <c:idx val="3"/>
          <c:order val="2"/>
          <c:tx>
            <c:strRef>
              <c:f>'Data Source'!$AF$3</c:f>
              <c:strCache>
                <c:ptCount val="1"/>
                <c:pt idx="0">
                  <c:v>Gibran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Source'!$AF$4:$AF$8</c:f>
              <c:numCache>
                <c:formatCode>0.00%</c:formatCode>
                <c:ptCount val="5"/>
                <c:pt idx="0">
                  <c:v>0.35632547008421794</c:v>
                </c:pt>
                <c:pt idx="1">
                  <c:v>0.22969763089149342</c:v>
                </c:pt>
                <c:pt idx="2">
                  <c:v>0.36800440639630611</c:v>
                </c:pt>
                <c:pt idx="3">
                  <c:v>0.48048179880161951</c:v>
                </c:pt>
                <c:pt idx="4">
                  <c:v>0.59264645069232058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CA8-4D84-A4D1-8BFB50CDA17B}"/>
            </c:ext>
          </c:extLst>
        </c:ser>
        <c:ser>
          <c:idx val="0"/>
          <c:order val="3"/>
          <c:tx>
            <c:strRef>
              <c:f>'Data Source'!$AD$3</c:f>
              <c:strCache>
                <c:ptCount val="1"/>
                <c:pt idx="0">
                  <c:v>Mahfud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Source'!$AD$4:$AD$8</c:f>
              <c:numCache>
                <c:formatCode>0.00%</c:formatCode>
                <c:ptCount val="5"/>
                <c:pt idx="0">
                  <c:v>0.21254121544472393</c:v>
                </c:pt>
                <c:pt idx="1">
                  <c:v>0.60219315190519562</c:v>
                </c:pt>
                <c:pt idx="2">
                  <c:v>0.45825349669813253</c:v>
                </c:pt>
                <c:pt idx="3">
                  <c:v>3.8895155326376579E-2</c:v>
                </c:pt>
                <c:pt idx="4">
                  <c:v>0.26929386477140016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CA8-4D84-A4D1-8BFB50CDA17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5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Source'!$AC$3</c15:sqref>
                        </c15:formulaRef>
                      </c:ext>
                    </c:extLst>
                    <c:strCache>
                      <c:ptCount val="1"/>
                      <c:pt idx="0">
                        <c:v>Ganjar %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Source'!$V$4:$V$8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Source'!$AC$4:$AC$8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0.20209248011076131</c:v>
                      </c:pt>
                      <c:pt idx="1">
                        <c:v>0.48077616548321522</c:v>
                      </c:pt>
                      <c:pt idx="2">
                        <c:v>0.27253885288011459</c:v>
                      </c:pt>
                      <c:pt idx="3">
                        <c:v>0.27339257473811074</c:v>
                      </c:pt>
                      <c:pt idx="4">
                        <c:v>0.29252747815547103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5-7CA8-4D84-A4D1-8BFB50CDA17B}"/>
                  </c:ext>
                </c:extLst>
              </c15:ser>
            </c15:filteredBarSeries>
            <c15:filteredBa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Source'!$AE$3</c15:sqref>
                        </c15:formulaRef>
                      </c:ext>
                    </c:extLst>
                    <c:strCache>
                      <c:ptCount val="1"/>
                      <c:pt idx="0">
                        <c:v>Prabowo %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Source'!$V$4:$V$8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Source'!$AE$4:$AE$8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0.41580231699320436</c:v>
                      </c:pt>
                      <c:pt idx="1">
                        <c:v>0.33323199906753698</c:v>
                      </c:pt>
                      <c:pt idx="2">
                        <c:v>0.56663107742460905</c:v>
                      </c:pt>
                      <c:pt idx="3">
                        <c:v>0.36198564838814085</c:v>
                      </c:pt>
                      <c:pt idx="4">
                        <c:v>0.26409900387240692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CA8-4D84-A4D1-8BFB50CDA17B}"/>
                  </c:ext>
                </c:extLst>
              </c15:ser>
            </c15:filteredBarSeries>
            <c15:filteredBa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Source'!$AG$3</c15:sqref>
                        </c15:formulaRef>
                      </c:ext>
                    </c:extLst>
                    <c:strCache>
                      <c:ptCount val="1"/>
                      <c:pt idx="0">
                        <c:v>Anies %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Source'!$V$4:$V$8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Source'!$AG$4:$AG$8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0.38210520289603433</c:v>
                      </c:pt>
                      <c:pt idx="1">
                        <c:v>0.1859918354492478</c:v>
                      </c:pt>
                      <c:pt idx="2">
                        <c:v>0.1608300696952763</c:v>
                      </c:pt>
                      <c:pt idx="3">
                        <c:v>0.36462177687374847</c:v>
                      </c:pt>
                      <c:pt idx="4">
                        <c:v>0.4433735179721221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CA8-4D84-A4D1-8BFB50CDA17B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4"/>
          <c:order val="5"/>
          <c:tx>
            <c:strRef>
              <c:f>'Data Source'!$V$9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536-4CE1-B27B-05320D2D0BFE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536-4CE1-B27B-05320D2D0BFE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536-4CE1-B27B-05320D2D0B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Source'!$W$3:$AB$3</c15:sqref>
                  </c15:fullRef>
                </c:ext>
              </c:extLst>
              <c:f>('Data Source'!$X$3,'Data Source'!$Z$3,'Data Source'!$AB$3)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Source'!$W$9:$AB$9</c15:sqref>
                  </c15:fullRef>
                </c:ext>
              </c:extLst>
              <c:f>('Data Source'!$X$9,'Data Source'!$Z$9,'Data Source'!$AB$9)</c:f>
              <c:numCache>
                <c:formatCode>_(* #,##0_);_(* \(#,##0\);_(* "-"_);_(@_)</c:formatCode>
                <c:ptCount val="3"/>
                <c:pt idx="0">
                  <c:v>4269052</c:v>
                </c:pt>
                <c:pt idx="1">
                  <c:v>6578893</c:v>
                </c:pt>
                <c:pt idx="2">
                  <c:v>6184186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524-46D8-91BE-AA25E5302D7C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5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Source'!$V$4</c15:sqref>
                        </c15:formulaRef>
                      </c:ext>
                    </c:extLst>
                    <c:strCache>
                      <c:ptCount val="1"/>
                      <c:pt idx="0">
                        <c:v>Twitter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Source'!$W$4:$AB$4</c15:sqref>
                        </c15:fullRef>
                        <c15:formulaRef>
                          <c15:sqref>('Data Source'!$X$4,'Data Source'!$Z$4,'Data Source'!$AB$4)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696366</c:v>
                      </c:pt>
                      <c:pt idx="1">
                        <c:v>1167458</c:v>
                      </c:pt>
                      <c:pt idx="2">
                        <c:v>1412557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6524-46D8-91BE-AA25E5302D7C}"/>
                  </c:ext>
                </c:extLst>
              </c15:ser>
            </c15:filteredBarSeries>
            <c15:filteredBa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Source'!$V$5</c15:sqref>
                        </c15:formulaRef>
                      </c:ext>
                    </c:extLst>
                    <c:strCache>
                      <c:ptCount val="1"/>
                      <c:pt idx="0">
                        <c:v>Instagram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Source'!$W$5:$AB$5</c15:sqref>
                        </c15:fullRef>
                        <c15:formulaRef>
                          <c15:sqref>('Data Source'!$X$5,'Data Source'!$Z$5,'Data Source'!$AB$5)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3008286</c:v>
                      </c:pt>
                      <c:pt idx="1">
                        <c:v>1147466</c:v>
                      </c:pt>
                      <c:pt idx="2">
                        <c:v>839798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6524-46D8-91BE-AA25E5302D7C}"/>
                  </c:ext>
                </c:extLst>
              </c15:ser>
            </c15:filteredBarSeries>
            <c15:filteredBa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Source'!$V$6</c15:sqref>
                        </c15:formulaRef>
                      </c:ext>
                    </c:extLst>
                    <c:strCache>
                      <c:ptCount val="1"/>
                      <c:pt idx="0">
                        <c:v>Facebook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Source'!$W$6:$AB$6</c15:sqref>
                        </c15:fullRef>
                        <c15:formulaRef>
                          <c15:sqref>('Data Source'!$X$6,'Data Source'!$Z$6,'Data Source'!$AB$6)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78206</c:v>
                      </c:pt>
                      <c:pt idx="1">
                        <c:v>62804</c:v>
                      </c:pt>
                      <c:pt idx="2">
                        <c:v>29651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524-46D8-91BE-AA25E5302D7C}"/>
                  </c:ext>
                </c:extLst>
              </c15:ser>
            </c15:filteredBarSeries>
            <c15:filteredBa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Source'!$V$7</c15:sqref>
                        </c15:formulaRef>
                      </c:ext>
                    </c:extLst>
                    <c:strCache>
                      <c:ptCount val="1"/>
                      <c:pt idx="0">
                        <c:v>Tiktok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Source'!$W$7:$AB$7</c15:sqref>
                        </c15:fullRef>
                        <c15:formulaRef>
                          <c15:sqref>('Data Source'!$X$7,'Data Source'!$Z$7,'Data Source'!$AB$7)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308414</c:v>
                      </c:pt>
                      <c:pt idx="1">
                        <c:v>3809917</c:v>
                      </c:pt>
                      <c:pt idx="2">
                        <c:v>3811037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524-46D8-91BE-AA25E5302D7C}"/>
                  </c:ext>
                </c:extLst>
              </c15:ser>
            </c15:filteredBarSeries>
            <c15:filteredBa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Source'!$V$8</c15:sqref>
                        </c15:formulaRef>
                      </c:ext>
                    </c:extLst>
                    <c:strCache>
                      <c:ptCount val="1"/>
                      <c:pt idx="0">
                        <c:v>Youtube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Source'!$W$8:$AB$8</c15:sqref>
                        </c15:fullRef>
                        <c15:formulaRef>
                          <c15:sqref>('Data Source'!$X$8,'Data Source'!$Z$8,'Data Source'!$AB$8)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177780</c:v>
                      </c:pt>
                      <c:pt idx="1">
                        <c:v>391248</c:v>
                      </c:pt>
                      <c:pt idx="2">
                        <c:v>91143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524-46D8-91BE-AA25E5302D7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Source'!$V$10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Source'!$W$3:$AB$3</c15:sqref>
                        </c15:fullRef>
                        <c15:formulaRef>
                          <c15:sqref>('Data Source'!$X$3,'Data Source'!$Z$3,'Data Source'!$AB$3)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Source'!$W$10:$AB$10</c15:sqref>
                        </c15:fullRef>
                        <c15:formulaRef>
                          <c15:sqref>('Data Source'!$X$10,'Data Source'!$Z$10,'Data Source'!$AB$10)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524-46D8-91BE-AA25E5302D7C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02-40C9-9E6B-FDB6D1203B03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02-40C9-9E6B-FDB6D1203B03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02-40C9-9E6B-FDB6D1203B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Source'!$Z$13:$Z$15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f>'Data Source'!$AA$13:$AA$15</c:f>
              <c:numCache>
                <c:formatCode>0.00%</c:formatCode>
                <c:ptCount val="3"/>
                <c:pt idx="0">
                  <c:v>0.25064696836819772</c:v>
                </c:pt>
                <c:pt idx="1">
                  <c:v>0.3862636448721537</c:v>
                </c:pt>
                <c:pt idx="2">
                  <c:v>0.36308938675964858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02-40C9-9E6B-FDB6D1203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546-400A-9221-5221435EC827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546-400A-9221-5221435EC827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546-400A-9221-5221435EC827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Source'!$W$21:$AB$21</c15:sqref>
                  </c15:fullRef>
                </c:ext>
              </c:extLst>
              <c:f>('Data Source'!$X$21,'Data Source'!$Z$21,'Data Source'!$AB$21)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Source'!$W$26:$AB$26</c15:sqref>
                  </c15:fullRef>
                </c:ext>
              </c:extLst>
              <c:f>('Data Source'!$X$26,'Data Source'!$Z$26,'Data Source'!$AB$26)</c:f>
              <c:numCache>
                <c:formatCode>_(* #,##0_);_(* \(#,##0\);_(* "-"_);_(@_)</c:formatCode>
                <c:ptCount val="3"/>
                <c:pt idx="0">
                  <c:v>3572686</c:v>
                </c:pt>
                <c:pt idx="1">
                  <c:v>5411435</c:v>
                </c:pt>
                <c:pt idx="2">
                  <c:v>4771629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46-400A-9221-5221435EC82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/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E4-473E-9054-9874F5166E12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E4-473E-9054-9874F5166E12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E4-473E-9054-9874F5166E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Source'!$Z$30:$Z$32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f>'Data Source'!$AA$30:$AA$32</c:f>
              <c:numCache>
                <c:formatCode>0.00%</c:formatCode>
                <c:ptCount val="3"/>
                <c:pt idx="0">
                  <c:v>0.2597230976137252</c:v>
                </c:pt>
                <c:pt idx="1">
                  <c:v>0.39339439870599568</c:v>
                </c:pt>
                <c:pt idx="2">
                  <c:v>0.34688250368027918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E4-473E-9054-9874F5166E1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3"/>
          <c:order val="0"/>
          <c:tx>
            <c:strRef>
              <c:f>'Data Source'!$N$3</c:f>
              <c:strCache>
                <c:ptCount val="1"/>
                <c:pt idx="0">
                  <c:v>Muhaimin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Source'!$N$4:$N$8</c:f>
              <c:numCache>
                <c:formatCode>0.00%</c:formatCode>
                <c:ptCount val="5"/>
                <c:pt idx="0">
                  <c:v>7.9769007498185926E-2</c:v>
                </c:pt>
                <c:pt idx="1">
                  <c:v>0.22690998229606427</c:v>
                </c:pt>
                <c:pt idx="2">
                  <c:v>0.20505791241176066</c:v>
                </c:pt>
                <c:pt idx="3">
                  <c:v>0.14021557795470665</c:v>
                </c:pt>
                <c:pt idx="4">
                  <c:v>0.14527120680096101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6C1-407A-A9DF-95DD4F911BFA}"/>
            </c:ext>
          </c:extLst>
        </c:ser>
        <c:ser>
          <c:idx val="4"/>
          <c:order val="1"/>
          <c:tx>
            <c:strRef>
              <c:f>'Data Source'!$L$3</c:f>
              <c:strCache>
                <c:ptCount val="1"/>
                <c:pt idx="0">
                  <c:v>Gibran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Source'!$L$4:$L$8</c:f>
              <c:numCache>
                <c:formatCode>0.00%</c:formatCode>
                <c:ptCount val="5"/>
                <c:pt idx="0">
                  <c:v>0.27391659275981617</c:v>
                </c:pt>
                <c:pt idx="1">
                  <c:v>0.37693040991420401</c:v>
                </c:pt>
                <c:pt idx="2">
                  <c:v>0.41505037351792201</c:v>
                </c:pt>
                <c:pt idx="3">
                  <c:v>0.72529294826328883</c:v>
                </c:pt>
                <c:pt idx="4">
                  <c:v>0.55040657919053781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6C1-407A-A9DF-95DD4F911BFA}"/>
            </c:ext>
          </c:extLst>
        </c:ser>
        <c:ser>
          <c:idx val="5"/>
          <c:order val="3"/>
          <c:tx>
            <c:strRef>
              <c:f>'Data Source'!$J$3</c:f>
              <c:strCache>
                <c:ptCount val="1"/>
                <c:pt idx="0">
                  <c:v>Mahfud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Source'!$J$4:$J$8</c:f>
              <c:numCache>
                <c:formatCode>0.00%</c:formatCode>
                <c:ptCount val="5"/>
                <c:pt idx="0">
                  <c:v>0.64631439974199789</c:v>
                </c:pt>
                <c:pt idx="1">
                  <c:v>0.39615960778973169</c:v>
                </c:pt>
                <c:pt idx="2">
                  <c:v>0.3798917140703173</c:v>
                </c:pt>
                <c:pt idx="3">
                  <c:v>0.13449147378200454</c:v>
                </c:pt>
                <c:pt idx="4">
                  <c:v>0.30432221400850118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C1-407A-A9DF-95DD4F911B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Source'!$I$3</c15:sqref>
                        </c15:formulaRef>
                      </c:ext>
                    </c:extLst>
                    <c:strCache>
                      <c:ptCount val="1"/>
                      <c:pt idx="0">
                        <c:v>Ganjar %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Source'!$I$4:$I$8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0.50918622701820371</c:v>
                      </c:pt>
                      <c:pt idx="1">
                        <c:v>0.47513912412291315</c:v>
                      </c:pt>
                      <c:pt idx="2">
                        <c:v>0.64626250816779141</c:v>
                      </c:pt>
                      <c:pt idx="3">
                        <c:v>0.35238342210076268</c:v>
                      </c:pt>
                      <c:pt idx="4">
                        <c:v>0.35449182116833955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F6C1-407A-A9DF-95DD4F911BFA}"/>
                  </c:ext>
                </c:extLst>
              </c15:ser>
            </c15:filteredBarSeries>
            <c15:filteredBar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Source'!$K$3</c15:sqref>
                        </c15:formulaRef>
                      </c:ext>
                    </c:extLst>
                    <c:strCache>
                      <c:ptCount val="1"/>
                      <c:pt idx="0">
                        <c:v>Prabowo %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Source'!$K$4:$K$8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0.32040863477308185</c:v>
                      </c:pt>
                      <c:pt idx="1">
                        <c:v>0.24614888297443341</c:v>
                      </c:pt>
                      <c:pt idx="2">
                        <c:v>0.35335810695899267</c:v>
                      </c:pt>
                      <c:pt idx="3">
                        <c:v>0.18673076539466599</c:v>
                      </c:pt>
                      <c:pt idx="4">
                        <c:v>0.31752509349672053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C1-407A-A9DF-95DD4F911BFA}"/>
                  </c:ext>
                </c:extLst>
              </c15:ser>
            </c15:filteredBarSeries>
            <c15:filteredBarSeries>
              <c15:ser>
                <c:idx val="1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Source'!$M$3</c15:sqref>
                        </c15:formulaRef>
                      </c:ext>
                    </c:extLst>
                    <c:strCache>
                      <c:ptCount val="1"/>
                      <c:pt idx="0">
                        <c:v>Anies %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Source'!$B$4:$B$8</c15:sqref>
                        </c15:formulaRef>
                      </c:ext>
                    </c:extLst>
                    <c:strCache>
                      <c:ptCount val="5"/>
                      <c:pt idx="0">
                        <c:v>Twitter</c:v>
                      </c:pt>
                      <c:pt idx="1">
                        <c:v>Instagram</c:v>
                      </c:pt>
                      <c:pt idx="2">
                        <c:v>Facebook</c:v>
                      </c:pt>
                      <c:pt idx="3">
                        <c:v>Tiktok</c:v>
                      </c:pt>
                      <c:pt idx="4">
                        <c:v>Youtube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Source'!$M$4:$M$8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0.1704051382087145</c:v>
                      </c:pt>
                      <c:pt idx="1">
                        <c:v>0.27871199290265342</c:v>
                      </c:pt>
                      <c:pt idx="2">
                        <c:v>3.7938487321590992E-4</c:v>
                      </c:pt>
                      <c:pt idx="3">
                        <c:v>0.46088581250457133</c:v>
                      </c:pt>
                      <c:pt idx="4">
                        <c:v>0.32798308533493992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6C1-407A-A9DF-95DD4F911BFA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4"/>
          <c:order val="5"/>
          <c:tx>
            <c:strRef>
              <c:f>'Data Source'!$B$9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09-4B64-AA3D-4759DBDDA7DF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909-4B64-AA3D-4759DBDDA7DF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909-4B64-AA3D-4759DBDDA7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Source'!$C$3:$H$3</c15:sqref>
                  </c15:fullRef>
                </c:ext>
              </c:extLst>
              <c:f>('Data Source'!$D$3,'Data Source'!$F$3,'Data Source'!$H$3)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Source'!$C$9:$H$9</c15:sqref>
                  </c15:fullRef>
                </c:ext>
              </c:extLst>
              <c:f>('Data Source'!$D$9,'Data Source'!$F$9,'Data Source'!$H$9)</c:f>
              <c:numCache>
                <c:formatCode>_(* #,##0_);_(* \(#,##0\);_(* "-"_);_(@_)</c:formatCode>
                <c:ptCount val="3"/>
                <c:pt idx="0">
                  <c:v>1342496</c:v>
                </c:pt>
                <c:pt idx="1">
                  <c:v>683733</c:v>
                </c:pt>
                <c:pt idx="2">
                  <c:v>196236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BCC-4A91-8A3F-01613AEA3D2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5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Source'!$B$4</c15:sqref>
                        </c15:formulaRef>
                      </c:ext>
                    </c:extLst>
                    <c:strCache>
                      <c:ptCount val="1"/>
                      <c:pt idx="0">
                        <c:v>Twitter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Source'!$C$4:$H$4</c15:sqref>
                        </c15:fullRef>
                        <c15:formulaRef>
                          <c15:sqref>('Data Source'!$D$4,'Data Source'!$F$4,'Data Source'!$H$4)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1282598</c:v>
                      </c:pt>
                      <c:pt idx="1">
                        <c:v>543582</c:v>
                      </c:pt>
                      <c:pt idx="2">
                        <c:v>158300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9BCC-4A91-8A3F-01613AEA3D26}"/>
                  </c:ext>
                </c:extLst>
              </c15:ser>
            </c15:filteredBarSeries>
            <c15:filteredBa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Source'!$B$5</c15:sqref>
                        </c15:formulaRef>
                      </c:ext>
                    </c:extLst>
                    <c:strCache>
                      <c:ptCount val="1"/>
                      <c:pt idx="0">
                        <c:v>Instagram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Source'!$C$5:$H$5</c15:sqref>
                        </c15:fullRef>
                        <c15:formulaRef>
                          <c15:sqref>('Data Source'!$D$5,'Data Source'!$F$5,'Data Source'!$H$5)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14545</c:v>
                      </c:pt>
                      <c:pt idx="1">
                        <c:v>13839</c:v>
                      </c:pt>
                      <c:pt idx="2">
                        <c:v>8331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BCC-4A91-8A3F-01613AEA3D26}"/>
                  </c:ext>
                </c:extLst>
              </c15:ser>
            </c15:filteredBarSeries>
            <c15:filteredBa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Source'!$B$6</c15:sqref>
                        </c15:formulaRef>
                      </c:ext>
                    </c:extLst>
                    <c:strCache>
                      <c:ptCount val="1"/>
                      <c:pt idx="0">
                        <c:v>Facebook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Source'!$C$6:$H$6</c15:sqref>
                        </c15:fullRef>
                        <c15:formulaRef>
                          <c15:sqref>('Data Source'!$D$6,'Data Source'!$F$6,'Data Source'!$H$6)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5543</c:v>
                      </c:pt>
                      <c:pt idx="1">
                        <c:v>6056</c:v>
                      </c:pt>
                      <c:pt idx="2">
                        <c:v>2992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BCC-4A91-8A3F-01613AEA3D26}"/>
                  </c:ext>
                </c:extLst>
              </c15:ser>
            </c15:filteredBarSeries>
            <c15:filteredBa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Source'!$B$7</c15:sqref>
                        </c15:formulaRef>
                      </c:ext>
                    </c:extLst>
                    <c:strCache>
                      <c:ptCount val="1"/>
                      <c:pt idx="0">
                        <c:v>Tiktok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Source'!$C$7:$H$7</c15:sqref>
                        </c15:fullRef>
                        <c15:formulaRef>
                          <c15:sqref>('Data Source'!$D$7,'Data Source'!$F$7,'Data Source'!$H$7)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13463</c:v>
                      </c:pt>
                      <c:pt idx="1">
                        <c:v>72604</c:v>
                      </c:pt>
                      <c:pt idx="2">
                        <c:v>14036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BCC-4A91-8A3F-01613AEA3D26}"/>
                  </c:ext>
                </c:extLst>
              </c15:ser>
            </c15:filteredBarSeries>
            <c15:filteredBa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Source'!$B$8</c15:sqref>
                        </c15:formulaRef>
                      </c:ext>
                    </c:extLst>
                    <c:strCache>
                      <c:ptCount val="1"/>
                      <c:pt idx="0">
                        <c:v>Youtube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Source'!$C$8:$H$8</c15:sqref>
                        </c15:fullRef>
                        <c15:formulaRef>
                          <c15:sqref>('Data Source'!$D$8,'Data Source'!$F$8,'Data Source'!$H$8)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26347</c:v>
                      </c:pt>
                      <c:pt idx="1">
                        <c:v>47652</c:v>
                      </c:pt>
                      <c:pt idx="2">
                        <c:v>12577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BCC-4A91-8A3F-01613AEA3D2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Source'!$B$10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Source'!$C$3:$H$3</c15:sqref>
                        </c15:fullRef>
                        <c15:formulaRef>
                          <c15:sqref>('Data Source'!$D$3,'Data Source'!$F$3,'Data Source'!$H$3)</c15:sqref>
                        </c15:formulaRef>
                      </c:ext>
                    </c:extLst>
                    <c:strCache>
                      <c:ptCount val="3"/>
                      <c:pt idx="0">
                        <c:v>Mahfud</c:v>
                      </c:pt>
                      <c:pt idx="1">
                        <c:v>Gibran</c:v>
                      </c:pt>
                      <c:pt idx="2">
                        <c:v>Muhaimin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Source'!$C$10:$H$10</c15:sqref>
                        </c15:fullRef>
                        <c15:formulaRef>
                          <c15:sqref>('Data Source'!$D$10,'Data Source'!$F$10,'Data Source'!$H$10)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909-4B64-AA3D-4759DBDDA7DF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B6-4001-A4C3-5E24BE1F0956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B6-4001-A4C3-5E24BE1F0956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B6-4001-A4C3-5E24BE1F09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Source'!$F$13:$F$15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f>'Data Source'!$G$13:$G$15</c:f>
              <c:numCache>
                <c:formatCode>0.00%</c:formatCode>
                <c:ptCount val="3"/>
                <c:pt idx="0">
                  <c:v>0.6040572067501625</c:v>
                </c:pt>
                <c:pt idx="1">
                  <c:v>0.30764623964831844</c:v>
                </c:pt>
                <c:pt idx="2">
                  <c:v>8.8296553601519029E-2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B6-4001-A4C3-5E24BE1F095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1"/>
          <c:order val="1"/>
          <c:tx>
            <c:strRef>
              <c:f>'Data Source'!$N$21</c:f>
              <c:strCache>
                <c:ptCount val="1"/>
                <c:pt idx="0">
                  <c:v>Muhaimin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Source'!$B$22:$B$25</c15:sqref>
                  </c15:fullRef>
                </c:ext>
              </c:extLst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Source'!$N$22:$N$26</c15:sqref>
                  </c15:fullRef>
                </c:ext>
              </c:extLst>
              <c:f>'Data Source'!$N$22:$N$25</c:f>
              <c:numCache>
                <c:formatCode>0.00%</c:formatCode>
                <c:ptCount val="4"/>
                <c:pt idx="0">
                  <c:v>0.22690998229606427</c:v>
                </c:pt>
                <c:pt idx="1">
                  <c:v>0.20505791241176066</c:v>
                </c:pt>
                <c:pt idx="2">
                  <c:v>0.14021557795470665</c:v>
                </c:pt>
                <c:pt idx="3">
                  <c:v>0.14527120680096101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76-449D-AD34-BACB31A465F2}"/>
            </c:ext>
          </c:extLst>
        </c:ser>
        <c:ser>
          <c:idx val="5"/>
          <c:order val="2"/>
          <c:tx>
            <c:strRef>
              <c:f>'Data Source'!$L$21</c:f>
              <c:strCache>
                <c:ptCount val="1"/>
                <c:pt idx="0">
                  <c:v>Gibran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Source'!$B$22:$B$25</c15:sqref>
                  </c15:fullRef>
                </c:ext>
              </c:extLst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Source'!$L$22:$L$26</c15:sqref>
                  </c15:fullRef>
                </c:ext>
              </c:extLst>
              <c:f>'Data Source'!$L$22:$L$25</c:f>
              <c:numCache>
                <c:formatCode>0.00%</c:formatCode>
                <c:ptCount val="4"/>
                <c:pt idx="0">
                  <c:v>0.37693040991420401</c:v>
                </c:pt>
                <c:pt idx="1">
                  <c:v>0.41505037351792201</c:v>
                </c:pt>
                <c:pt idx="2">
                  <c:v>0.72529294826328883</c:v>
                </c:pt>
                <c:pt idx="3">
                  <c:v>0.55040657919053781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76-449D-AD34-BACB31A465F2}"/>
            </c:ext>
          </c:extLst>
        </c:ser>
        <c:ser>
          <c:idx val="4"/>
          <c:order val="3"/>
          <c:tx>
            <c:strRef>
              <c:f>'Data Source'!$J$21</c:f>
              <c:strCache>
                <c:ptCount val="1"/>
                <c:pt idx="0">
                  <c:v>Mahfud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Source'!$B$22:$B$25</c15:sqref>
                  </c15:fullRef>
                </c:ext>
              </c:extLst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Source'!$J$22:$J$26</c15:sqref>
                  </c15:fullRef>
                </c:ext>
              </c:extLst>
              <c:f>'Data Source'!$J$22:$J$25</c:f>
              <c:numCache>
                <c:formatCode>0.00%</c:formatCode>
                <c:ptCount val="4"/>
                <c:pt idx="0">
                  <c:v>0.39615960778973169</c:v>
                </c:pt>
                <c:pt idx="1">
                  <c:v>0.3798917140703173</c:v>
                </c:pt>
                <c:pt idx="2">
                  <c:v>0.13449147378200454</c:v>
                </c:pt>
                <c:pt idx="3">
                  <c:v>0.30432221400850118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A76-449D-AD34-BACB31A465F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>
          <c:ext xmlns:c15="http://schemas.microsoft.com/office/drawing/2012/chart" uri="{02D57815-91ED-43cb-92C2-25804820EDAC}">
            <c15:filteredBa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Source'!$I$21</c15:sqref>
                        </c15:formulaRef>
                      </c:ext>
                    </c:extLst>
                    <c:strCache>
                      <c:ptCount val="1"/>
                      <c:pt idx="0">
                        <c:v>Ganjar %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Source'!$B$22:$B$25</c15:sqref>
                        </c15:fullRef>
                        <c15:formulaRef>
                          <c15:sqref>'Data Source'!$B$22:$B$25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Source'!$I$22:$I$26</c15:sqref>
                        </c15:fullRef>
                        <c15:formulaRef>
                          <c15:sqref>'Data Source'!$I$22:$I$25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0.47513912412291315</c:v>
                      </c:pt>
                      <c:pt idx="1">
                        <c:v>0.64626250816779141</c:v>
                      </c:pt>
                      <c:pt idx="2">
                        <c:v>0.35238342210076268</c:v>
                      </c:pt>
                      <c:pt idx="3">
                        <c:v>0.35449182116833955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A76-449D-AD34-BACB31A465F2}"/>
                  </c:ext>
                </c:extLst>
              </c15:ser>
            </c15:filteredBarSeries>
            <c15:filteredBa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Source'!$K$21</c15:sqref>
                        </c15:formulaRef>
                      </c:ext>
                    </c:extLst>
                    <c:strCache>
                      <c:ptCount val="1"/>
                      <c:pt idx="0">
                        <c:v>Prabowo %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Source'!$B$22:$B$25</c15:sqref>
                        </c15:fullRef>
                        <c15:formulaRef>
                          <c15:sqref>'Data Source'!$B$22:$B$25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Source'!$K$22:$K$26</c15:sqref>
                        </c15:fullRef>
                        <c15:formulaRef>
                          <c15:sqref>'Data Source'!$K$22:$K$25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0.24614888297443341</c:v>
                      </c:pt>
                      <c:pt idx="1">
                        <c:v>0.35335810695899267</c:v>
                      </c:pt>
                      <c:pt idx="2">
                        <c:v>0.18673076539466599</c:v>
                      </c:pt>
                      <c:pt idx="3">
                        <c:v>0.31752509349672053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A76-449D-AD34-BACB31A465F2}"/>
                  </c:ext>
                </c:extLst>
              </c15:ser>
            </c15:filteredBarSeries>
            <c15:filteredBarSeries>
              <c15:ser>
                <c:idx val="0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Source'!$M$21</c15:sqref>
                        </c15:formulaRef>
                      </c:ext>
                    </c:extLst>
                    <c:strCache>
                      <c:ptCount val="1"/>
                      <c:pt idx="0">
                        <c:v>Anies %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Source'!$B$22:$B$25</c15:sqref>
                        </c15:fullRef>
                        <c15:formulaRef>
                          <c15:sqref>'Data Source'!$B$22:$B$25</c15:sqref>
                        </c15:formulaRef>
                      </c:ext>
                    </c:extLst>
                    <c:strCache>
                      <c:ptCount val="4"/>
                      <c:pt idx="0">
                        <c:v>Instagram</c:v>
                      </c:pt>
                      <c:pt idx="1">
                        <c:v>Facebook</c:v>
                      </c:pt>
                      <c:pt idx="2">
                        <c:v>Tiktok</c:v>
                      </c:pt>
                      <c:pt idx="3">
                        <c:v>Youtube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Source'!$M$22:$M$26</c15:sqref>
                        </c15:fullRef>
                        <c15:formulaRef>
                          <c15:sqref>'Data Source'!$M$22:$M$25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0.27871199290265342</c:v>
                      </c:pt>
                      <c:pt idx="1">
                        <c:v>3.7938487321590992E-4</c:v>
                      </c:pt>
                      <c:pt idx="2">
                        <c:v>0.46088581250457133</c:v>
                      </c:pt>
                      <c:pt idx="3">
                        <c:v>0.32798308533493992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A76-449D-AD34-BACB31A465F2}"/>
                  </c:ext>
                </c:extLst>
              </c15:ser>
            </c15:filteredBarSeries>
          </c:ext>
        </c:extLst>
      </c:barChart>
      <c:catAx>
        <c:axId val="877473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BD-4707-A55D-CA2A92182BA1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BD-4707-A55D-CA2A92182BA1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6BD-4707-A55D-CA2A92182BA1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Source'!$C$21:$H$21</c15:sqref>
                  </c15:fullRef>
                </c:ext>
              </c:extLst>
              <c:f>('Data Source'!$D$21,'Data Source'!$F$21,'Data Source'!$H$21)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Source'!$C$26:$H$26</c15:sqref>
                  </c15:fullRef>
                </c:ext>
              </c:extLst>
              <c:f>('Data Source'!$D$26,'Data Source'!$F$26,'Data Source'!$H$26)</c:f>
              <c:numCache>
                <c:formatCode>_(* #,##0_);_(* \(#,##0\);_(* "-"_);_(@_)</c:formatCode>
                <c:ptCount val="3"/>
                <c:pt idx="0">
                  <c:v>59898</c:v>
                </c:pt>
                <c:pt idx="1">
                  <c:v>140151</c:v>
                </c:pt>
                <c:pt idx="2">
                  <c:v>37936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BD-4707-A55D-CA2A92182BA1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/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90-4D25-BD59-6445FF48ABC7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90-4D25-BD59-6445FF48ABC7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90-4D25-BD59-6445FF48AB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Source'!$F$30:$F$32</c:f>
              <c:strCache>
                <c:ptCount val="3"/>
                <c:pt idx="0">
                  <c:v>Mahfud</c:v>
                </c:pt>
                <c:pt idx="1">
                  <c:v>Gibran</c:v>
                </c:pt>
                <c:pt idx="2">
                  <c:v>Muhaimin</c:v>
                </c:pt>
              </c:strCache>
            </c:strRef>
          </c:cat>
          <c:val>
            <c:numRef>
              <c:f>'Data Source'!$G$30:$G$32</c:f>
              <c:numCache>
                <c:formatCode>0.00%</c:formatCode>
                <c:ptCount val="3"/>
                <c:pt idx="0">
                  <c:v>0.25168813160493309</c:v>
                </c:pt>
                <c:pt idx="1">
                  <c:v>0.58890686387797553</c:v>
                </c:pt>
                <c:pt idx="2">
                  <c:v>0.15940500451709141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90-4D25-BD59-6445FF48ABC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rgbClr val="FA423A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8E2-458C-9D97-33D4C0471A89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48E2-458C-9D97-33D4C0471A89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CD6A-4EF8-A49D-D88EFEDA6D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Source'!$B$39:$B$44</c15:sqref>
                  </c15:fullRef>
                </c:ext>
              </c:extLst>
              <c:f>('Data Source'!$B$40,'Data Source'!$B$42,'Data Source'!$B$44)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Source'!$C$39:$C$44</c15:sqref>
                  </c15:fullRef>
                </c:ext>
              </c:extLst>
              <c:f>('Data Source'!$C$40,'Data Source'!$C$42,'Data Source'!$C$44)</c:f>
              <c:numCache>
                <c:formatCode>_(* #,##0_);_(* \(#,##0\);_(* "-"_);_(@_)</c:formatCode>
                <c:ptCount val="3"/>
                <c:pt idx="0">
                  <c:v>196236</c:v>
                </c:pt>
                <c:pt idx="1">
                  <c:v>683733</c:v>
                </c:pt>
                <c:pt idx="2">
                  <c:v>1342496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1C-41CE-84BB-5D47EEB38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Source'!$E$38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Source'!$B$39:$B$44</c15:sqref>
                        </c15:fullRef>
                        <c15:formulaRef>
                          <c15:sqref>('Data Source'!$B$40,'Data Source'!$B$42,'Data Source'!$B$44)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Source'!$E$39:$E$44</c15:sqref>
                        </c15:fullRef>
                        <c15:formulaRef>
                          <c15:sqref>('Data Source'!$E$40,'Data Source'!$E$42,'Data Source'!$E$44)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3.1731904570787492E-2</c:v>
                      </c:pt>
                      <c:pt idx="1">
                        <c:v>0.10392827486326348</c:v>
                      </c:pt>
                      <c:pt idx="2">
                        <c:v>0.31447169067043457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A31C-41CE-84BB-5D47EEB38561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540560"/>
        <c:axId val="95654560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dPt>
                  <c:idx val="0"/>
                  <c:marker>
                    <c:symbol val="none"/>
                  </c:marker>
                  <c:bubble3D val="0"/>
                  <c:spPr>
                    <a:ln w="28575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9876-4810-8F4F-938F838363D5}"/>
                    </c:ext>
                  </c:extLst>
                </c:dPt>
                <c:dPt>
                  <c:idx val="1"/>
                  <c:marker>
                    <c:symbol val="none"/>
                  </c:marker>
                  <c:bubble3D val="0"/>
                  <c:spPr>
                    <a:ln w="28575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9876-4810-8F4F-938F838363D5}"/>
                    </c:ext>
                  </c:extLst>
                </c:dPt>
                <c:dPt>
                  <c:idx val="2"/>
                  <c:marker>
                    <c:symbol val="none"/>
                  </c:marker>
                  <c:bubble3D val="0"/>
                  <c:spPr>
                    <a:ln w="28575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9876-4810-8F4F-938F838363D5}"/>
                    </c:ext>
                  </c:extLst>
                </c:dPt>
                <c:cat>
                  <c:strRef>
                    <c:extLst>
                      <c:ext uri="{02D57815-91ED-43cb-92C2-25804820EDAC}">
                        <c15:fullRef>
                          <c15:sqref>'Data Source'!$B$39:$B$44</c15:sqref>
                        </c15:fullRef>
                        <c15:formulaRef>
                          <c15:sqref>('Data Source'!$B$40,'Data Source'!$B$42,'Data Source'!$B$44)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Source'!$D$39:$D$44</c15:sqref>
                        </c15:fullRef>
                        <c15:formulaRef>
                          <c15:sqref>('Data Source'!$D$40,'Data Source'!$D$42,'Data Source'!$D$44)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6184186</c:v>
                      </c:pt>
                      <c:pt idx="1">
                        <c:v>6578893</c:v>
                      </c:pt>
                      <c:pt idx="2">
                        <c:v>4269052</c:v>
                      </c:pt>
                    </c:numCache>
                  </c:numRef>
                </c:val>
                <c:smooth val="0"/>
                <c:extLst>
                  <c:ext uri="{02D57815-91ED-43cb-92C2-25804820EDAC}">
                    <c15:categoryFilterExceptions>
                      <c15:categoryFilterException>
                        <c15:sqref>'Data Source'!$D$39</c15:sqref>
                        <c15:spPr xmlns:c15="http://schemas.microsoft.com/office/drawing/2012/chart">
                          <a:ln w="28575" cap="rnd">
                            <a:noFill/>
                            <a:round/>
                          </a:ln>
                          <a:effectLst/>
                        </c15:spPr>
                        <c15:bubble3D val="0"/>
                      </c15:categoryFilterException>
                      <c15:categoryFilterException>
                        <c15:sqref>'Data Source'!$D$41</c15:sqref>
                        <c15:spPr xmlns:c15="http://schemas.microsoft.com/office/drawing/2012/chart">
                          <a:ln w="28575" cap="rnd">
                            <a:noFill/>
                            <a:round/>
                          </a:ln>
                          <a:effectLst/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C-A31C-41CE-84BB-5D47EEB3856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3"/>
          <c:order val="3"/>
          <c:tx>
            <c:strRef>
              <c:f>'Data Source'!$F$38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Source'!$B$39:$B$44</c15:sqref>
                  </c15:fullRef>
                </c:ext>
              </c:extLst>
              <c:f>('Data Source'!$B$40,'Data Source'!$B$42,'Data Source'!$B$44)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Source'!$F$39:$F$44</c15:sqref>
                  </c15:fullRef>
                </c:ext>
              </c:extLst>
              <c:f>('Data Source'!$F$40,'Data Source'!$F$42,'Data Source'!$F$44)</c:f>
              <c:numCache>
                <c:formatCode>_-* #,##0.0_-;\-* #,##0.0_-;_-* "-"_-;_-@_-</c:formatCode>
                <c:ptCount val="3"/>
                <c:pt idx="0">
                  <c:v>31.514023930369554</c:v>
                </c:pt>
                <c:pt idx="1">
                  <c:v>9.6220205840583972</c:v>
                </c:pt>
                <c:pt idx="2">
                  <c:v>3.1799364765332636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31C-41CE-84BB-5D47EEB38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331664"/>
        <c:axId val="991328424"/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/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91328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91331664"/>
        <c:crosses val="max"/>
        <c:crossBetween val="between"/>
      </c:valAx>
      <c:catAx>
        <c:axId val="99133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132842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7AC-4BD0-B035-508612FD3C15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BF4-40FD-9DE1-5CBE86487C9C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BF4-40FD-9DE1-5CBE86487C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Source'!$B$53:$B$58</c15:sqref>
                  </c15:fullRef>
                </c:ext>
              </c:extLst>
              <c:f>('Data Source'!$B$54,'Data Source'!$B$56,'Data Source'!$B$58)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Source'!$C$53:$C$58</c15:sqref>
                  </c15:fullRef>
                </c:ext>
              </c:extLst>
              <c:f>('Data Source'!$C$54,'Data Source'!$C$56,'Data Source'!$C$58)</c:f>
              <c:numCache>
                <c:formatCode>_(* #,##0_);_(* \(#,##0\);_(* "-"_);_(@_)</c:formatCode>
                <c:ptCount val="3"/>
                <c:pt idx="0">
                  <c:v>37936</c:v>
                </c:pt>
                <c:pt idx="1">
                  <c:v>140151</c:v>
                </c:pt>
                <c:pt idx="2">
                  <c:v>59898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25-4B07-9AD8-9B9C9150D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0825-4B07-9AD8-9B9C9150D3FE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0825-4B07-9AD8-9B9C9150D3FE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0825-4B07-9AD8-9B9C9150D3FE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Source'!$B$53:$B$58</c15:sqref>
                        </c15:fullRef>
                        <c15:formulaRef>
                          <c15:sqref>('Data Source'!$B$54,'Data Source'!$B$56,'Data Source'!$B$58)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Source'!$D$53:$D$58</c15:sqref>
                        </c15:fullRef>
                        <c15:formulaRef>
                          <c15:sqref>('Data Source'!$D$54,'Data Source'!$D$56,'Data Source'!$D$58)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4771629</c:v>
                      </c:pt>
                      <c:pt idx="1">
                        <c:v>5411435</c:v>
                      </c:pt>
                      <c:pt idx="2">
                        <c:v>3572686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0825-4B07-9AD8-9B9C9150D3F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Source'!$E$52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'Data Source'!$B$53:$B$58</c15:sqref>
                        </c15:fullRef>
                        <c15:formulaRef>
                          <c15:sqref>('Data Source'!$B$54,'Data Source'!$B$56,'Data Source'!$B$58)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'Data Source'!$E$53:$E$58</c15:sqref>
                        </c15:fullRef>
                        <c15:formulaRef>
                          <c15:sqref>('Data Source'!$E$54,'Data Source'!$E$56,'Data Source'!$E$58)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7.9503247213896979E-3</c:v>
                      </c:pt>
                      <c:pt idx="1">
                        <c:v>2.5899045262485827E-2</c:v>
                      </c:pt>
                      <c:pt idx="2">
                        <c:v>1.6765537189666262E-2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825-4B07-9AD8-9B9C9150D3F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Source'!$F$52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Source'!$B$53:$B$58</c15:sqref>
                  </c15:fullRef>
                </c:ext>
              </c:extLst>
              <c:f>('Data Source'!$B$54,'Data Source'!$B$56,'Data Source'!$B$58)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Source'!$F$53:$F$58</c15:sqref>
                  </c15:fullRef>
                </c:ext>
              </c:extLst>
              <c:f>('Data Source'!$F$54,'Data Source'!$F$56,'Data Source'!$F$58)</c:f>
              <c:numCache>
                <c:formatCode>_-* #,##0.0_-;\-* #,##0.0_-;_-* "-"_-;_-@_-</c:formatCode>
                <c:ptCount val="3"/>
                <c:pt idx="0">
                  <c:v>125.7810259384226</c:v>
                </c:pt>
                <c:pt idx="1">
                  <c:v>38.611461923211394</c:v>
                </c:pt>
                <c:pt idx="2">
                  <c:v>59.646165147417278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25-4B07-9AD8-9B9C9150D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331664"/>
        <c:axId val="991328424"/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91328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91331664"/>
        <c:crosses val="max"/>
        <c:crossBetween val="between"/>
      </c:valAx>
      <c:catAx>
        <c:axId val="9913316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91328424"/>
        <c:crosses val="max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6BC-4819-A54F-E88AC96B1030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6BC-4819-A54F-E88AC96B1030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6BC-4819-A54F-E88AC96B10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Source'!$I$39:$I$44</c15:sqref>
                  </c15:fullRef>
                </c:ext>
              </c:extLst>
              <c:f>('Data Source'!$I$40,'Data Source'!$I$42,'Data Source'!$I$44)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Source'!$J$39:$J$44</c15:sqref>
                  </c15:fullRef>
                </c:ext>
              </c:extLst>
              <c:f>('Data Source'!$J$40,'Data Source'!$J$42,'Data Source'!$J$44)</c:f>
              <c:numCache>
                <c:formatCode>_(* #,##0_);_(* \(#,##0\);_(* "-"_);_(@_)</c:formatCode>
                <c:ptCount val="3"/>
                <c:pt idx="0">
                  <c:v>158300</c:v>
                </c:pt>
                <c:pt idx="1">
                  <c:v>543582</c:v>
                </c:pt>
                <c:pt idx="2">
                  <c:v>1282598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C3-414E-B3DE-618835DE56D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Source'!$K$38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F6C3-414E-B3DE-618835DE56D1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F6C3-414E-B3DE-618835DE56D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F6C3-414E-B3DE-618835DE56D1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Source'!$I$39:$I$44</c15:sqref>
                        </c15:fullRef>
                        <c15:formulaRef>
                          <c15:sqref>('Data Source'!$I$40,'Data Source'!$I$42,'Data Source'!$I$44)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Source'!$K$39:$K$44</c15:sqref>
                        </c15:fullRef>
                        <c15:formulaRef>
                          <c15:sqref>('Data Source'!$K$40,'Data Source'!$K$42,'Data Source'!$K$44)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1412557</c:v>
                      </c:pt>
                      <c:pt idx="1">
                        <c:v>1167458</c:v>
                      </c:pt>
                      <c:pt idx="2">
                        <c:v>696366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F6C3-414E-B3DE-618835DE56D1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Source'!$M$38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Source'!$I$39:$I$44</c15:sqref>
                  </c15:fullRef>
                </c:ext>
              </c:extLst>
              <c:f>('Data Source'!$I$40,'Data Source'!$I$42,'Data Source'!$I$44)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Source'!$M$39:$M$44</c15:sqref>
                  </c15:fullRef>
                </c:ext>
              </c:extLst>
              <c:f>('Data Source'!$M$40,'Data Source'!$M$42,'Data Source'!$M$44)</c:f>
              <c:numCache>
                <c:formatCode>_-* #,##0.0_-;\-* #,##0.0_-;_-* "-"_-;_-@_-</c:formatCode>
                <c:ptCount val="3"/>
                <c:pt idx="0">
                  <c:v>8.9232912192040423</c:v>
                </c:pt>
                <c:pt idx="1">
                  <c:v>2.1477127645874954</c:v>
                </c:pt>
                <c:pt idx="2">
                  <c:v>0.54293395124583077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6C3-414E-B3DE-618835DE56D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Source'!$L$38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Source'!$I$39:$I$44</c15:sqref>
                        </c15:fullRef>
                        <c15:formulaRef>
                          <c15:sqref>('Data Source'!$I$40,'Data Source'!$I$42,'Data Source'!$I$44)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Source'!$L$39:$L$44</c15:sqref>
                        </c15:fullRef>
                        <c15:formulaRef>
                          <c15:sqref>('Data Source'!$L$40,'Data Source'!$L$42,'Data Source'!$L$44)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0.11206627413973383</c:v>
                      </c:pt>
                      <c:pt idx="1">
                        <c:v>0.46561161086737168</c:v>
                      </c:pt>
                      <c:pt idx="2">
                        <c:v>1.8418446621460554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F6C3-414E-B3DE-618835DE56D1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79E-4B24-981C-B899312A70B5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79E-4B24-981C-B899312A70B5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479E-4B24-981C-B899312A70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Source'!$I$53:$I$58</c15:sqref>
                  </c15:fullRef>
                </c:ext>
              </c:extLst>
              <c:f>('Data Source'!$I$54,'Data Source'!$I$56,'Data Source'!$I$58)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Source'!$J$53:$J$58</c15:sqref>
                  </c15:fullRef>
                </c:ext>
              </c:extLst>
              <c:f>('Data Source'!$J$54,'Data Source'!$J$56,'Data Source'!$J$58)</c:f>
              <c:numCache>
                <c:formatCode>_(* #,##0_);_(* \(#,##0\);_(* "-"_);_(@_)</c:formatCode>
                <c:ptCount val="3"/>
                <c:pt idx="0">
                  <c:v>8331</c:v>
                </c:pt>
                <c:pt idx="1">
                  <c:v>13839</c:v>
                </c:pt>
                <c:pt idx="2">
                  <c:v>14545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F1-4DBA-B5B9-8CD58EB6D4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Source'!$K$52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AAF1-4DBA-B5B9-8CD58EB6D45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AAF1-4DBA-B5B9-8CD58EB6D45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AAF1-4DBA-B5B9-8CD58EB6D45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Source'!$I$53:$I$58</c15:sqref>
                        </c15:fullRef>
                        <c15:formulaRef>
                          <c15:sqref>('Data Source'!$I$54,'Data Source'!$I$56,'Data Source'!$I$58)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Source'!$K$53:$K$58</c15:sqref>
                        </c15:fullRef>
                        <c15:formulaRef>
                          <c15:sqref>('Data Source'!$K$54,'Data Source'!$K$56,'Data Source'!$K$58)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839798</c:v>
                      </c:pt>
                      <c:pt idx="1">
                        <c:v>1147466</c:v>
                      </c:pt>
                      <c:pt idx="2">
                        <c:v>3008286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AAF1-4DBA-B5B9-8CD58EB6D45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Source'!$M$52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Source'!$I$53:$I$58</c15:sqref>
                  </c15:fullRef>
                </c:ext>
              </c:extLst>
              <c:f>('Data Source'!$I$54,'Data Source'!$I$56,'Data Source'!$I$58)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Source'!$M$53:$M$58</c15:sqref>
                  </c15:fullRef>
                </c:ext>
              </c:extLst>
              <c:f>('Data Source'!$M$54,'Data Source'!$M$56,'Data Source'!$M$58)</c:f>
              <c:numCache>
                <c:formatCode>_-* #,##0.0_-;\-* #,##0.0_-;_-* "-"_-;_-@_-</c:formatCode>
                <c:ptCount val="3"/>
                <c:pt idx="0">
                  <c:v>100.80398511583243</c:v>
                </c:pt>
                <c:pt idx="1">
                  <c:v>82.915384059541879</c:v>
                </c:pt>
                <c:pt idx="2">
                  <c:v>206.82612581643176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F1-4DBA-B5B9-8CD58EB6D4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Source'!$L$52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Source'!$I$53:$I$58</c15:sqref>
                        </c15:fullRef>
                        <c15:formulaRef>
                          <c15:sqref>('Data Source'!$I$54,'Data Source'!$I$56,'Data Source'!$I$58)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Source'!$L$53:$L$58</c15:sqref>
                        </c15:fullRef>
                        <c15:formulaRef>
                          <c15:sqref>('Data Source'!$L$54,'Data Source'!$L$56,'Data Source'!$L$58)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9.9202427250362595E-3</c:v>
                      </c:pt>
                      <c:pt idx="1">
                        <c:v>1.2060488066748819E-2</c:v>
                      </c:pt>
                      <c:pt idx="2">
                        <c:v>4.8349791210011281E-3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AAF1-4DBA-B5B9-8CD58EB6D459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81B-4720-92DD-AC6B0C283A6B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1B-4720-92DD-AC6B0C283A6B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81B-4720-92DD-AC6B0C283A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Source'!$P$39:$P$44</c15:sqref>
                  </c15:fullRef>
                </c:ext>
              </c:extLst>
              <c:f>('Data Source'!$P$40,'Data Source'!$P$42,'Data Source'!$P$44)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Source'!$Q$39:$Q$44</c15:sqref>
                  </c15:fullRef>
                </c:ext>
              </c:extLst>
              <c:f>('Data Source'!$Q$40,'Data Source'!$Q$42,'Data Source'!$Q$44)</c:f>
              <c:numCache>
                <c:formatCode>_(* #,##0_);_(* \(#,##0\);_(* "-"_);_(@_)</c:formatCode>
                <c:ptCount val="3"/>
                <c:pt idx="0">
                  <c:v>2992</c:v>
                </c:pt>
                <c:pt idx="1">
                  <c:v>6056</c:v>
                </c:pt>
                <c:pt idx="2">
                  <c:v>5543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17-4FB8-B4F4-75C8CA82D4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9E17-4FB8-B4F4-75C8CA82D4DE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9E17-4FB8-B4F4-75C8CA82D4DE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9E17-4FB8-B4F4-75C8CA82D4DE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Source'!$P$39:$P$44</c15:sqref>
                        </c15:fullRef>
                        <c15:formulaRef>
                          <c15:sqref>('Data Source'!$P$40,'Data Source'!$P$42,'Data Source'!$P$44)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Source'!$R$39:$R$44</c15:sqref>
                        </c15:fullRef>
                        <c15:formulaRef>
                          <c15:sqref>('Data Source'!$R$40,'Data Source'!$R$42,'Data Source'!$R$44)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29651</c:v>
                      </c:pt>
                      <c:pt idx="1">
                        <c:v>62804</c:v>
                      </c:pt>
                      <c:pt idx="2">
                        <c:v>78206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9E17-4FB8-B4F4-75C8CA82D4D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Source'!$P$39:$P$44</c15:sqref>
                  </c15:fullRef>
                </c:ext>
              </c:extLst>
              <c:f>('Data Source'!$P$40,'Data Source'!$P$42,'Data Source'!$P$44)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Source'!$T$39:$T$44</c15:sqref>
                  </c15:fullRef>
                </c:ext>
              </c:extLst>
              <c:f>('Data Source'!$T$40,'Data Source'!$T$42,'Data Source'!$T$44)</c:f>
              <c:numCache>
                <c:formatCode>_-* #,##0.0_-;\-* #,##0.0_-;_-* "-"_-;_-@_-</c:formatCode>
                <c:ptCount val="3"/>
                <c:pt idx="0">
                  <c:v>9.9100935828877006</c:v>
                </c:pt>
                <c:pt idx="1">
                  <c:v>10.370541611624835</c:v>
                </c:pt>
                <c:pt idx="2">
                  <c:v>14.10896626375609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7-4FB8-B4F4-75C8CA82D4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Source'!$P$39:$P$44</c15:sqref>
                        </c15:fullRef>
                        <c15:formulaRef>
                          <c15:sqref>('Data Source'!$P$40,'Data Source'!$P$42,'Data Source'!$P$44)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Source'!$S$39:$S$44</c15:sqref>
                        </c15:fullRef>
                        <c15:formulaRef>
                          <c15:sqref>('Data Source'!$S$40,'Data Source'!$S$42,'Data Source'!$S$44)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0.10090722066709386</c:v>
                      </c:pt>
                      <c:pt idx="1">
                        <c:v>9.6426979173301064E-2</c:v>
                      </c:pt>
                      <c:pt idx="2">
                        <c:v>7.0876914814720096E-2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E17-4FB8-B4F4-75C8CA82D4DE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041-40EF-8E66-BEDAD2C70AE0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041-40EF-8E66-BEDAD2C70AE0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041-40EF-8E66-BEDAD2C70A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Source'!$P$53:$P$58</c15:sqref>
                  </c15:fullRef>
                </c:ext>
              </c:extLst>
              <c:f>('Data Source'!$P$54,'Data Source'!$P$56,'Data Source'!$P$58)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Source'!$Q$53:$Q$58</c15:sqref>
                  </c15:fullRef>
                </c:ext>
              </c:extLst>
              <c:f>('Data Source'!$Q$54,'Data Source'!$Q$56,'Data Source'!$Q$58)</c:f>
              <c:numCache>
                <c:formatCode>_(* #,##0_);_(* \(#,##0\);_(* "-"_);_(@_)</c:formatCode>
                <c:ptCount val="3"/>
                <c:pt idx="0">
                  <c:v>14036</c:v>
                </c:pt>
                <c:pt idx="1">
                  <c:v>72604</c:v>
                </c:pt>
                <c:pt idx="2">
                  <c:v>13463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9B-499F-8C5D-ECAEF73EF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rgbClr val="68BFFF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939B-499F-8C5D-ECAEF73EF72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939B-499F-8C5D-ECAEF73EF72D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Source'!$P$53:$P$58</c15:sqref>
                        </c15:fullRef>
                        <c15:formulaRef>
                          <c15:sqref>('Data Source'!$P$54,'Data Source'!$P$56,'Data Source'!$P$58)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Source'!$R$53:$R$58</c15:sqref>
                        </c15:fullRef>
                        <c15:formulaRef>
                          <c15:sqref>('Data Source'!$R$54,'Data Source'!$R$56,'Data Source'!$R$58)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3811037</c:v>
                      </c:pt>
                      <c:pt idx="1">
                        <c:v>3809917</c:v>
                      </c:pt>
                      <c:pt idx="2">
                        <c:v>308414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939B-499F-8C5D-ECAEF73EF72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Source'!$P$53:$P$58</c15:sqref>
                  </c15:fullRef>
                </c:ext>
              </c:extLst>
              <c:f>('Data Source'!$P$54,'Data Source'!$P$56,'Data Source'!$P$58)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Source'!$T$53:$T$58</c15:sqref>
                  </c15:fullRef>
                </c:ext>
              </c:extLst>
              <c:f>('Data Source'!$T$54,'Data Source'!$T$56,'Data Source'!$T$58)</c:f>
              <c:numCache>
                <c:formatCode>_-* #,##0.0_-;\-* #,##0.0_-;_-* "-"_-;_-@_-</c:formatCode>
                <c:ptCount val="3"/>
                <c:pt idx="0">
                  <c:v>271.51873753206041</c:v>
                </c:pt>
                <c:pt idx="1">
                  <c:v>52.475304390942647</c:v>
                </c:pt>
                <c:pt idx="2">
                  <c:v>22.90826710242888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9B-499F-8C5D-ECAEF73EF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'Data Source'!$P$53:$P$58</c15:sqref>
                        </c15:fullRef>
                        <c15:formulaRef>
                          <c15:sqref>('Data Source'!$P$54,'Data Source'!$P$56,'Data Source'!$P$58)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Source'!$S$53:$S$58</c15:sqref>
                        </c15:fullRef>
                        <c15:formulaRef>
                          <c15:sqref>('Data Source'!$S$54,'Data Source'!$S$56,'Data Source'!$S$58)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3.6829870714978627E-3</c:v>
                      </c:pt>
                      <c:pt idx="1">
                        <c:v>1.9056583122414476E-2</c:v>
                      </c:pt>
                      <c:pt idx="2">
                        <c:v>4.365236338168825E-2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39B-499F-8C5D-ECAEF73EF72D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Source'!$X$38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7F7-4E01-A90F-3C8CFF86C3A1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7F7-4E01-A90F-3C8CFF86C3A1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7F7-4E01-A90F-3C8CFF86C3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Source'!$W$39:$W$44</c15:sqref>
                  </c15:fullRef>
                </c:ext>
              </c:extLst>
              <c:f>('Data Source'!$W$40,'Data Source'!$W$42,'Data Source'!$W$44)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Source'!$X$39:$X$44</c15:sqref>
                  </c15:fullRef>
                </c:ext>
              </c:extLst>
              <c:f>('Data Source'!$X$40,'Data Source'!$X$42,'Data Source'!$X$44)</c:f>
              <c:numCache>
                <c:formatCode>_(* #,##0_);_(* \(#,##0\);_(* "-"_);_(@_)</c:formatCode>
                <c:ptCount val="3"/>
                <c:pt idx="0">
                  <c:v>12577</c:v>
                </c:pt>
                <c:pt idx="1">
                  <c:v>47652</c:v>
                </c:pt>
                <c:pt idx="2">
                  <c:v>26347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B3-4DC3-B642-0489279CB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Source'!$Y$38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68BFFF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5EB3-4DC3-B642-0489279CB45C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rgbClr val="FFD12C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5EB3-4DC3-B642-0489279CB45C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FA423A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5-5EB3-4DC3-B642-0489279CB45C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'Data Source'!$W$39:$W$44</c15:sqref>
                        </c15:fullRef>
                        <c15:formulaRef>
                          <c15:sqref>('Data Source'!$W$40,'Data Source'!$W$42,'Data Source'!$W$44)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Source'!$Y$39:$Y$44</c15:sqref>
                        </c15:fullRef>
                        <c15:formulaRef>
                          <c15:sqref>('Data Source'!$Y$40,'Data Source'!$Y$42,'Data Source'!$Y$44)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91143</c:v>
                      </c:pt>
                      <c:pt idx="1">
                        <c:v>391248</c:v>
                      </c:pt>
                      <c:pt idx="2">
                        <c:v>177780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EB3-4DC3-B642-0489279CB45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Source'!$AA$38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Source'!$W$39:$W$44</c15:sqref>
                  </c15:fullRef>
                </c:ext>
              </c:extLst>
              <c:f>('Data Source'!$W$40,'Data Source'!$W$42,'Data Source'!$W$44)</c:f>
              <c:strCache>
                <c:ptCount val="3"/>
                <c:pt idx="0">
                  <c:v>Muhaimin</c:v>
                </c:pt>
                <c:pt idx="1">
                  <c:v>Gibran</c:v>
                </c:pt>
                <c:pt idx="2">
                  <c:v>Mahfud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Source'!$AA$39:$AA$44</c15:sqref>
                  </c15:fullRef>
                </c:ext>
              </c:extLst>
              <c:f>('Data Source'!$AA$40,'Data Source'!$AA$42,'Data Source'!$AA$44)</c:f>
              <c:numCache>
                <c:formatCode>_-* #,##0.0_-;\-* #,##0.0_-;_-* "-"_-;_-@_-</c:formatCode>
                <c:ptCount val="3"/>
                <c:pt idx="0">
                  <c:v>7.2467997137632185</c:v>
                </c:pt>
                <c:pt idx="1">
                  <c:v>8.2105263157894743</c:v>
                </c:pt>
                <c:pt idx="2">
                  <c:v>6.7476373021596388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B3-4DC3-B642-0489279CB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Source'!$Z$38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'Data Source'!$W$39:$W$44</c15:sqref>
                        </c15:fullRef>
                        <c15:formulaRef>
                          <c15:sqref>('Data Source'!$W$40,'Data Source'!$W$42,'Data Source'!$W$44)</c15:sqref>
                        </c15:formulaRef>
                      </c:ext>
                    </c:extLst>
                    <c:strCache>
                      <c:ptCount val="3"/>
                      <c:pt idx="0">
                        <c:v>Muhaimin</c:v>
                      </c:pt>
                      <c:pt idx="1">
                        <c:v>Gibran</c:v>
                      </c:pt>
                      <c:pt idx="2">
                        <c:v>Mahfud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'Data Source'!$Z$39:$Z$44</c15:sqref>
                        </c15:fullRef>
                        <c15:formulaRef>
                          <c15:sqref>('Data Source'!$Z$40,'Data Source'!$Z$42,'Data Source'!$Z$44)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0.13799194672108664</c:v>
                      </c:pt>
                      <c:pt idx="1">
                        <c:v>0.12179487179487179</c:v>
                      </c:pt>
                      <c:pt idx="2">
                        <c:v>0.14820002249971875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5EB3-4DC3-B642-0489279CB45C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17"/>
          <c:order val="0"/>
          <c:tx>
            <c:strRef>
              <c:f>'Data Source'!$T$3</c:f>
              <c:strCache>
                <c:ptCount val="1"/>
                <c:pt idx="0">
                  <c:v>ABMI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Source'!$T$4:$T$8</c:f>
              <c:numCache>
                <c:formatCode>0.00%</c:formatCode>
                <c:ptCount val="5"/>
                <c:pt idx="0">
                  <c:v>0.13693256246695604</c:v>
                </c:pt>
                <c:pt idx="1">
                  <c:v>0.25667643753403391</c:v>
                </c:pt>
                <c:pt idx="2">
                  <c:v>0.10295588007491797</c:v>
                </c:pt>
                <c:pt idx="3">
                  <c:v>0.33273984414920799</c:v>
                </c:pt>
                <c:pt idx="4">
                  <c:v>0.23735727339914178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9-442A-B1DC-F168941A79E3}"/>
            </c:ext>
          </c:extLst>
        </c:ser>
        <c:ser>
          <c:idx val="16"/>
          <c:order val="1"/>
          <c:tx>
            <c:strRef>
              <c:f>'Data Source'!$S$3</c:f>
              <c:strCache>
                <c:ptCount val="1"/>
                <c:pt idx="0">
                  <c:v>PSGR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Source'!$S$4:$S$8</c:f>
              <c:numCache>
                <c:formatCode>0.00%</c:formatCode>
                <c:ptCount val="5"/>
                <c:pt idx="0">
                  <c:v>0.30323878886860217</c:v>
                </c:pt>
                <c:pt idx="1">
                  <c:v>0.30178076954270022</c:v>
                </c:pt>
                <c:pt idx="2">
                  <c:v>0.38427574429382461</c:v>
                </c:pt>
                <c:pt idx="3">
                  <c:v>0.40195053014818599</c:v>
                </c:pt>
                <c:pt idx="4">
                  <c:v>0.43303522833391578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EF9-442A-B1DC-F168941A79E3}"/>
            </c:ext>
          </c:extLst>
        </c:ser>
        <c:ser>
          <c:idx val="15"/>
          <c:order val="2"/>
          <c:tx>
            <c:strRef>
              <c:f>'Data Source'!$R$3</c:f>
              <c:strCache>
                <c:ptCount val="1"/>
                <c:pt idx="0">
                  <c:v>GPMM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Source'!$B$4:$B$8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Source'!$R$4:$R$8</c:f>
              <c:numCache>
                <c:formatCode>0.00%</c:formatCode>
                <c:ptCount val="5"/>
                <c:pt idx="0">
                  <c:v>0.55982864866444182</c:v>
                </c:pt>
                <c:pt idx="1">
                  <c:v>0.44154279292326587</c:v>
                </c:pt>
                <c:pt idx="2">
                  <c:v>0.51276837563125732</c:v>
                </c:pt>
                <c:pt idx="3">
                  <c:v>0.26530962570260602</c:v>
                </c:pt>
                <c:pt idx="4">
                  <c:v>0.32960749826694241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EF9-442A-B1DC-F168941A79E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70751239"/>
        <c:axId val="297086983"/>
      </c:barChart>
      <c:catAx>
        <c:axId val="7075123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97086983"/>
        <c:crosses val="autoZero"/>
        <c:auto val="1"/>
        <c:lblAlgn val="ctr"/>
        <c:lblOffset val="100"/>
        <c:noMultiLvlLbl val="0"/>
      </c:catAx>
      <c:valAx>
        <c:axId val="297086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70751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3"/>
          <c:order val="0"/>
          <c:tx>
            <c:strRef>
              <c:f>'Data Source'!$AN$21</c:f>
              <c:strCache>
                <c:ptCount val="1"/>
                <c:pt idx="0">
                  <c:v>ABMI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Source'!$V$22:$V$25</c15:sqref>
                  </c15:fullRef>
                </c:ext>
              </c:extLst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Source'!$AN$22:$AN$26</c15:sqref>
                  </c15:fullRef>
                </c:ext>
              </c:extLst>
              <c:f>'Data Source'!$AN$22:$AN$25</c:f>
              <c:numCache>
                <c:formatCode>0.00%</c:formatCode>
                <c:ptCount val="4"/>
                <c:pt idx="0">
                  <c:v>0.18150420184826166</c:v>
                </c:pt>
                <c:pt idx="1">
                  <c:v>0.16296654670120844</c:v>
                </c:pt>
                <c:pt idx="2">
                  <c:v>0.41739369202933119</c:v>
                </c:pt>
                <c:pt idx="3">
                  <c:v>0.29550441532602689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39-4251-BCE5-F131F0EE1FE9}"/>
            </c:ext>
          </c:extLst>
        </c:ser>
        <c:ser>
          <c:idx val="5"/>
          <c:order val="1"/>
          <c:tx>
            <c:strRef>
              <c:f>'Data Source'!$AM$21</c:f>
              <c:strCache>
                <c:ptCount val="1"/>
                <c:pt idx="0">
                  <c:v>PSGR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Source'!$V$22:$V$25</c15:sqref>
                  </c15:fullRef>
                </c:ext>
              </c:extLst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Source'!$AM$22:$AM$26</c15:sqref>
                  </c15:fullRef>
                </c:ext>
              </c:extLst>
              <c:f>'Data Source'!$AM$22:$AM$25</c:f>
              <c:numCache>
                <c:formatCode>0.00%</c:formatCode>
                <c:ptCount val="4"/>
                <c:pt idx="0">
                  <c:v>0.30725010407353903</c:v>
                </c:pt>
                <c:pt idx="1">
                  <c:v>0.53376549338380153</c:v>
                </c:pt>
                <c:pt idx="2">
                  <c:v>0.41589254828573857</c:v>
                </c:pt>
                <c:pt idx="3">
                  <c:v>0.42322057262417162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839-4251-BCE5-F131F0EE1FE9}"/>
            </c:ext>
          </c:extLst>
        </c:ser>
        <c:ser>
          <c:idx val="1"/>
          <c:order val="2"/>
          <c:tx>
            <c:strRef>
              <c:f>'Data Source'!$AL$21</c:f>
              <c:strCache>
                <c:ptCount val="1"/>
                <c:pt idx="0">
                  <c:v>GPMM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Source'!$V$22:$V$25</c15:sqref>
                  </c15:fullRef>
                </c:ext>
              </c:extLst>
              <c:f>'Data Source'!$V$22:$V$25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Source'!$AL$22:$AL$26</c15:sqref>
                  </c15:fullRef>
                </c:ext>
              </c:extLst>
              <c:f>'Data Source'!$AL$22:$AL$25</c:f>
              <c:numCache>
                <c:formatCode>0.00%</c:formatCode>
                <c:ptCount val="4"/>
                <c:pt idx="0">
                  <c:v>0.51124569407819931</c:v>
                </c:pt>
                <c:pt idx="1">
                  <c:v>0.30326795991499</c:v>
                </c:pt>
                <c:pt idx="2">
                  <c:v>0.16671375968493021</c:v>
                </c:pt>
                <c:pt idx="3">
                  <c:v>0.28127501204980143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9-4251-BCE5-F131F0EE1FE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/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17"/>
          <c:order val="0"/>
          <c:tx>
            <c:strRef>
              <c:f>'Data Source'!$T$21</c:f>
              <c:strCache>
                <c:ptCount val="1"/>
                <c:pt idx="0">
                  <c:v>ABMI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f>'Data Source'!$T$22:$T$25</c:f>
              <c:numCache>
                <c:formatCode>0.00%</c:formatCode>
                <c:ptCount val="4"/>
                <c:pt idx="0">
                  <c:v>0.25667643753403391</c:v>
                </c:pt>
                <c:pt idx="1">
                  <c:v>0.10295588007491797</c:v>
                </c:pt>
                <c:pt idx="2">
                  <c:v>0.33273984414920799</c:v>
                </c:pt>
                <c:pt idx="3">
                  <c:v>0.23735727339914178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105-4CBB-867E-7518335BB204}"/>
            </c:ext>
          </c:extLst>
        </c:ser>
        <c:ser>
          <c:idx val="16"/>
          <c:order val="1"/>
          <c:tx>
            <c:strRef>
              <c:f>'Data Source'!$S$21</c:f>
              <c:strCache>
                <c:ptCount val="1"/>
                <c:pt idx="0">
                  <c:v>PSGR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f>'Data Source'!$S$22:$S$25</c:f>
              <c:numCache>
                <c:formatCode>0.00%</c:formatCode>
                <c:ptCount val="4"/>
                <c:pt idx="0">
                  <c:v>0.30178076954270022</c:v>
                </c:pt>
                <c:pt idx="1">
                  <c:v>0.38427574429382461</c:v>
                </c:pt>
                <c:pt idx="2">
                  <c:v>0.40195053014818599</c:v>
                </c:pt>
                <c:pt idx="3">
                  <c:v>0.43303522833391578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105-4CBB-867E-7518335BB204}"/>
            </c:ext>
          </c:extLst>
        </c:ser>
        <c:ser>
          <c:idx val="15"/>
          <c:order val="2"/>
          <c:tx>
            <c:strRef>
              <c:f>'Data Source'!$R$21</c:f>
              <c:strCache>
                <c:ptCount val="1"/>
                <c:pt idx="0">
                  <c:v>GPMM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Source'!$B$22:$B$25</c:f>
              <c:strCache>
                <c:ptCount val="4"/>
                <c:pt idx="0">
                  <c:v>Instagram</c:v>
                </c:pt>
                <c:pt idx="1">
                  <c:v>Facebook</c:v>
                </c:pt>
                <c:pt idx="2">
                  <c:v>Tiktok</c:v>
                </c:pt>
                <c:pt idx="3">
                  <c:v>Youtube</c:v>
                </c:pt>
              </c:strCache>
            </c:strRef>
          </c:cat>
          <c:val>
            <c:numRef>
              <c:f>'Data Source'!$R$22:$R$25</c:f>
              <c:numCache>
                <c:formatCode>0.00%</c:formatCode>
                <c:ptCount val="4"/>
                <c:pt idx="0">
                  <c:v>0.44154279292326587</c:v>
                </c:pt>
                <c:pt idx="1">
                  <c:v>0.51276837563125732</c:v>
                </c:pt>
                <c:pt idx="2">
                  <c:v>0.26530962570260602</c:v>
                </c:pt>
                <c:pt idx="3">
                  <c:v>0.32960749826694241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105-4CBB-867E-7518335BB20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70751239"/>
        <c:axId val="297086983"/>
      </c:barChart>
      <c:catAx>
        <c:axId val="7075123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97086983"/>
        <c:crosses val="autoZero"/>
        <c:auto val="1"/>
        <c:lblAlgn val="ctr"/>
        <c:lblOffset val="100"/>
        <c:noMultiLvlLbl val="0"/>
      </c:catAx>
      <c:valAx>
        <c:axId val="297086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70751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3"/>
          <c:order val="0"/>
          <c:tx>
            <c:strRef>
              <c:f>'Data Source'!$AN$3</c:f>
              <c:strCache>
                <c:ptCount val="1"/>
                <c:pt idx="0">
                  <c:v>ABMI %</c:v>
                </c:pt>
              </c:strCache>
            </c:strRef>
          </c:tx>
          <c:spPr>
            <a:solidFill>
              <a:srgbClr val="1E9C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Source'!$AN$4:$AN$8</c:f>
              <c:numCache>
                <c:formatCode>0.00%</c:formatCode>
                <c:ptCount val="5"/>
                <c:pt idx="0">
                  <c:v>0.40081294686951285</c:v>
                </c:pt>
                <c:pt idx="1">
                  <c:v>0.18150420184826166</c:v>
                </c:pt>
                <c:pt idx="2">
                  <c:v>0.16296654670120844</c:v>
                </c:pt>
                <c:pt idx="3">
                  <c:v>0.41739369202933119</c:v>
                </c:pt>
                <c:pt idx="4">
                  <c:v>0.29550441532602689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7F-44E9-A352-5D36EA523EDD}"/>
            </c:ext>
          </c:extLst>
        </c:ser>
        <c:ser>
          <c:idx val="5"/>
          <c:order val="1"/>
          <c:tx>
            <c:strRef>
              <c:f>'Data Source'!$AM$3</c:f>
              <c:strCache>
                <c:ptCount val="1"/>
                <c:pt idx="0">
                  <c:v>PSGR %</c:v>
                </c:pt>
              </c:strCache>
            </c:strRef>
          </c:tx>
          <c:spPr>
            <a:solidFill>
              <a:srgbClr val="FFB91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Source'!$AM$4:$AM$8</c:f>
              <c:numCache>
                <c:formatCode>0.00%</c:formatCode>
                <c:ptCount val="5"/>
                <c:pt idx="0">
                  <c:v>0.39310763044341845</c:v>
                </c:pt>
                <c:pt idx="1">
                  <c:v>0.30725010407353903</c:v>
                </c:pt>
                <c:pt idx="2">
                  <c:v>0.53376549338380153</c:v>
                </c:pt>
                <c:pt idx="3">
                  <c:v>0.41589254828573857</c:v>
                </c:pt>
                <c:pt idx="4">
                  <c:v>0.42322057262417162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F7F-44E9-A352-5D36EA523EDD}"/>
            </c:ext>
          </c:extLst>
        </c:ser>
        <c:ser>
          <c:idx val="1"/>
          <c:order val="2"/>
          <c:tx>
            <c:strRef>
              <c:f>'Data Source'!$AL$3</c:f>
              <c:strCache>
                <c:ptCount val="1"/>
                <c:pt idx="0">
                  <c:v>GPMM %</c:v>
                </c:pt>
              </c:strCache>
            </c:strRef>
          </c:tx>
          <c:spPr>
            <a:solidFill>
              <a:srgbClr val="FB43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'Data Source'!$V$4:$V$8</c:f>
              <c:strCache>
                <c:ptCount val="5"/>
                <c:pt idx="0">
                  <c:v>Twitter</c:v>
                </c:pt>
                <c:pt idx="1">
                  <c:v>Instagram</c:v>
                </c:pt>
                <c:pt idx="2">
                  <c:v>Facebook</c:v>
                </c:pt>
                <c:pt idx="3">
                  <c:v>Tiktok</c:v>
                </c:pt>
                <c:pt idx="4">
                  <c:v>Youtube</c:v>
                </c:pt>
              </c:strCache>
            </c:strRef>
          </c:cat>
          <c:val>
            <c:numRef>
              <c:f>'Data Source'!$AL$4:$AL$8</c:f>
              <c:numCache>
                <c:formatCode>0.00%</c:formatCode>
                <c:ptCount val="5"/>
                <c:pt idx="0">
                  <c:v>0.20607942268706869</c:v>
                </c:pt>
                <c:pt idx="1">
                  <c:v>0.51124569407819931</c:v>
                </c:pt>
                <c:pt idx="2">
                  <c:v>0.30326795991499</c:v>
                </c:pt>
                <c:pt idx="3">
                  <c:v>0.16671375968493021</c:v>
                </c:pt>
                <c:pt idx="4">
                  <c:v>0.28127501204980143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F-44E9-A352-5D36EA523E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877473760"/>
        <c:axId val="877474480"/>
        <c:extLst/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F1D-49A8-ABC4-E09C9F779CCD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1D-49A8-ABC4-E09C9F779CCD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1D-49A8-ABC4-E09C9F779CCD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270561566981436"/>
                      <c:h val="0.177140267406844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7F1D-49A8-ABC4-E09C9F779CCD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270561566981436"/>
                      <c:h val="0.177140267406844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F1D-49A8-ABC4-E09C9F779CCD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270561566981436"/>
                      <c:h val="0.177140267406844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F1D-49A8-ABC4-E09C9F779CC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l">
                  <a:defRPr sz="1600" b="1" i="0" u="none" strike="noStrike" kern="1200" baseline="0"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Source'!$AI$3:$AK$3</c:f>
              <c:strCache>
                <c:ptCount val="3"/>
                <c:pt idx="0">
                  <c:v>GPMM</c:v>
                </c:pt>
                <c:pt idx="1">
                  <c:v>PSGR</c:v>
                </c:pt>
                <c:pt idx="2">
                  <c:v>ABMI</c:v>
                </c:pt>
              </c:strCache>
            </c:strRef>
          </c:cat>
          <c:val>
            <c:numRef>
              <c:f>'Data Source'!$AI$9:$AK$9</c:f>
              <c:numCache>
                <c:formatCode>_(* #,##0_);_(* \(#,##0\);_(* "-"_);_(@_)</c:formatCode>
                <c:ptCount val="3"/>
                <c:pt idx="0">
                  <c:v>15548696</c:v>
                </c:pt>
                <c:pt idx="1">
                  <c:v>17868182</c:v>
                </c:pt>
                <c:pt idx="2">
                  <c:v>14900802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1D-49A8-ABC4-E09C9F779CCD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/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A423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5C-4E53-B8EA-BE223B36E1A0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5C-4E53-B8EA-BE223B36E1A0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55C-4E53-B8EA-BE223B36E1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Source'!$V$13:$V$15</c:f>
              <c:strCache>
                <c:ptCount val="3"/>
                <c:pt idx="0">
                  <c:v>GPMM</c:v>
                </c:pt>
                <c:pt idx="1">
                  <c:v>PSGR</c:v>
                </c:pt>
                <c:pt idx="2">
                  <c:v>ABMI</c:v>
                </c:pt>
              </c:strCache>
            </c:strRef>
          </c:cat>
          <c:val>
            <c:numRef>
              <c:f>'Data Source'!$W$13:$W$15</c:f>
              <c:numCache>
                <c:formatCode>0.00%</c:formatCode>
                <c:ptCount val="3"/>
                <c:pt idx="0">
                  <c:v>0.32180137788072605</c:v>
                </c:pt>
                <c:pt idx="1">
                  <c:v>0.36980629036824614</c:v>
                </c:pt>
                <c:pt idx="2">
                  <c:v>0.30839233175102776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5C-4E53-B8EA-BE223B36E1A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2"/>
          <c:order val="0"/>
          <c:tx>
            <c:strRef>
              <c:f>'Data Source'!$B$9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BD8E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3855-420A-A88B-CAAF47D01A16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3855-420A-A88B-CAAF47D01A16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2C7-4F9E-BFE9-40403F295138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739810897003249"/>
                      <c:h val="0.296196358932323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8-3855-420A-A88B-CAAF47D01A16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739810897003249"/>
                      <c:h val="0.296196358932323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7-3855-420A-A88B-CAAF47D01A16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739810897003249"/>
                      <c:h val="0.296196358932323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2C7-4F9E-BFE9-40403F2951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600" b="1" i="0" u="none" strike="noStrike" kern="1200" baseline="0">
                    <a:solidFill>
                      <a:schemeClr val="tx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Source'!$O$3:$Q$3</c:f>
              <c:strCache>
                <c:ptCount val="3"/>
                <c:pt idx="0">
                  <c:v>GPMM</c:v>
                </c:pt>
                <c:pt idx="1">
                  <c:v>PSGR</c:v>
                </c:pt>
                <c:pt idx="2">
                  <c:v>ABMI</c:v>
                </c:pt>
              </c:strCache>
            </c:strRef>
          </c:cat>
          <c:val>
            <c:numRef>
              <c:f>'Data Source'!$O$9:$Q$9</c:f>
              <c:numCache>
                <c:formatCode>_(* #,##0_);_(* \(#,##0\);_(* "-"_);_(@_)</c:formatCode>
                <c:ptCount val="3"/>
                <c:pt idx="0">
                  <c:v>3185281</c:v>
                </c:pt>
                <c:pt idx="1">
                  <c:v>1842967</c:v>
                </c:pt>
                <c:pt idx="2">
                  <c:v>885741.51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855-420A-A88B-CAAF47D01A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456430088"/>
        <c:axId val="456432136"/>
      </c:barChart>
      <c:catAx>
        <c:axId val="45643008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56432136"/>
        <c:crosses val="autoZero"/>
        <c:auto val="1"/>
        <c:lblAlgn val="ctr"/>
        <c:lblOffset val="100"/>
        <c:noMultiLvlLbl val="0"/>
      </c:catAx>
      <c:valAx>
        <c:axId val="4564321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456430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B82-47FE-B9EC-9CD7C40C8939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B82-47FE-B9EC-9CD7C40C8939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B82-47FE-B9EC-9CD7C40C89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Source'!$B$30:$B$32</c:f>
              <c:strCache>
                <c:ptCount val="3"/>
                <c:pt idx="0">
                  <c:v>GPMM</c:v>
                </c:pt>
                <c:pt idx="1">
                  <c:v>PSGR</c:v>
                </c:pt>
                <c:pt idx="2">
                  <c:v>ABMI</c:v>
                </c:pt>
              </c:strCache>
            </c:strRef>
          </c:cat>
          <c:val>
            <c:numRef>
              <c:f>'Data Source'!$C$30:$C$32</c:f>
              <c:numCache>
                <c:formatCode>0.00%</c:formatCode>
                <c:ptCount val="3"/>
                <c:pt idx="0">
                  <c:v>0.32754914805304752</c:v>
                </c:pt>
                <c:pt idx="1">
                  <c:v>0.39504059172661143</c:v>
                </c:pt>
                <c:pt idx="2">
                  <c:v>0.27741026022034104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82-47FE-B9EC-9CD7C40C893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CC-4528-9214-3D56DFDD9629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9CC-4528-9214-3D56DFDD9629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9CC-4528-9214-3D56DFDD9629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749726000078883"/>
                      <c:h val="0.177140208593206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9CC-4528-9214-3D56DFDD9629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749726000078883"/>
                      <c:h val="0.177140208593206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F9CC-4528-9214-3D56DFDD9629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749726000078883"/>
                      <c:h val="0.177140208593206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F9CC-4528-9214-3D56DFDD9629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l">
                  <a:defRPr sz="1600" b="1" i="0" u="none" strike="noStrike" kern="1200" baseline="0"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Source'!$AI$21:$AK$21</c:f>
              <c:strCache>
                <c:ptCount val="3"/>
                <c:pt idx="0">
                  <c:v> GPMM </c:v>
                </c:pt>
                <c:pt idx="1">
                  <c:v> PSGR </c:v>
                </c:pt>
                <c:pt idx="2">
                  <c:v> ABMI </c:v>
                </c:pt>
              </c:strCache>
            </c:strRef>
          </c:cat>
          <c:val>
            <c:numRef>
              <c:f>'Data Source'!$AI$27:$AK$27</c:f>
              <c:numCache>
                <c:formatCode>_(* #,##0_);_(* \(#,##0\);_(* "-"_);_(@_)</c:formatCode>
                <c:ptCount val="3"/>
                <c:pt idx="0">
                  <c:v>13779187</c:v>
                </c:pt>
                <c:pt idx="1">
                  <c:v>14492748</c:v>
                </c:pt>
                <c:pt idx="2">
                  <c:v>11459206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C-4528-9214-3D56DFDD9629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877473760"/>
        <c:axId val="877474480"/>
        <c:extLst/>
      </c:barChart>
      <c:catAx>
        <c:axId val="8774737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77474480"/>
        <c:crosses val="autoZero"/>
        <c:auto val="1"/>
        <c:lblAlgn val="ctr"/>
        <c:lblOffset val="100"/>
        <c:noMultiLvlLbl val="0"/>
      </c:catAx>
      <c:valAx>
        <c:axId val="877474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87747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A4-48B6-848A-6138B855B5C6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A4-48B6-848A-6138B855B5C6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A4-48B6-848A-6138B855B5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Source'!$V$30:$V$32</c:f>
              <c:strCache>
                <c:ptCount val="3"/>
                <c:pt idx="0">
                  <c:v>GPMM</c:v>
                </c:pt>
                <c:pt idx="1">
                  <c:v>PSGR</c:v>
                </c:pt>
                <c:pt idx="2">
                  <c:v>ABMI</c:v>
                </c:pt>
              </c:strCache>
            </c:strRef>
          </c:cat>
          <c:val>
            <c:numRef>
              <c:f>'Data Source'!$W$30:$W$32</c:f>
              <c:numCache>
                <c:formatCode>0.00%</c:formatCode>
                <c:ptCount val="3"/>
                <c:pt idx="0">
                  <c:v>0.34681075481824192</c:v>
                </c:pt>
                <c:pt idx="1">
                  <c:v>0.36477049576804249</c:v>
                </c:pt>
                <c:pt idx="2">
                  <c:v>0.28841874941371554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A4-48B6-848A-6138B855B5C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2"/>
          <c:order val="0"/>
          <c:tx>
            <c:strRef>
              <c:f>'Data Source'!$B$26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BFA2-4D48-BAB6-7E6B0CC52A89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BFA2-4D48-BAB6-7E6B0CC52A89}"/>
              </c:ext>
            </c:extLst>
          </c:dPt>
          <c:dPt>
            <c:idx val="2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BFA2-4D48-BAB6-7E6B0CC52A89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889329025355851"/>
                      <c:h val="0.296196246633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A-BFA2-4D48-BAB6-7E6B0CC52A89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715442649124998"/>
                      <c:h val="0.296196246633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BFA2-4D48-BAB6-7E6B0CC52A89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715442649124998"/>
                      <c:h val="0.296196246633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C-BFA2-4D48-BAB6-7E6B0CC52A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600" b="1" i="0" u="none" strike="noStrike" kern="1200" baseline="0">
                    <a:solidFill>
                      <a:schemeClr val="tx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Source'!$O$21:$Q$21</c:f>
              <c:strCache>
                <c:ptCount val="3"/>
                <c:pt idx="0">
                  <c:v> GPMM </c:v>
                </c:pt>
                <c:pt idx="1">
                  <c:v> PSGR </c:v>
                </c:pt>
                <c:pt idx="2">
                  <c:v> ABMI </c:v>
                </c:pt>
              </c:strCache>
            </c:strRef>
          </c:cat>
          <c:val>
            <c:numRef>
              <c:f>'Data Source'!$O$26:$Q$26</c:f>
              <c:numCache>
                <c:formatCode>_(* #,##0_);_(* \(#,##0\);_(* "-"_);_(@_)</c:formatCode>
                <c:ptCount val="3"/>
                <c:pt idx="0">
                  <c:v>177030</c:v>
                </c:pt>
                <c:pt idx="1">
                  <c:v>213507</c:v>
                </c:pt>
                <c:pt idx="2">
                  <c:v>149931.51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FA2-4D48-BAB6-7E6B0CC52A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456430088"/>
        <c:axId val="456432136"/>
      </c:barChart>
      <c:catAx>
        <c:axId val="45643008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56432136"/>
        <c:crosses val="autoZero"/>
        <c:auto val="1"/>
        <c:lblAlgn val="ctr"/>
        <c:lblOffset val="100"/>
        <c:noMultiLvlLbl val="0"/>
      </c:catAx>
      <c:valAx>
        <c:axId val="4564321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456430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B43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5C2-40E9-A33A-610AF2723428}"/>
              </c:ext>
            </c:extLst>
          </c:dPt>
          <c:dPt>
            <c:idx val="1"/>
            <c:bubble3D val="0"/>
            <c:spPr>
              <a:solidFill>
                <a:srgbClr val="FFB91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5C2-40E9-A33A-610AF2723428}"/>
              </c:ext>
            </c:extLst>
          </c:dPt>
          <c:dPt>
            <c:idx val="2"/>
            <c:bubble3D val="0"/>
            <c:spPr>
              <a:solidFill>
                <a:srgbClr val="1E9C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5C2-40E9-A33A-610AF27234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Source'!$B$30:$B$32</c:f>
              <c:strCache>
                <c:ptCount val="3"/>
                <c:pt idx="0">
                  <c:v>GPMM</c:v>
                </c:pt>
                <c:pt idx="1">
                  <c:v>PSGR</c:v>
                </c:pt>
                <c:pt idx="2">
                  <c:v>ABMI</c:v>
                </c:pt>
              </c:strCache>
            </c:strRef>
          </c:cat>
          <c:val>
            <c:numRef>
              <c:f>'Data Source'!$C$30:$C$32</c:f>
              <c:numCache>
                <c:formatCode>0.00%</c:formatCode>
                <c:ptCount val="3"/>
                <c:pt idx="0">
                  <c:v>0.32754914805304752</c:v>
                </c:pt>
                <c:pt idx="1">
                  <c:v>0.39504059172661143</c:v>
                </c:pt>
                <c:pt idx="2">
                  <c:v>0.27741026022034104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C2-40E9-A33A-610AF272342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7F8-4C54-9C4D-0E882097E922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7F8-4C54-9C4D-0E882097E922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D7F8-4C54-9C4D-0E882097E9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Source'!$B$45:$B$47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Source'!$C$45:$C$47</c:f>
              <c:numCache>
                <c:formatCode>_(* #,##0_);_(* \(#,##0\);_(* "-"_);_(@_)</c:formatCode>
                <c:ptCount val="3"/>
                <c:pt idx="0">
                  <c:v>885741.51</c:v>
                </c:pt>
                <c:pt idx="1">
                  <c:v>1842967</c:v>
                </c:pt>
                <c:pt idx="2">
                  <c:v>3185281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F8-4C54-9C4D-0E882097E92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Source'!$E$38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Source'!$B$45:$B$47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Source'!$E$45:$E$47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5.9442539401570467E-2</c:v>
                      </c:pt>
                      <c:pt idx="1">
                        <c:v>0.10314239019951778</c:v>
                      </c:pt>
                      <c:pt idx="2">
                        <c:v>0.20485840098745259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D7F8-4C54-9C4D-0E882097E922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Source'!$F$38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Source'!$B$45:$B$47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Source'!$F$45:$F$47</c:f>
              <c:numCache>
                <c:formatCode>_-* #,##0.0_-;\-* #,##0.0_-;_-* "-"_-;_-@_-</c:formatCode>
                <c:ptCount val="3"/>
                <c:pt idx="0">
                  <c:v>16.822969039804853</c:v>
                </c:pt>
                <c:pt idx="1">
                  <c:v>9.6953347509749221</c:v>
                </c:pt>
                <c:pt idx="2">
                  <c:v>4.8814205088970173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F8-4C54-9C4D-0E882097E92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85261152"/>
        <c:axId val="108526367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Source'!$B$45:$B$47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Source'!$D$45:$D$47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14900802</c:v>
                      </c:pt>
                      <c:pt idx="1">
                        <c:v>17868182</c:v>
                      </c:pt>
                      <c:pt idx="2">
                        <c:v>15548696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D7F8-4C54-9C4D-0E882097E922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10852636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1085261152"/>
        <c:crosses val="max"/>
        <c:crossBetween val="between"/>
      </c:valAx>
      <c:catAx>
        <c:axId val="1085261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5263672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Source'!$C$52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0BC3-4D78-81FC-D998ABF59B28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C3-4D78-81FC-D998ABF59B28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BC3-4D78-81FC-D998ABF59B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Source'!$B$59:$B$61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Source'!$C$59:$C$61</c:f>
              <c:numCache>
                <c:formatCode>_(* #,##0_);_(* \(#,##0\);_(* "-"_);_(@_)</c:formatCode>
                <c:ptCount val="3"/>
                <c:pt idx="0">
                  <c:v>149931.51</c:v>
                </c:pt>
                <c:pt idx="1">
                  <c:v>213507</c:v>
                </c:pt>
                <c:pt idx="2">
                  <c:v>177030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C3-4D78-81FC-D998ABF59B2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Source'!$D$52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Source'!$B$59:$B$61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Source'!$D$59:$D$61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11459206</c:v>
                      </c:pt>
                      <c:pt idx="1">
                        <c:v>14492748</c:v>
                      </c:pt>
                      <c:pt idx="2">
                        <c:v>13779187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0BC3-4D78-81FC-D998ABF59B2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Source'!$E$52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Source'!$B$59:$B$61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Source'!$E$59:$E$61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1.3083935309305026E-2</c:v>
                      </c:pt>
                      <c:pt idx="1">
                        <c:v>1.4731988716011621E-2</c:v>
                      </c:pt>
                      <c:pt idx="2">
                        <c:v>1.2847637527526117E-2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BC3-4D78-81FC-D998ABF59B2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Source'!$F$52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Source'!$B$59:$B$61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Source'!$F$59:$F$61</c:f>
              <c:numCache>
                <c:formatCode>_-* #,##0.0_-;\-* #,##0.0_-;_-* "-"_-;_-@_-</c:formatCode>
                <c:ptCount val="3"/>
                <c:pt idx="0">
                  <c:v>76.429604424046687</c:v>
                </c:pt>
                <c:pt idx="1">
                  <c:v>67.879498096081164</c:v>
                </c:pt>
                <c:pt idx="2">
                  <c:v>77.835321696887533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C3-4D78-81FC-D998ABF59B2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91331664"/>
        <c:axId val="991328424"/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91328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91331664"/>
        <c:crosses val="max"/>
        <c:crossBetween val="between"/>
      </c:valAx>
      <c:catAx>
        <c:axId val="99133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132842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079-4455-941D-082F9FBAF9FF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79-4455-941D-082F9FBAF9FF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079-4455-941D-082F9FBAF9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Source'!$I$45:$I$47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Source'!$J$45:$J$47</c:f>
              <c:numCache>
                <c:formatCode>_(* #,##0_);_(* \(#,##0\);_(* "-"_);_(@_)</c:formatCode>
                <c:ptCount val="3"/>
                <c:pt idx="0">
                  <c:v>735810</c:v>
                </c:pt>
                <c:pt idx="1">
                  <c:v>1629460</c:v>
                </c:pt>
                <c:pt idx="2">
                  <c:v>3008251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9-4455-941D-082F9FBAF9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Source'!$K$38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Source'!$I$45:$I$47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Source'!$K$45:$K$47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3441596</c:v>
                      </c:pt>
                      <c:pt idx="1">
                        <c:v>3375434</c:v>
                      </c:pt>
                      <c:pt idx="2">
                        <c:v>1769509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5079-4455-941D-082F9FBAF9F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Source'!$M$38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Source'!$I$45:$I$47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Source'!$M$45:$M$47</c:f>
              <c:numCache>
                <c:formatCode>_-* #,##0.0_-;\-* #,##0.0_-;_-* "-"_-;_-@_-</c:formatCode>
                <c:ptCount val="3"/>
                <c:pt idx="0">
                  <c:v>4.6772889740558021</c:v>
                </c:pt>
                <c:pt idx="1">
                  <c:v>2.0715046702588586</c:v>
                </c:pt>
                <c:pt idx="2">
                  <c:v>0.5882185362857022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79-4455-941D-082F9FBAF9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Source'!$L$38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Source'!$I$45:$I$47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Source'!$L$45:$L$47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0.21379906299286727</c:v>
                      </c:pt>
                      <c:pt idx="1">
                        <c:v>0.48274088606087395</c:v>
                      </c:pt>
                      <c:pt idx="2">
                        <c:v>1.7000484315140527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5079-4455-941D-082F9FBAF9FF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Source'!$J$52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4B28-4984-9C9D-110A8D9608A4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B28-4984-9C9D-110A8D9608A4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B28-4984-9C9D-110A8D9608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Source'!$I$59:$I$61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Source'!$J$59:$J$61</c:f>
              <c:numCache>
                <c:formatCode>_(* #,##0_);_(* \(#,##0\);_(* "-"_);_(@_)</c:formatCode>
                <c:ptCount val="3"/>
                <c:pt idx="0">
                  <c:v>22154</c:v>
                </c:pt>
                <c:pt idx="1">
                  <c:v>26047</c:v>
                </c:pt>
                <c:pt idx="2">
                  <c:v>38110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28-4984-9C9D-110A8D9608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Source'!$K$52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Source'!$I$59:$I$61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Source'!$K$59:$K$61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3613131</c:v>
                      </c:pt>
                      <c:pt idx="1">
                        <c:v>6116304</c:v>
                      </c:pt>
                      <c:pt idx="2">
                        <c:v>10177162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4B28-4984-9C9D-110A8D9608A4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Source'!$M$52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Source'!$I$59:$I$61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Source'!$M$59:$M$61</c:f>
              <c:numCache>
                <c:formatCode>_-* #,##0.0_-;\-* #,##0.0_-;_-* "-"_-;_-@_-</c:formatCode>
                <c:ptCount val="3"/>
                <c:pt idx="0">
                  <c:v>163.09158616954048</c:v>
                </c:pt>
                <c:pt idx="1">
                  <c:v>234.81798287710677</c:v>
                </c:pt>
                <c:pt idx="2">
                  <c:v>267.04702177906063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28-4984-9C9D-110A8D9608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Source'!$L$52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Source'!$I$59:$I$61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Source'!$L$59:$L$61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6.1315241545352216E-3</c:v>
                      </c:pt>
                      <c:pt idx="1">
                        <c:v>4.2586176226688532E-3</c:v>
                      </c:pt>
                      <c:pt idx="2">
                        <c:v>3.7446588744484955E-3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4B28-4984-9C9D-110A8D9608A4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127B-4B2E-B1F8-5224274022BD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7B-4B2E-B1F8-5224274022BD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27B-4B2E-B1F8-5224274022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Source'!$P$45:$P$47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Source'!$Q$45:$Q$47</c:f>
              <c:numCache>
                <c:formatCode>_(* #,##0_);_(* \(#,##0\);_(* "-"_);_(@_)</c:formatCode>
                <c:ptCount val="3"/>
                <c:pt idx="0">
                  <c:v>2997.51</c:v>
                </c:pt>
                <c:pt idx="1">
                  <c:v>11188</c:v>
                </c:pt>
                <c:pt idx="2">
                  <c:v>14929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7B-4B2E-B1F8-5224274022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Source'!$P$45:$P$47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Source'!$R$45:$R$47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168085</c:v>
                      </c:pt>
                      <c:pt idx="1">
                        <c:v>550530</c:v>
                      </c:pt>
                      <c:pt idx="2">
                        <c:v>312793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127B-4B2E-B1F8-5224274022B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Source'!$P$45:$P$47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Source'!$T$45:$T$47</c:f>
              <c:numCache>
                <c:formatCode>_-* #,##0.0_-;\-* #,##0.0_-;_-* "-"_-;_-@_-</c:formatCode>
                <c:ptCount val="3"/>
                <c:pt idx="0">
                  <c:v>56.074875479981714</c:v>
                </c:pt>
                <c:pt idx="1">
                  <c:v>49.207186271004645</c:v>
                </c:pt>
                <c:pt idx="2">
                  <c:v>20.95203965436399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7B-4B2E-B1F8-5224274022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Source'!$P$45:$P$47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Source'!$S$45:$S$47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1.783329862867002E-2</c:v>
                      </c:pt>
                      <c:pt idx="1">
                        <c:v>2.0322234937242292E-2</c:v>
                      </c:pt>
                      <c:pt idx="2">
                        <c:v>4.772805018015109E-2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127B-4B2E-B1F8-5224274022BD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Source'!$Q$52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1585-4FDA-9C80-EC06293E52FA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585-4FDA-9C80-EC06293E52FA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585-4FDA-9C80-EC06293E52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Source'!$P$59:$P$61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Source'!$Q$59:$Q$61</c:f>
              <c:numCache>
                <c:formatCode>_(* #,##0_);_(* \(#,##0\);_(* "-"_);_(@_)</c:formatCode>
                <c:ptCount val="3"/>
                <c:pt idx="0">
                  <c:v>83350</c:v>
                </c:pt>
                <c:pt idx="1">
                  <c:v>100687</c:v>
                </c:pt>
                <c:pt idx="2">
                  <c:v>66459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85-4FDA-9C80-EC06293E52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Source'!$R$52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Source'!$P$59:$P$61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Source'!$R$59:$R$61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7275190</c:v>
                      </c:pt>
                      <c:pt idx="1">
                        <c:v>7249025</c:v>
                      </c:pt>
                      <c:pt idx="2">
                        <c:v>2905828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C-1585-4FDA-9C80-EC06293E52F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Source'!$T$52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Source'!$P$59:$P$61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Source'!$T$59:$T$61</c:f>
              <c:numCache>
                <c:formatCode>_-* #,##0.0_-;\-* #,##0.0_-;_-* "-"_-;_-@_-</c:formatCode>
                <c:ptCount val="3"/>
                <c:pt idx="0">
                  <c:v>87.284823035392918</c:v>
                </c:pt>
                <c:pt idx="1">
                  <c:v>71.995639953519316</c:v>
                </c:pt>
                <c:pt idx="2">
                  <c:v>43.723619073413687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85-4FDA-9C80-EC06293E52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Source'!$S$52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Source'!$P$59:$P$61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Source'!$S$59:$S$61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1.1456745459568754E-2</c:v>
                      </c:pt>
                      <c:pt idx="1">
                        <c:v>1.3889729998172168E-2</c:v>
                      </c:pt>
                      <c:pt idx="2">
                        <c:v>2.2870933861192058E-2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1585-4FDA-9C80-EC06293E52FA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Source'!$X$38</c:f>
              <c:strCache>
                <c:ptCount val="1"/>
                <c:pt idx="0">
                  <c:v>Result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E9C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9FA0-4E66-AC10-A86C99108568}"/>
              </c:ext>
            </c:extLst>
          </c:dPt>
          <c:dPt>
            <c:idx val="1"/>
            <c:invertIfNegative val="0"/>
            <c:bubble3D val="0"/>
            <c:spPr>
              <a:solidFill>
                <a:srgbClr val="FFB91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FA0-4E66-AC10-A86C99108568}"/>
              </c:ext>
            </c:extLst>
          </c:dPt>
          <c:dPt>
            <c:idx val="2"/>
            <c:invertIfNegative val="0"/>
            <c:bubble3D val="0"/>
            <c:spPr>
              <a:solidFill>
                <a:srgbClr val="FB43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FA0-4E66-AC10-A86C991085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Source'!$W$45:$W$47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Source'!$X$45:$X$47</c:f>
              <c:numCache>
                <c:formatCode>_(* #,##0_);_(* \(#,##0\);_(* "-"_);_(@_)</c:formatCode>
                <c:ptCount val="3"/>
                <c:pt idx="0">
                  <c:v>41430</c:v>
                </c:pt>
                <c:pt idx="1">
                  <c:v>75585</c:v>
                </c:pt>
                <c:pt idx="2">
                  <c:v>57532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A0-4E66-AC10-A86C991085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56540560"/>
        <c:axId val="95654560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Source'!$Y$38</c15:sqref>
                        </c15:formulaRef>
                      </c:ext>
                    </c:extLst>
                    <c:strCache>
                      <c:ptCount val="1"/>
                      <c:pt idx="0">
                        <c:v>Engagement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Source'!$W$45:$W$47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Source'!$Y$45:$Y$47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"/>
                      <c:pt idx="0">
                        <c:v>402800</c:v>
                      </c:pt>
                      <c:pt idx="1">
                        <c:v>576889</c:v>
                      </c:pt>
                      <c:pt idx="2">
                        <c:v>383404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9FA0-4E66-AC10-A86C9910856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'Data Source'!$AA$38</c:f>
              <c:strCache>
                <c:ptCount val="1"/>
                <c:pt idx="0">
                  <c:v>Egmt. Rate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Source'!$W$45:$W$47</c:f>
              <c:strCache>
                <c:ptCount val="3"/>
                <c:pt idx="0">
                  <c:v>ABMI</c:v>
                </c:pt>
                <c:pt idx="1">
                  <c:v>PSGR</c:v>
                </c:pt>
                <c:pt idx="2">
                  <c:v>GPMM</c:v>
                </c:pt>
              </c:strCache>
            </c:strRef>
          </c:cat>
          <c:val>
            <c:numRef>
              <c:f>'Data Source'!$AA$45:$AA$47</c:f>
              <c:numCache>
                <c:formatCode>_-* #,##0.0_-;\-* #,##0.0_-;_-* "-"_-;_-@_-</c:formatCode>
                <c:ptCount val="3"/>
                <c:pt idx="0">
                  <c:v>9.7224233647115614</c:v>
                </c:pt>
                <c:pt idx="1">
                  <c:v>7.6323212277568304</c:v>
                </c:pt>
                <c:pt idx="2">
                  <c:v>6.6641868872975039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A0-4E66-AC10-A86C991085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1868008"/>
        <c:axId val="9818568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'Data Source'!$Z$38</c15:sqref>
                        </c15:formulaRef>
                      </c:ext>
                    </c:extLst>
                    <c:strCache>
                      <c:ptCount val="1"/>
                      <c:pt idx="0">
                        <c:v>Result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/>
                          </a:solidFill>
                          <a:latin typeface="Montserrat" pitchFamily="2" charset="0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'Data Source'!$W$45:$W$47</c15:sqref>
                        </c15:formulaRef>
                      </c:ext>
                    </c:extLst>
                    <c:strCache>
                      <c:ptCount val="3"/>
                      <c:pt idx="0">
                        <c:v>ABMI</c:v>
                      </c:pt>
                      <c:pt idx="1">
                        <c:v>PSGR</c:v>
                      </c:pt>
                      <c:pt idx="2">
                        <c:v>GPMM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Source'!$Z$45:$Z$47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0.10285501489572989</c:v>
                      </c:pt>
                      <c:pt idx="1">
                        <c:v>0.13102173901738462</c:v>
                      </c:pt>
                      <c:pt idx="2">
                        <c:v>0.1500558157974356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9FA0-4E66-AC10-A86C99108568}"/>
                  </c:ext>
                </c:extLst>
              </c15:ser>
            </c15:filteredLineSeries>
          </c:ext>
        </c:extLst>
      </c:lineChart>
      <c:catAx>
        <c:axId val="956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5600"/>
        <c:crosses val="autoZero"/>
        <c:auto val="1"/>
        <c:lblAlgn val="ctr"/>
        <c:lblOffset val="100"/>
        <c:noMultiLvlLbl val="0"/>
      </c:catAx>
      <c:valAx>
        <c:axId val="956545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56540560"/>
        <c:crosses val="autoZero"/>
        <c:crossBetween val="between"/>
      </c:valAx>
      <c:valAx>
        <c:axId val="981856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r>
                  <a:rPr lang="en-ID" sz="1000" b="0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</a:rPr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Montserrat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981868008"/>
        <c:crosses val="max"/>
        <c:crossBetween val="between"/>
      </c:valAx>
      <c:catAx>
        <c:axId val="981868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18568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Montserrat" pitchFamily="2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chart" Target="../charts/chart7.xml"/><Relationship Id="rId18" Type="http://schemas.openxmlformats.org/officeDocument/2006/relationships/chart" Target="../charts/chart12.xml"/><Relationship Id="rId26" Type="http://schemas.openxmlformats.org/officeDocument/2006/relationships/image" Target="../media/image8.png"/><Relationship Id="rId3" Type="http://schemas.openxmlformats.org/officeDocument/2006/relationships/chart" Target="../charts/chart3.xml"/><Relationship Id="rId21" Type="http://schemas.openxmlformats.org/officeDocument/2006/relationships/chart" Target="../charts/chart15.xml"/><Relationship Id="rId7" Type="http://schemas.openxmlformats.org/officeDocument/2006/relationships/image" Target="../media/image1.png"/><Relationship Id="rId12" Type="http://schemas.openxmlformats.org/officeDocument/2006/relationships/image" Target="../media/image6.png"/><Relationship Id="rId17" Type="http://schemas.openxmlformats.org/officeDocument/2006/relationships/chart" Target="../charts/chart11.xml"/><Relationship Id="rId25" Type="http://schemas.openxmlformats.org/officeDocument/2006/relationships/image" Target="../media/image7.png"/><Relationship Id="rId2" Type="http://schemas.openxmlformats.org/officeDocument/2006/relationships/chart" Target="../charts/chart2.xml"/><Relationship Id="rId16" Type="http://schemas.openxmlformats.org/officeDocument/2006/relationships/chart" Target="../charts/chart10.xml"/><Relationship Id="rId20" Type="http://schemas.openxmlformats.org/officeDocument/2006/relationships/chart" Target="../charts/chart1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5.png"/><Relationship Id="rId24" Type="http://schemas.openxmlformats.org/officeDocument/2006/relationships/chart" Target="../charts/chart18.xml"/><Relationship Id="rId5" Type="http://schemas.openxmlformats.org/officeDocument/2006/relationships/chart" Target="../charts/chart5.xml"/><Relationship Id="rId15" Type="http://schemas.openxmlformats.org/officeDocument/2006/relationships/chart" Target="../charts/chart9.xml"/><Relationship Id="rId23" Type="http://schemas.openxmlformats.org/officeDocument/2006/relationships/chart" Target="../charts/chart17.xml"/><Relationship Id="rId10" Type="http://schemas.openxmlformats.org/officeDocument/2006/relationships/image" Target="../media/image4.png"/><Relationship Id="rId19" Type="http://schemas.openxmlformats.org/officeDocument/2006/relationships/chart" Target="../charts/chart13.xml"/><Relationship Id="rId4" Type="http://schemas.openxmlformats.org/officeDocument/2006/relationships/chart" Target="../charts/chart4.xml"/><Relationship Id="rId9" Type="http://schemas.openxmlformats.org/officeDocument/2006/relationships/image" Target="../media/image3.png"/><Relationship Id="rId14" Type="http://schemas.openxmlformats.org/officeDocument/2006/relationships/chart" Target="../charts/chart8.xml"/><Relationship Id="rId22" Type="http://schemas.openxmlformats.org/officeDocument/2006/relationships/chart" Target="../charts/chart16.xml"/><Relationship Id="rId27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image" Target="../media/image14.png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image" Target="../media/image13.png"/><Relationship Id="rId5" Type="http://schemas.openxmlformats.org/officeDocument/2006/relationships/chart" Target="../charts/chart23.xml"/><Relationship Id="rId10" Type="http://schemas.openxmlformats.org/officeDocument/2006/relationships/image" Target="../media/image12.png"/><Relationship Id="rId4" Type="http://schemas.openxmlformats.org/officeDocument/2006/relationships/chart" Target="../charts/chart22.xml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5.png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12" Type="http://schemas.openxmlformats.org/officeDocument/2006/relationships/image" Target="../media/image14.png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image" Target="../media/image10.png"/><Relationship Id="rId5" Type="http://schemas.openxmlformats.org/officeDocument/2006/relationships/chart" Target="../charts/chart30.xml"/><Relationship Id="rId10" Type="http://schemas.openxmlformats.org/officeDocument/2006/relationships/image" Target="../media/image13.png"/><Relationship Id="rId4" Type="http://schemas.openxmlformats.org/officeDocument/2006/relationships/chart" Target="../charts/chart29.xml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2.png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12" Type="http://schemas.openxmlformats.org/officeDocument/2006/relationships/image" Target="../media/image11.png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image" Target="../media/image16.png"/><Relationship Id="rId5" Type="http://schemas.openxmlformats.org/officeDocument/2006/relationships/chart" Target="../charts/chart37.xml"/><Relationship Id="rId10" Type="http://schemas.openxmlformats.org/officeDocument/2006/relationships/image" Target="../media/image13.png"/><Relationship Id="rId4" Type="http://schemas.openxmlformats.org/officeDocument/2006/relationships/chart" Target="../charts/chart36.xml"/><Relationship Id="rId9" Type="http://schemas.openxmlformats.org/officeDocument/2006/relationships/image" Target="../media/image15.png"/><Relationship Id="rId1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18" Type="http://schemas.openxmlformats.org/officeDocument/2006/relationships/chart" Target="../charts/chart57.xml"/><Relationship Id="rId26" Type="http://schemas.openxmlformats.org/officeDocument/2006/relationships/image" Target="../media/image24.png"/><Relationship Id="rId3" Type="http://schemas.openxmlformats.org/officeDocument/2006/relationships/chart" Target="../charts/chart42.xml"/><Relationship Id="rId21" Type="http://schemas.openxmlformats.org/officeDocument/2006/relationships/image" Target="../media/image19.png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17" Type="http://schemas.openxmlformats.org/officeDocument/2006/relationships/chart" Target="../charts/chart56.xml"/><Relationship Id="rId25" Type="http://schemas.openxmlformats.org/officeDocument/2006/relationships/image" Target="../media/image23.png"/><Relationship Id="rId2" Type="http://schemas.openxmlformats.org/officeDocument/2006/relationships/chart" Target="../charts/chart41.xml"/><Relationship Id="rId16" Type="http://schemas.openxmlformats.org/officeDocument/2006/relationships/chart" Target="../charts/chart55.xml"/><Relationship Id="rId20" Type="http://schemas.openxmlformats.org/officeDocument/2006/relationships/image" Target="../media/image18.png"/><Relationship Id="rId29" Type="http://schemas.openxmlformats.org/officeDocument/2006/relationships/image" Target="../media/image27.png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24" Type="http://schemas.openxmlformats.org/officeDocument/2006/relationships/image" Target="../media/image22.svg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23" Type="http://schemas.openxmlformats.org/officeDocument/2006/relationships/image" Target="../media/image21.png"/><Relationship Id="rId28" Type="http://schemas.openxmlformats.org/officeDocument/2006/relationships/image" Target="../media/image26.png"/><Relationship Id="rId10" Type="http://schemas.openxmlformats.org/officeDocument/2006/relationships/chart" Target="../charts/chart49.xml"/><Relationship Id="rId19" Type="http://schemas.openxmlformats.org/officeDocument/2006/relationships/chart" Target="../charts/chart58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Relationship Id="rId22" Type="http://schemas.openxmlformats.org/officeDocument/2006/relationships/image" Target="../media/image20.svg"/><Relationship Id="rId27" Type="http://schemas.openxmlformats.org/officeDocument/2006/relationships/image" Target="../media/image25.svg"/><Relationship Id="rId30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1.xml"/><Relationship Id="rId18" Type="http://schemas.openxmlformats.org/officeDocument/2006/relationships/chart" Target="../charts/chart76.xml"/><Relationship Id="rId26" Type="http://schemas.openxmlformats.org/officeDocument/2006/relationships/chart" Target="../charts/chart83.xml"/><Relationship Id="rId39" Type="http://schemas.openxmlformats.org/officeDocument/2006/relationships/chart" Target="../charts/chart96.xml"/><Relationship Id="rId21" Type="http://schemas.openxmlformats.org/officeDocument/2006/relationships/image" Target="../media/image18.png"/><Relationship Id="rId34" Type="http://schemas.openxmlformats.org/officeDocument/2006/relationships/chart" Target="../charts/chart91.xml"/><Relationship Id="rId42" Type="http://schemas.openxmlformats.org/officeDocument/2006/relationships/image" Target="../media/image30.png"/><Relationship Id="rId7" Type="http://schemas.openxmlformats.org/officeDocument/2006/relationships/chart" Target="../charts/chart65.xml"/><Relationship Id="rId2" Type="http://schemas.openxmlformats.org/officeDocument/2006/relationships/chart" Target="../charts/chart60.xml"/><Relationship Id="rId16" Type="http://schemas.openxmlformats.org/officeDocument/2006/relationships/chart" Target="../charts/chart74.xml"/><Relationship Id="rId29" Type="http://schemas.openxmlformats.org/officeDocument/2006/relationships/chart" Target="../charts/chart86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11" Type="http://schemas.openxmlformats.org/officeDocument/2006/relationships/chart" Target="../charts/chart69.xml"/><Relationship Id="rId24" Type="http://schemas.openxmlformats.org/officeDocument/2006/relationships/chart" Target="../charts/chart81.xml"/><Relationship Id="rId32" Type="http://schemas.openxmlformats.org/officeDocument/2006/relationships/chart" Target="../charts/chart89.xml"/><Relationship Id="rId37" Type="http://schemas.openxmlformats.org/officeDocument/2006/relationships/chart" Target="../charts/chart94.xml"/><Relationship Id="rId40" Type="http://schemas.openxmlformats.org/officeDocument/2006/relationships/chart" Target="../charts/chart97.xml"/><Relationship Id="rId45" Type="http://schemas.openxmlformats.org/officeDocument/2006/relationships/image" Target="../media/image33.png"/><Relationship Id="rId5" Type="http://schemas.openxmlformats.org/officeDocument/2006/relationships/chart" Target="../charts/chart63.xml"/><Relationship Id="rId15" Type="http://schemas.openxmlformats.org/officeDocument/2006/relationships/chart" Target="../charts/chart73.xml"/><Relationship Id="rId23" Type="http://schemas.openxmlformats.org/officeDocument/2006/relationships/chart" Target="../charts/chart80.xml"/><Relationship Id="rId28" Type="http://schemas.openxmlformats.org/officeDocument/2006/relationships/chart" Target="../charts/chart85.xml"/><Relationship Id="rId36" Type="http://schemas.openxmlformats.org/officeDocument/2006/relationships/chart" Target="../charts/chart93.xml"/><Relationship Id="rId10" Type="http://schemas.openxmlformats.org/officeDocument/2006/relationships/chart" Target="../charts/chart68.xml"/><Relationship Id="rId19" Type="http://schemas.openxmlformats.org/officeDocument/2006/relationships/chart" Target="../charts/chart77.xml"/><Relationship Id="rId31" Type="http://schemas.openxmlformats.org/officeDocument/2006/relationships/chart" Target="../charts/chart88.xml"/><Relationship Id="rId44" Type="http://schemas.openxmlformats.org/officeDocument/2006/relationships/image" Target="../media/image32.png"/><Relationship Id="rId4" Type="http://schemas.openxmlformats.org/officeDocument/2006/relationships/chart" Target="../charts/chart62.xml"/><Relationship Id="rId9" Type="http://schemas.openxmlformats.org/officeDocument/2006/relationships/chart" Target="../charts/chart67.xml"/><Relationship Id="rId14" Type="http://schemas.openxmlformats.org/officeDocument/2006/relationships/chart" Target="../charts/chart72.xml"/><Relationship Id="rId22" Type="http://schemas.openxmlformats.org/officeDocument/2006/relationships/chart" Target="../charts/chart79.xml"/><Relationship Id="rId27" Type="http://schemas.openxmlformats.org/officeDocument/2006/relationships/chart" Target="../charts/chart84.xml"/><Relationship Id="rId30" Type="http://schemas.openxmlformats.org/officeDocument/2006/relationships/chart" Target="../charts/chart87.xml"/><Relationship Id="rId35" Type="http://schemas.openxmlformats.org/officeDocument/2006/relationships/chart" Target="../charts/chart92.xml"/><Relationship Id="rId43" Type="http://schemas.openxmlformats.org/officeDocument/2006/relationships/image" Target="../media/image31.png"/><Relationship Id="rId8" Type="http://schemas.openxmlformats.org/officeDocument/2006/relationships/chart" Target="../charts/chart66.xml"/><Relationship Id="rId3" Type="http://schemas.openxmlformats.org/officeDocument/2006/relationships/chart" Target="../charts/chart61.xml"/><Relationship Id="rId12" Type="http://schemas.openxmlformats.org/officeDocument/2006/relationships/chart" Target="../charts/chart70.xml"/><Relationship Id="rId17" Type="http://schemas.openxmlformats.org/officeDocument/2006/relationships/chart" Target="../charts/chart75.xml"/><Relationship Id="rId25" Type="http://schemas.openxmlformats.org/officeDocument/2006/relationships/chart" Target="../charts/chart82.xml"/><Relationship Id="rId33" Type="http://schemas.openxmlformats.org/officeDocument/2006/relationships/chart" Target="../charts/chart90.xml"/><Relationship Id="rId38" Type="http://schemas.openxmlformats.org/officeDocument/2006/relationships/chart" Target="../charts/chart95.xml"/><Relationship Id="rId20" Type="http://schemas.openxmlformats.org/officeDocument/2006/relationships/chart" Target="../charts/chart78.xml"/><Relationship Id="rId41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5.xml"/><Relationship Id="rId13" Type="http://schemas.openxmlformats.org/officeDocument/2006/relationships/chart" Target="../charts/chart110.xml"/><Relationship Id="rId18" Type="http://schemas.openxmlformats.org/officeDocument/2006/relationships/chart" Target="../charts/chart115.xml"/><Relationship Id="rId3" Type="http://schemas.openxmlformats.org/officeDocument/2006/relationships/chart" Target="../charts/chart100.xml"/><Relationship Id="rId21" Type="http://schemas.openxmlformats.org/officeDocument/2006/relationships/image" Target="../media/image30.png"/><Relationship Id="rId7" Type="http://schemas.openxmlformats.org/officeDocument/2006/relationships/chart" Target="../charts/chart104.xml"/><Relationship Id="rId12" Type="http://schemas.openxmlformats.org/officeDocument/2006/relationships/chart" Target="../charts/chart109.xml"/><Relationship Id="rId17" Type="http://schemas.openxmlformats.org/officeDocument/2006/relationships/chart" Target="../charts/chart114.xml"/><Relationship Id="rId2" Type="http://schemas.openxmlformats.org/officeDocument/2006/relationships/chart" Target="../charts/chart99.xml"/><Relationship Id="rId16" Type="http://schemas.openxmlformats.org/officeDocument/2006/relationships/chart" Target="../charts/chart113.xml"/><Relationship Id="rId20" Type="http://schemas.openxmlformats.org/officeDocument/2006/relationships/image" Target="../media/image29.png"/><Relationship Id="rId1" Type="http://schemas.openxmlformats.org/officeDocument/2006/relationships/chart" Target="../charts/chart98.xml"/><Relationship Id="rId6" Type="http://schemas.openxmlformats.org/officeDocument/2006/relationships/chart" Target="../charts/chart103.xml"/><Relationship Id="rId11" Type="http://schemas.openxmlformats.org/officeDocument/2006/relationships/chart" Target="../charts/chart108.xml"/><Relationship Id="rId24" Type="http://schemas.openxmlformats.org/officeDocument/2006/relationships/image" Target="../media/image8.png"/><Relationship Id="rId5" Type="http://schemas.openxmlformats.org/officeDocument/2006/relationships/chart" Target="../charts/chart102.xml"/><Relationship Id="rId15" Type="http://schemas.openxmlformats.org/officeDocument/2006/relationships/chart" Target="../charts/chart112.xml"/><Relationship Id="rId23" Type="http://schemas.openxmlformats.org/officeDocument/2006/relationships/image" Target="../media/image7.png"/><Relationship Id="rId10" Type="http://schemas.openxmlformats.org/officeDocument/2006/relationships/chart" Target="../charts/chart107.xml"/><Relationship Id="rId19" Type="http://schemas.openxmlformats.org/officeDocument/2006/relationships/chart" Target="../charts/chart116.xml"/><Relationship Id="rId4" Type="http://schemas.openxmlformats.org/officeDocument/2006/relationships/chart" Target="../charts/chart101.xml"/><Relationship Id="rId9" Type="http://schemas.openxmlformats.org/officeDocument/2006/relationships/chart" Target="../charts/chart106.xml"/><Relationship Id="rId14" Type="http://schemas.openxmlformats.org/officeDocument/2006/relationships/chart" Target="../charts/chart111.xml"/><Relationship Id="rId22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4762</xdr:rowOff>
    </xdr:from>
    <xdr:to>
      <xdr:col>6</xdr:col>
      <xdr:colOff>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958D8-212D-48BA-8B65-830BC57E9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4762</xdr:rowOff>
    </xdr:from>
    <xdr:to>
      <xdr:col>6</xdr:col>
      <xdr:colOff>0</xdr:colOff>
      <xdr:row>28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7228A9-9451-44AE-9D16-EDAD59877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7</xdr:row>
      <xdr:rowOff>0</xdr:rowOff>
    </xdr:from>
    <xdr:to>
      <xdr:col>12</xdr:col>
      <xdr:colOff>0</xdr:colOff>
      <xdr:row>17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39091D-FF5A-47B7-9211-F34CD049BB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12</xdr:col>
      <xdr:colOff>0</xdr:colOff>
      <xdr:row>28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A7B33D-83E7-4A23-A816-9F7B2D80A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7</xdr:row>
      <xdr:rowOff>0</xdr:rowOff>
    </xdr:from>
    <xdr:to>
      <xdr:col>18</xdr:col>
      <xdr:colOff>0</xdr:colOff>
      <xdr:row>17</xdr:row>
      <xdr:rowOff>52388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C93549-F897-40AF-ADFE-8679169EA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18</xdr:row>
      <xdr:rowOff>0</xdr:rowOff>
    </xdr:from>
    <xdr:to>
      <xdr:col>18</xdr:col>
      <xdr:colOff>0</xdr:colOff>
      <xdr:row>28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18BC30A-5C48-4C01-949D-A501996049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8</xdr:col>
      <xdr:colOff>462643</xdr:colOff>
      <xdr:row>29</xdr:row>
      <xdr:rowOff>0</xdr:rowOff>
    </xdr:from>
    <xdr:to>
      <xdr:col>10</xdr:col>
      <xdr:colOff>136071</xdr:colOff>
      <xdr:row>33</xdr:row>
      <xdr:rowOff>140154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5ABD81-46E7-4116-83A7-B42CA232C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3693" y="5524500"/>
          <a:ext cx="892628" cy="902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459922</xdr:colOff>
      <xdr:row>29</xdr:row>
      <xdr:rowOff>0</xdr:rowOff>
    </xdr:from>
    <xdr:to>
      <xdr:col>16</xdr:col>
      <xdr:colOff>136072</xdr:colOff>
      <xdr:row>33</xdr:row>
      <xdr:rowOff>140154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12EEBD-A59D-457A-B534-9337717C9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2822" y="5524500"/>
          <a:ext cx="895350" cy="902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394607</xdr:colOff>
      <xdr:row>29</xdr:row>
      <xdr:rowOff>0</xdr:rowOff>
    </xdr:from>
    <xdr:to>
      <xdr:col>34</xdr:col>
      <xdr:colOff>68035</xdr:colOff>
      <xdr:row>33</xdr:row>
      <xdr:rowOff>140154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2B05F4-C98A-4934-B69C-C0479CBE5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3057" y="5524500"/>
          <a:ext cx="892628" cy="902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487135</xdr:colOff>
      <xdr:row>29</xdr:row>
      <xdr:rowOff>0</xdr:rowOff>
    </xdr:from>
    <xdr:to>
      <xdr:col>28</xdr:col>
      <xdr:colOff>163286</xdr:colOff>
      <xdr:row>33</xdr:row>
      <xdr:rowOff>140154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5906EE-9DBF-499D-A2E2-E512F793D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93735" y="5524500"/>
          <a:ext cx="895351" cy="902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431346</xdr:colOff>
      <xdr:row>29</xdr:row>
      <xdr:rowOff>0</xdr:rowOff>
    </xdr:from>
    <xdr:to>
      <xdr:col>22</xdr:col>
      <xdr:colOff>95250</xdr:colOff>
      <xdr:row>33</xdr:row>
      <xdr:rowOff>140154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F584946-8218-4B08-A4A4-20E139569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6096" y="5524500"/>
          <a:ext cx="883104" cy="902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393122</xdr:colOff>
      <xdr:row>29</xdr:row>
      <xdr:rowOff>0</xdr:rowOff>
    </xdr:from>
    <xdr:to>
      <xdr:col>4</xdr:col>
      <xdr:colOff>54428</xdr:colOff>
      <xdr:row>33</xdr:row>
      <xdr:rowOff>143001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9BB828C-F5A3-4B50-B248-9B436B664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2322" y="5524500"/>
          <a:ext cx="880506" cy="905001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18</xdr:row>
      <xdr:rowOff>4762</xdr:rowOff>
    </xdr:from>
    <xdr:to>
      <xdr:col>24</xdr:col>
      <xdr:colOff>0</xdr:colOff>
      <xdr:row>28</xdr:row>
      <xdr:rowOff>28575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9F45A81-53C4-48DA-B48D-2BDA1479C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30</xdr:col>
      <xdr:colOff>0</xdr:colOff>
      <xdr:row>28</xdr:row>
      <xdr:rowOff>23813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F6DC47-D489-4F9F-8282-A1953DEBC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0</xdr:colOff>
      <xdr:row>18</xdr:row>
      <xdr:rowOff>0</xdr:rowOff>
    </xdr:from>
    <xdr:to>
      <xdr:col>36</xdr:col>
      <xdr:colOff>0</xdr:colOff>
      <xdr:row>28</xdr:row>
      <xdr:rowOff>23813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5C26093-19C8-476D-9022-B17F29A16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37</xdr:col>
      <xdr:colOff>1</xdr:colOff>
      <xdr:row>18</xdr:row>
      <xdr:rowOff>4762</xdr:rowOff>
    </xdr:from>
    <xdr:to>
      <xdr:col>42</xdr:col>
      <xdr:colOff>0</xdr:colOff>
      <xdr:row>28</xdr:row>
      <xdr:rowOff>28575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446FA53-BE1B-4B62-AA9B-99DF5CF6D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1</xdr:colOff>
      <xdr:row>18</xdr:row>
      <xdr:rowOff>0</xdr:rowOff>
    </xdr:from>
    <xdr:to>
      <xdr:col>48</xdr:col>
      <xdr:colOff>0</xdr:colOff>
      <xdr:row>28</xdr:row>
      <xdr:rowOff>23813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197E5EC-3A87-4971-9D7A-1A09D0CA0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49</xdr:col>
      <xdr:colOff>0</xdr:colOff>
      <xdr:row>18</xdr:row>
      <xdr:rowOff>0</xdr:rowOff>
    </xdr:from>
    <xdr:to>
      <xdr:col>54</xdr:col>
      <xdr:colOff>0</xdr:colOff>
      <xdr:row>28</xdr:row>
      <xdr:rowOff>23813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48C6299-358C-4746-BF83-F172A9866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0</xdr:colOff>
      <xdr:row>7</xdr:row>
      <xdr:rowOff>4762</xdr:rowOff>
    </xdr:from>
    <xdr:to>
      <xdr:col>24</xdr:col>
      <xdr:colOff>1</xdr:colOff>
      <xdr:row>17</xdr:row>
      <xdr:rowOff>57150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1C2B7F8-6A4C-4142-9E6A-7C14B8008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25</xdr:col>
      <xdr:colOff>1</xdr:colOff>
      <xdr:row>7</xdr:row>
      <xdr:rowOff>0</xdr:rowOff>
    </xdr:from>
    <xdr:to>
      <xdr:col>30</xdr:col>
      <xdr:colOff>1</xdr:colOff>
      <xdr:row>17</xdr:row>
      <xdr:rowOff>52388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ACF830D-093B-46D3-B225-C5F6D1AB3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0</xdr:colOff>
      <xdr:row>7</xdr:row>
      <xdr:rowOff>0</xdr:rowOff>
    </xdr:from>
    <xdr:to>
      <xdr:col>36</xdr:col>
      <xdr:colOff>0</xdr:colOff>
      <xdr:row>17</xdr:row>
      <xdr:rowOff>52388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E1F6D83-4F35-480E-A53C-AF8935222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37</xdr:col>
      <xdr:colOff>0</xdr:colOff>
      <xdr:row>7</xdr:row>
      <xdr:rowOff>4762</xdr:rowOff>
    </xdr:from>
    <xdr:to>
      <xdr:col>42</xdr:col>
      <xdr:colOff>1</xdr:colOff>
      <xdr:row>17</xdr:row>
      <xdr:rowOff>57150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DB99541-2508-4C29-A381-9B1C0F06C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1</xdr:colOff>
      <xdr:row>7</xdr:row>
      <xdr:rowOff>0</xdr:rowOff>
    </xdr:from>
    <xdr:to>
      <xdr:col>48</xdr:col>
      <xdr:colOff>0</xdr:colOff>
      <xdr:row>17</xdr:row>
      <xdr:rowOff>52388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9743762-D073-45D1-AFB4-4FFE0C1C85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49</xdr:col>
      <xdr:colOff>0</xdr:colOff>
      <xdr:row>7</xdr:row>
      <xdr:rowOff>0</xdr:rowOff>
    </xdr:from>
    <xdr:to>
      <xdr:col>54</xdr:col>
      <xdr:colOff>0</xdr:colOff>
      <xdr:row>17</xdr:row>
      <xdr:rowOff>52388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A1B8869-E300-4509-A990-16B55AB1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38</xdr:col>
      <xdr:colOff>285745</xdr:colOff>
      <xdr:row>28</xdr:row>
      <xdr:rowOff>171450</xdr:rowOff>
    </xdr:from>
    <xdr:to>
      <xdr:col>40</xdr:col>
      <xdr:colOff>0</xdr:colOff>
      <xdr:row>33</xdr:row>
      <xdr:rowOff>152400</xdr:rowOff>
    </xdr:to>
    <xdr:pic>
      <xdr:nvPicPr>
        <xdr:cNvPr id="26" name="Google Shape;132;g25cc73ff175_0_117">
          <a:extLst>
            <a:ext uri="{FF2B5EF4-FFF2-40B4-BE49-F238E27FC236}">
              <a16:creationId xmlns:a16="http://schemas.microsoft.com/office/drawing/2014/main" id="{46B5D1A9-15F0-EAE3-9D41-31EE65B15297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5">
          <a:alphaModFix/>
        </a:blip>
        <a:srcRect/>
        <a:stretch/>
      </xdr:blipFill>
      <xdr:spPr>
        <a:xfrm>
          <a:off x="21736045" y="5505450"/>
          <a:ext cx="933455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45</xdr:col>
      <xdr:colOff>0</xdr:colOff>
      <xdr:row>29</xdr:row>
      <xdr:rowOff>0</xdr:rowOff>
    </xdr:from>
    <xdr:to>
      <xdr:col>46</xdr:col>
      <xdr:colOff>323855</xdr:colOff>
      <xdr:row>33</xdr:row>
      <xdr:rowOff>171455</xdr:rowOff>
    </xdr:to>
    <xdr:pic>
      <xdr:nvPicPr>
        <xdr:cNvPr id="27" name="Google Shape;133;g25cc73ff175_0_117">
          <a:extLst>
            <a:ext uri="{FF2B5EF4-FFF2-40B4-BE49-F238E27FC236}">
              <a16:creationId xmlns:a16="http://schemas.microsoft.com/office/drawing/2014/main" id="{8904E682-4E81-5766-2D74-87A8B61970FE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6">
          <a:alphaModFix/>
        </a:blip>
        <a:srcRect/>
        <a:stretch/>
      </xdr:blipFill>
      <xdr:spPr>
        <a:xfrm>
          <a:off x="25431750" y="5524500"/>
          <a:ext cx="933455" cy="9334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50</xdr:col>
      <xdr:colOff>485775</xdr:colOff>
      <xdr:row>29</xdr:row>
      <xdr:rowOff>19049</xdr:rowOff>
    </xdr:from>
    <xdr:to>
      <xdr:col>52</xdr:col>
      <xdr:colOff>200029</xdr:colOff>
      <xdr:row>34</xdr:row>
      <xdr:rowOff>0</xdr:rowOff>
    </xdr:to>
    <xdr:pic>
      <xdr:nvPicPr>
        <xdr:cNvPr id="28" name="Google Shape;131;g25cc73ff175_0_117">
          <a:extLst>
            <a:ext uri="{FF2B5EF4-FFF2-40B4-BE49-F238E27FC236}">
              <a16:creationId xmlns:a16="http://schemas.microsoft.com/office/drawing/2014/main" id="{2EBC591C-ACE3-54FE-075B-755D70785B13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7">
          <a:alphaModFix/>
        </a:blip>
        <a:srcRect/>
        <a:stretch/>
      </xdr:blipFill>
      <xdr:spPr>
        <a:xfrm>
          <a:off x="28679775" y="5543549"/>
          <a:ext cx="933454" cy="9334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399734</xdr:colOff>
      <xdr:row>55</xdr:row>
      <xdr:rowOff>0</xdr:rowOff>
    </xdr:from>
    <xdr:to>
      <xdr:col>19</xdr:col>
      <xdr:colOff>377322</xdr:colOff>
      <xdr:row>71</xdr:row>
      <xdr:rowOff>146459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00000000-0008-0000-0100-00000F000000}"/>
            </a:ext>
            <a:ext uri="{147F2762-F138-4A5C-976F-8EAC2B608ADB}">
              <a16:predDERef xmlns:a16="http://schemas.microsoft.com/office/drawing/2014/main" pred="{1EA8800A-86EF-4FC1-8DBF-6B671ED81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200375</xdr:colOff>
      <xdr:row>55</xdr:row>
      <xdr:rowOff>0</xdr:rowOff>
    </xdr:from>
    <xdr:to>
      <xdr:col>9</xdr:col>
      <xdr:colOff>496748</xdr:colOff>
      <xdr:row>71</xdr:row>
      <xdr:rowOff>146459</xdr:rowOff>
    </xdr:to>
    <xdr:graphicFrame macro="">
      <xdr:nvGraphicFramePr>
        <xdr:cNvPr id="102" name="Chart 1">
          <a:extLst>
            <a:ext uri="{FF2B5EF4-FFF2-40B4-BE49-F238E27FC236}">
              <a16:creationId xmlns:a16="http://schemas.microsoft.com/office/drawing/2014/main" id="{00000000-0008-0000-0100-000066000000}"/>
            </a:ext>
            <a:ext uri="{147F2762-F138-4A5C-976F-8EAC2B608ADB}">
              <a16:predDERef xmlns:a16="http://schemas.microsoft.com/office/drawing/2014/main" pred="{2EF55124-790A-41EB-9D36-580DDB5F4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130455</xdr:colOff>
      <xdr:row>3</xdr:row>
      <xdr:rowOff>0</xdr:rowOff>
    </xdr:from>
    <xdr:to>
      <xdr:col>9</xdr:col>
      <xdr:colOff>381108</xdr:colOff>
      <xdr:row>19</xdr:row>
      <xdr:rowOff>146459</xdr:rowOff>
    </xdr:to>
    <xdr:graphicFrame macro="">
      <xdr:nvGraphicFramePr>
        <xdr:cNvPr id="99" name="Chart 1">
          <a:extLst>
            <a:ext uri="{FF2B5EF4-FFF2-40B4-BE49-F238E27FC236}">
              <a16:creationId xmlns:a16="http://schemas.microsoft.com/office/drawing/2014/main" id="{00000000-0008-0000-0100-000063000000}"/>
            </a:ext>
            <a:ext uri="{147F2762-F138-4A5C-976F-8EAC2B608ADB}">
              <a16:predDERef xmlns:a16="http://schemas.microsoft.com/office/drawing/2014/main" pred="{DA1EED4A-A7B6-4FEE-B20A-516CC1BB0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64576</xdr:colOff>
      <xdr:row>3</xdr:row>
      <xdr:rowOff>0</xdr:rowOff>
    </xdr:from>
    <xdr:to>
      <xdr:col>19</xdr:col>
      <xdr:colOff>508550</xdr:colOff>
      <xdr:row>19</xdr:row>
      <xdr:rowOff>146459</xdr:rowOff>
    </xdr:to>
    <xdr:graphicFrame macro="">
      <xdr:nvGraphicFramePr>
        <xdr:cNvPr id="101" name="Chart 1">
          <a:extLst>
            <a:ext uri="{FF2B5EF4-FFF2-40B4-BE49-F238E27FC236}">
              <a16:creationId xmlns:a16="http://schemas.microsoft.com/office/drawing/2014/main" id="{00000000-0008-0000-0100-000065000000}"/>
            </a:ext>
            <a:ext uri="{147F2762-F138-4A5C-976F-8EAC2B608ADB}">
              <a16:predDERef xmlns:a16="http://schemas.microsoft.com/office/drawing/2014/main" pred="{E440AFE0-9498-4D93-897A-BEBBA9656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242165</xdr:colOff>
      <xdr:row>3</xdr:row>
      <xdr:rowOff>0</xdr:rowOff>
    </xdr:from>
    <xdr:to>
      <xdr:col>29</xdr:col>
      <xdr:colOff>423890</xdr:colOff>
      <xdr:row>19</xdr:row>
      <xdr:rowOff>146459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00000000-0008-0000-0100-00000A000000}"/>
            </a:ext>
            <a:ext uri="{147F2762-F138-4A5C-976F-8EAC2B608ADB}">
              <a16:predDERef xmlns:a16="http://schemas.microsoft.com/office/drawing/2014/main" pred="{41EEAB16-20F6-4CE8-9F35-3F924494E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219368</xdr:colOff>
      <xdr:row>30</xdr:row>
      <xdr:rowOff>0</xdr:rowOff>
    </xdr:from>
    <xdr:to>
      <xdr:col>9</xdr:col>
      <xdr:colOff>460877</xdr:colOff>
      <xdr:row>46</xdr:row>
      <xdr:rowOff>146459</xdr:rowOff>
    </xdr:to>
    <xdr:graphicFrame macro="">
      <xdr:nvGraphicFramePr>
        <xdr:cNvPr id="41" name="Chart 1">
          <a:extLst>
            <a:ext uri="{FF2B5EF4-FFF2-40B4-BE49-F238E27FC236}">
              <a16:creationId xmlns:a16="http://schemas.microsoft.com/office/drawing/2014/main" id="{00000000-0008-0000-0100-000029000000}"/>
            </a:ext>
            <a:ext uri="{147F2762-F138-4A5C-976F-8EAC2B608ADB}">
              <a16:predDERef xmlns:a16="http://schemas.microsoft.com/office/drawing/2014/main" pred="{30400DA8-7729-4729-B962-624482B18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54700</xdr:colOff>
      <xdr:row>30</xdr:row>
      <xdr:rowOff>0</xdr:rowOff>
    </xdr:from>
    <xdr:to>
      <xdr:col>19</xdr:col>
      <xdr:colOff>376981</xdr:colOff>
      <xdr:row>46</xdr:row>
      <xdr:rowOff>146459</xdr:rowOff>
    </xdr:to>
    <xdr:graphicFrame macro="">
      <xdr:nvGraphicFramePr>
        <xdr:cNvPr id="100" name="Chart 1">
          <a:extLst>
            <a:ext uri="{FF2B5EF4-FFF2-40B4-BE49-F238E27FC236}">
              <a16:creationId xmlns:a16="http://schemas.microsoft.com/office/drawing/2014/main" id="{00000000-0008-0000-0100-000064000000}"/>
            </a:ext>
            <a:ext uri="{147F2762-F138-4A5C-976F-8EAC2B608ADB}">
              <a16:predDERef xmlns:a16="http://schemas.microsoft.com/office/drawing/2014/main" pred="{E229D505-7D96-4A89-9691-EA4A710E7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</xdr:col>
      <xdr:colOff>601292</xdr:colOff>
      <xdr:row>1</xdr:row>
      <xdr:rowOff>107490</xdr:rowOff>
    </xdr:from>
    <xdr:to>
      <xdr:col>7</xdr:col>
      <xdr:colOff>91727</xdr:colOff>
      <xdr:row>3</xdr:row>
      <xdr:rowOff>108573</xdr:rowOff>
    </xdr:to>
    <xdr:pic>
      <xdr:nvPicPr>
        <xdr:cNvPr id="141" name="Picture 8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32285" y="407593"/>
          <a:ext cx="1528785" cy="486858"/>
        </a:xfrm>
        <a:prstGeom prst="rect">
          <a:avLst/>
        </a:prstGeom>
      </xdr:spPr>
    </xdr:pic>
    <xdr:clientData/>
  </xdr:twoCellAnchor>
  <xdr:twoCellAnchor editAs="oneCell">
    <xdr:from>
      <xdr:col>13</xdr:col>
      <xdr:colOff>600205</xdr:colOff>
      <xdr:row>1</xdr:row>
      <xdr:rowOff>66261</xdr:rowOff>
    </xdr:from>
    <xdr:to>
      <xdr:col>17</xdr:col>
      <xdr:colOff>77092</xdr:colOff>
      <xdr:row>2</xdr:row>
      <xdr:rowOff>179634</xdr:rowOff>
    </xdr:to>
    <xdr:pic>
      <xdr:nvPicPr>
        <xdr:cNvPr id="128" name="Picture 106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76678" y="366364"/>
          <a:ext cx="1505713" cy="408648"/>
        </a:xfrm>
        <a:prstGeom prst="rect">
          <a:avLst/>
        </a:prstGeom>
      </xdr:spPr>
    </xdr:pic>
    <xdr:clientData/>
  </xdr:twoCellAnchor>
  <xdr:twoCellAnchor editAs="oneCell">
    <xdr:from>
      <xdr:col>23</xdr:col>
      <xdr:colOff>667373</xdr:colOff>
      <xdr:row>1</xdr:row>
      <xdr:rowOff>99393</xdr:rowOff>
    </xdr:from>
    <xdr:to>
      <xdr:col>27</xdr:col>
      <xdr:colOff>32833</xdr:colOff>
      <xdr:row>3</xdr:row>
      <xdr:rowOff>37974</xdr:rowOff>
    </xdr:to>
    <xdr:pic>
      <xdr:nvPicPr>
        <xdr:cNvPr id="129" name="Picture 107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85044" y="399496"/>
          <a:ext cx="1518109" cy="424356"/>
        </a:xfrm>
        <a:prstGeom prst="rect">
          <a:avLst/>
        </a:prstGeom>
      </xdr:spPr>
    </xdr:pic>
    <xdr:clientData/>
  </xdr:twoCellAnchor>
  <xdr:twoCellAnchor editAs="oneCell">
    <xdr:from>
      <xdr:col>13</xdr:col>
      <xdr:colOff>608148</xdr:colOff>
      <xdr:row>28</xdr:row>
      <xdr:rowOff>24848</xdr:rowOff>
    </xdr:from>
    <xdr:to>
      <xdr:col>17</xdr:col>
      <xdr:colOff>90776</xdr:colOff>
      <xdr:row>29</xdr:row>
      <xdr:rowOff>155745</xdr:rowOff>
    </xdr:to>
    <xdr:pic>
      <xdr:nvPicPr>
        <xdr:cNvPr id="117" name="Picture 108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4621" y="5935567"/>
          <a:ext cx="1511454" cy="426172"/>
        </a:xfrm>
        <a:prstGeom prst="rect">
          <a:avLst/>
        </a:prstGeom>
      </xdr:spPr>
    </xdr:pic>
    <xdr:clientData/>
  </xdr:twoCellAnchor>
  <xdr:twoCellAnchor editAs="oneCell">
    <xdr:from>
      <xdr:col>4</xdr:col>
      <xdr:colOff>16564</xdr:colOff>
      <xdr:row>53</xdr:row>
      <xdr:rowOff>91109</xdr:rowOff>
    </xdr:from>
    <xdr:to>
      <xdr:col>7</xdr:col>
      <xdr:colOff>157169</xdr:colOff>
      <xdr:row>54</xdr:row>
      <xdr:rowOff>159058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50086" y="579783"/>
          <a:ext cx="1504800" cy="366123"/>
        </a:xfrm>
        <a:prstGeom prst="rect">
          <a:avLst/>
        </a:prstGeom>
      </xdr:spPr>
    </xdr:pic>
    <xdr:clientData/>
  </xdr:twoCellAnchor>
  <xdr:twoCellAnchor editAs="oneCell">
    <xdr:from>
      <xdr:col>13</xdr:col>
      <xdr:colOff>546652</xdr:colOff>
      <xdr:row>53</xdr:row>
      <xdr:rowOff>24848</xdr:rowOff>
    </xdr:from>
    <xdr:to>
      <xdr:col>17</xdr:col>
      <xdr:colOff>392290</xdr:colOff>
      <xdr:row>55</xdr:row>
      <xdr:rowOff>18574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53478" y="513522"/>
          <a:ext cx="1871954" cy="482400"/>
        </a:xfrm>
        <a:prstGeom prst="rect">
          <a:avLst/>
        </a:prstGeom>
      </xdr:spPr>
    </xdr:pic>
    <xdr:clientData/>
  </xdr:twoCellAnchor>
  <xdr:twoCellAnchor editAs="oneCell">
    <xdr:from>
      <xdr:col>3</xdr:col>
      <xdr:colOff>644796</xdr:colOff>
      <xdr:row>28</xdr:row>
      <xdr:rowOff>49696</xdr:rowOff>
    </xdr:from>
    <xdr:to>
      <xdr:col>7</xdr:col>
      <xdr:colOff>121424</xdr:colOff>
      <xdr:row>30</xdr:row>
      <xdr:rowOff>83430</xdr:rowOff>
    </xdr:to>
    <xdr:pic>
      <xdr:nvPicPr>
        <xdr:cNvPr id="116" name="Picture 111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5789" y="5960415"/>
          <a:ext cx="1514978" cy="5195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83555</xdr:colOff>
      <xdr:row>4</xdr:row>
      <xdr:rowOff>100264</xdr:rowOff>
    </xdr:from>
    <xdr:to>
      <xdr:col>9</xdr:col>
      <xdr:colOff>469100</xdr:colOff>
      <xdr:row>21</xdr:row>
      <xdr:rowOff>163840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233954</xdr:colOff>
      <xdr:row>4</xdr:row>
      <xdr:rowOff>40606</xdr:rowOff>
    </xdr:from>
    <xdr:to>
      <xdr:col>19</xdr:col>
      <xdr:colOff>550438</xdr:colOff>
      <xdr:row>21</xdr:row>
      <xdr:rowOff>161857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200530</xdr:colOff>
      <xdr:row>4</xdr:row>
      <xdr:rowOff>33416</xdr:rowOff>
    </xdr:from>
    <xdr:to>
      <xdr:col>29</xdr:col>
      <xdr:colOff>286222</xdr:colOff>
      <xdr:row>21</xdr:row>
      <xdr:rowOff>154667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200532</xdr:colOff>
      <xdr:row>32</xdr:row>
      <xdr:rowOff>33421</xdr:rowOff>
    </xdr:from>
    <xdr:to>
      <xdr:col>9</xdr:col>
      <xdr:colOff>494354</xdr:colOff>
      <xdr:row>49</xdr:row>
      <xdr:rowOff>154673</xdr:rowOff>
    </xdr:to>
    <xdr:graphicFrame macro="">
      <xdr:nvGraphicFramePr>
        <xdr:cNvPr id="9" name="Chart 6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217243</xdr:colOff>
      <xdr:row>32</xdr:row>
      <xdr:rowOff>33418</xdr:rowOff>
    </xdr:from>
    <xdr:to>
      <xdr:col>19</xdr:col>
      <xdr:colOff>478863</xdr:colOff>
      <xdr:row>49</xdr:row>
      <xdr:rowOff>154670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83555</xdr:colOff>
      <xdr:row>60</xdr:row>
      <xdr:rowOff>23891</xdr:rowOff>
    </xdr:from>
    <xdr:to>
      <xdr:col>19</xdr:col>
      <xdr:colOff>560540</xdr:colOff>
      <xdr:row>77</xdr:row>
      <xdr:rowOff>154667</xdr:rowOff>
    </xdr:to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256202</xdr:colOff>
      <xdr:row>60</xdr:row>
      <xdr:rowOff>33422</xdr:rowOff>
    </xdr:from>
    <xdr:to>
      <xdr:col>9</xdr:col>
      <xdr:colOff>453184</xdr:colOff>
      <xdr:row>77</xdr:row>
      <xdr:rowOff>154673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13</xdr:col>
      <xdr:colOff>568892</xdr:colOff>
      <xdr:row>2</xdr:row>
      <xdr:rowOff>230627</xdr:rowOff>
    </xdr:from>
    <xdr:to>
      <xdr:col>17</xdr:col>
      <xdr:colOff>34457</xdr:colOff>
      <xdr:row>4</xdr:row>
      <xdr:rowOff>66414</xdr:rowOff>
    </xdr:to>
    <xdr:pic>
      <xdr:nvPicPr>
        <xdr:cNvPr id="26" name="Picture 106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06606" y="720484"/>
          <a:ext cx="1498910" cy="426337"/>
        </a:xfrm>
        <a:prstGeom prst="rect">
          <a:avLst/>
        </a:prstGeom>
      </xdr:spPr>
    </xdr:pic>
    <xdr:clientData/>
  </xdr:twoCellAnchor>
  <xdr:twoCellAnchor editAs="oneCell">
    <xdr:from>
      <xdr:col>23</xdr:col>
      <xdr:colOff>623923</xdr:colOff>
      <xdr:row>2</xdr:row>
      <xdr:rowOff>259147</xdr:rowOff>
    </xdr:from>
    <xdr:to>
      <xdr:col>27</xdr:col>
      <xdr:colOff>17957</xdr:colOff>
      <xdr:row>4</xdr:row>
      <xdr:rowOff>97635</xdr:rowOff>
    </xdr:to>
    <xdr:pic>
      <xdr:nvPicPr>
        <xdr:cNvPr id="104" name="Picture 107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136508" y="743469"/>
          <a:ext cx="1525051" cy="419674"/>
        </a:xfrm>
        <a:prstGeom prst="rect">
          <a:avLst/>
        </a:prstGeom>
      </xdr:spPr>
    </xdr:pic>
    <xdr:clientData/>
  </xdr:twoCellAnchor>
  <xdr:twoCellAnchor editAs="oneCell">
    <xdr:from>
      <xdr:col>13</xdr:col>
      <xdr:colOff>546341</xdr:colOff>
      <xdr:row>30</xdr:row>
      <xdr:rowOff>129091</xdr:rowOff>
    </xdr:from>
    <xdr:to>
      <xdr:col>17</xdr:col>
      <xdr:colOff>24450</xdr:colOff>
      <xdr:row>31</xdr:row>
      <xdr:rowOff>259988</xdr:rowOff>
    </xdr:to>
    <xdr:pic>
      <xdr:nvPicPr>
        <xdr:cNvPr id="14" name="Picture 108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56841" y="6482266"/>
          <a:ext cx="1511454" cy="426172"/>
        </a:xfrm>
        <a:prstGeom prst="rect">
          <a:avLst/>
        </a:prstGeom>
      </xdr:spPr>
    </xdr:pic>
    <xdr:clientData/>
  </xdr:twoCellAnchor>
  <xdr:twoCellAnchor editAs="oneCell">
    <xdr:from>
      <xdr:col>3</xdr:col>
      <xdr:colOff>634995</xdr:colOff>
      <xdr:row>2</xdr:row>
      <xdr:rowOff>233947</xdr:rowOff>
    </xdr:from>
    <xdr:to>
      <xdr:col>7</xdr:col>
      <xdr:colOff>30180</xdr:colOff>
      <xdr:row>4</xdr:row>
      <xdr:rowOff>130255</xdr:rowOff>
    </xdr:to>
    <xdr:pic>
      <xdr:nvPicPr>
        <xdr:cNvPr id="120" name="Picture 15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56442" y="718552"/>
          <a:ext cx="1528785" cy="486858"/>
        </a:xfrm>
        <a:prstGeom prst="rect">
          <a:avLst/>
        </a:prstGeom>
      </xdr:spPr>
    </xdr:pic>
    <xdr:clientData/>
  </xdr:twoCellAnchor>
  <xdr:oneCellAnchor>
    <xdr:from>
      <xdr:col>3</xdr:col>
      <xdr:colOff>634993</xdr:colOff>
      <xdr:row>58</xdr:row>
      <xdr:rowOff>223837</xdr:rowOff>
    </xdr:from>
    <xdr:ext cx="1507723" cy="359302"/>
    <xdr:pic>
      <xdr:nvPicPr>
        <xdr:cNvPr id="178" name="Picture 109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56440" y="12372390"/>
          <a:ext cx="1507723" cy="359302"/>
        </a:xfrm>
        <a:prstGeom prst="rect">
          <a:avLst/>
        </a:prstGeom>
      </xdr:spPr>
    </xdr:pic>
    <xdr:clientData/>
  </xdr:oneCellAnchor>
  <xdr:oneCellAnchor>
    <xdr:from>
      <xdr:col>13</xdr:col>
      <xdr:colOff>399833</xdr:colOff>
      <xdr:row>58</xdr:row>
      <xdr:rowOff>167101</xdr:rowOff>
    </xdr:from>
    <xdr:ext cx="1873903" cy="475579"/>
    <xdr:pic>
      <xdr:nvPicPr>
        <xdr:cNvPr id="177" name="Picture 110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7201" y="12315654"/>
          <a:ext cx="1873903" cy="475579"/>
        </a:xfrm>
        <a:prstGeom prst="rect">
          <a:avLst/>
        </a:prstGeom>
      </xdr:spPr>
    </xdr:pic>
    <xdr:clientData/>
  </xdr:oneCellAnchor>
  <xdr:twoCellAnchor editAs="oneCell">
    <xdr:from>
      <xdr:col>4</xdr:col>
      <xdr:colOff>95251</xdr:colOff>
      <xdr:row>30</xdr:row>
      <xdr:rowOff>76201</xdr:rowOff>
    </xdr:from>
    <xdr:to>
      <xdr:col>7</xdr:col>
      <xdr:colOff>38101</xdr:colOff>
      <xdr:row>31</xdr:row>
      <xdr:rowOff>264640</xdr:rowOff>
    </xdr:to>
    <xdr:pic>
      <xdr:nvPicPr>
        <xdr:cNvPr id="24" name="Picture 185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62226" y="6429376"/>
          <a:ext cx="1428750" cy="483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358480</xdr:colOff>
      <xdr:row>56</xdr:row>
      <xdr:rowOff>64203</xdr:rowOff>
    </xdr:from>
    <xdr:to>
      <xdr:col>19</xdr:col>
      <xdr:colOff>503561</xdr:colOff>
      <xdr:row>72</xdr:row>
      <xdr:rowOff>165562</xdr:rowOff>
    </xdr:to>
    <xdr:graphicFrame macro="">
      <xdr:nvGraphicFramePr>
        <xdr:cNvPr id="39" name="Chart 1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253213</xdr:colOff>
      <xdr:row>56</xdr:row>
      <xdr:rowOff>60476</xdr:rowOff>
    </xdr:from>
    <xdr:to>
      <xdr:col>10</xdr:col>
      <xdr:colOff>38610</xdr:colOff>
      <xdr:row>72</xdr:row>
      <xdr:rowOff>161835</xdr:rowOff>
    </xdr:to>
    <xdr:graphicFrame macro="">
      <xdr:nvGraphicFramePr>
        <xdr:cNvPr id="40" name="Chart 2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173152</xdr:colOff>
      <xdr:row>4</xdr:row>
      <xdr:rowOff>46809</xdr:rowOff>
    </xdr:from>
    <xdr:to>
      <xdr:col>9</xdr:col>
      <xdr:colOff>430066</xdr:colOff>
      <xdr:row>20</xdr:row>
      <xdr:rowOff>148167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33439</xdr:colOff>
      <xdr:row>4</xdr:row>
      <xdr:rowOff>45357</xdr:rowOff>
    </xdr:from>
    <xdr:to>
      <xdr:col>19</xdr:col>
      <xdr:colOff>582321</xdr:colOff>
      <xdr:row>20</xdr:row>
      <xdr:rowOff>146715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436698</xdr:colOff>
      <xdr:row>4</xdr:row>
      <xdr:rowOff>45357</xdr:rowOff>
    </xdr:from>
    <xdr:to>
      <xdr:col>29</xdr:col>
      <xdr:colOff>500566</xdr:colOff>
      <xdr:row>20</xdr:row>
      <xdr:rowOff>146715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275723</xdr:colOff>
      <xdr:row>31</xdr:row>
      <xdr:rowOff>45357</xdr:rowOff>
    </xdr:from>
    <xdr:to>
      <xdr:col>9</xdr:col>
      <xdr:colOff>496061</xdr:colOff>
      <xdr:row>47</xdr:row>
      <xdr:rowOff>146715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436274</xdr:colOff>
      <xdr:row>31</xdr:row>
      <xdr:rowOff>45357</xdr:rowOff>
    </xdr:from>
    <xdr:to>
      <xdr:col>19</xdr:col>
      <xdr:colOff>456594</xdr:colOff>
      <xdr:row>47</xdr:row>
      <xdr:rowOff>146715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</xdr:col>
      <xdr:colOff>552450</xdr:colOff>
      <xdr:row>55</xdr:row>
      <xdr:rowOff>56736</xdr:rowOff>
    </xdr:from>
    <xdr:ext cx="1507723" cy="359302"/>
    <xdr:pic>
      <xdr:nvPicPr>
        <xdr:cNvPr id="36" name="Picture 109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0275" y="10905711"/>
          <a:ext cx="1507723" cy="359302"/>
        </a:xfrm>
        <a:prstGeom prst="rect">
          <a:avLst/>
        </a:prstGeom>
      </xdr:spPr>
    </xdr:pic>
    <xdr:clientData/>
  </xdr:oneCellAnchor>
  <xdr:oneCellAnchor>
    <xdr:from>
      <xdr:col>13</xdr:col>
      <xdr:colOff>564940</xdr:colOff>
      <xdr:row>55</xdr:row>
      <xdr:rowOff>0</xdr:rowOff>
    </xdr:from>
    <xdr:ext cx="1873903" cy="475579"/>
    <xdr:pic>
      <xdr:nvPicPr>
        <xdr:cNvPr id="35" name="Picture 11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56340" y="10848975"/>
          <a:ext cx="1873903" cy="475579"/>
        </a:xfrm>
        <a:prstGeom prst="rect">
          <a:avLst/>
        </a:prstGeom>
      </xdr:spPr>
    </xdr:pic>
    <xdr:clientData/>
  </xdr:oneCellAnchor>
  <xdr:twoCellAnchor editAs="oneCell">
    <xdr:from>
      <xdr:col>14</xdr:col>
      <xdr:colOff>92317</xdr:colOff>
      <xdr:row>29</xdr:row>
      <xdr:rowOff>158971</xdr:rowOff>
    </xdr:from>
    <xdr:to>
      <xdr:col>17</xdr:col>
      <xdr:colOff>81812</xdr:colOff>
      <xdr:row>31</xdr:row>
      <xdr:rowOff>99368</xdr:rowOff>
    </xdr:to>
    <xdr:pic>
      <xdr:nvPicPr>
        <xdr:cNvPr id="47" name="Picture 108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93317" y="5921596"/>
          <a:ext cx="1511454" cy="426172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29</xdr:row>
      <xdr:rowOff>123825</xdr:rowOff>
    </xdr:from>
    <xdr:to>
      <xdr:col>6</xdr:col>
      <xdr:colOff>148772</xdr:colOff>
      <xdr:row>31</xdr:row>
      <xdr:rowOff>96417</xdr:rowOff>
    </xdr:to>
    <xdr:pic>
      <xdr:nvPicPr>
        <xdr:cNvPr id="46" name="Picture 1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38375" y="5886450"/>
          <a:ext cx="1336676" cy="458367"/>
        </a:xfrm>
        <a:prstGeom prst="rect">
          <a:avLst/>
        </a:prstGeom>
      </xdr:spPr>
    </xdr:pic>
    <xdr:clientData/>
  </xdr:twoCellAnchor>
  <xdr:twoCellAnchor editAs="oneCell">
    <xdr:from>
      <xdr:col>13</xdr:col>
      <xdr:colOff>481352</xdr:colOff>
      <xdr:row>2</xdr:row>
      <xdr:rowOff>74920</xdr:rowOff>
    </xdr:from>
    <xdr:to>
      <xdr:col>16</xdr:col>
      <xdr:colOff>14836</xdr:colOff>
      <xdr:row>4</xdr:row>
      <xdr:rowOff>7479</xdr:rowOff>
    </xdr:to>
    <xdr:pic>
      <xdr:nvPicPr>
        <xdr:cNvPr id="43" name="Picture 106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80236" y="551170"/>
          <a:ext cx="1506520" cy="408809"/>
        </a:xfrm>
        <a:prstGeom prst="rect">
          <a:avLst/>
        </a:prstGeom>
      </xdr:spPr>
    </xdr:pic>
    <xdr:clientData/>
  </xdr:twoCellAnchor>
  <xdr:twoCellAnchor editAs="oneCell">
    <xdr:from>
      <xdr:col>23</xdr:col>
      <xdr:colOff>569535</xdr:colOff>
      <xdr:row>2</xdr:row>
      <xdr:rowOff>76226</xdr:rowOff>
    </xdr:from>
    <xdr:to>
      <xdr:col>26</xdr:col>
      <xdr:colOff>342666</xdr:colOff>
      <xdr:row>4</xdr:row>
      <xdr:rowOff>19650</xdr:rowOff>
    </xdr:to>
    <xdr:pic>
      <xdr:nvPicPr>
        <xdr:cNvPr id="44" name="Picture 107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0339" y="552476"/>
          <a:ext cx="1525051" cy="4196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51026</xdr:rowOff>
    </xdr:from>
    <xdr:to>
      <xdr:col>7</xdr:col>
      <xdr:colOff>63434</xdr:colOff>
      <xdr:row>4</xdr:row>
      <xdr:rowOff>52270</xdr:rowOff>
    </xdr:to>
    <xdr:pic>
      <xdr:nvPicPr>
        <xdr:cNvPr id="45" name="Picture 15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30223" y="527276"/>
          <a:ext cx="1526202" cy="4774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44823</xdr:colOff>
      <xdr:row>21</xdr:row>
      <xdr:rowOff>182422</xdr:rowOff>
    </xdr:from>
    <xdr:to>
      <xdr:col>12</xdr:col>
      <xdr:colOff>294061</xdr:colOff>
      <xdr:row>38</xdr:row>
      <xdr:rowOff>121995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400-00000E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593910</xdr:colOff>
      <xdr:row>2</xdr:row>
      <xdr:rowOff>545</xdr:rowOff>
    </xdr:from>
    <xdr:to>
      <xdr:col>12</xdr:col>
      <xdr:colOff>227991</xdr:colOff>
      <xdr:row>18</xdr:row>
      <xdr:rowOff>120064</xdr:rowOff>
    </xdr:to>
    <xdr:graphicFrame macro="">
      <xdr:nvGraphicFramePr>
        <xdr:cNvPr id="1037" name="Chart 1">
          <a:extLst>
            <a:ext uri="{FF2B5EF4-FFF2-40B4-BE49-F238E27FC236}">
              <a16:creationId xmlns:a16="http://schemas.microsoft.com/office/drawing/2014/main" id="{00000000-0008-0000-0400-00000D040000}"/>
            </a:ext>
            <a:ext uri="{147F2762-F138-4A5C-976F-8EAC2B608ADB}">
              <a16:predDERef xmlns:a16="http://schemas.microsoft.com/office/drawing/2014/main" pred="{187FC67D-32A9-43F5-A008-20579E564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611907</xdr:colOff>
      <xdr:row>1</xdr:row>
      <xdr:rowOff>169369</xdr:rowOff>
    </xdr:from>
    <xdr:to>
      <xdr:col>23</xdr:col>
      <xdr:colOff>573807</xdr:colOff>
      <xdr:row>18</xdr:row>
      <xdr:rowOff>64594</xdr:rowOff>
    </xdr:to>
    <xdr:graphicFrame macro="">
      <xdr:nvGraphicFramePr>
        <xdr:cNvPr id="1393" name="Chart 1">
          <a:extLst>
            <a:ext uri="{FF2B5EF4-FFF2-40B4-BE49-F238E27FC236}">
              <a16:creationId xmlns:a16="http://schemas.microsoft.com/office/drawing/2014/main" id="{00000000-0008-0000-0400-000071050000}"/>
            </a:ext>
            <a:ext uri="{147F2762-F138-4A5C-976F-8EAC2B608ADB}">
              <a16:predDERef xmlns:a16="http://schemas.microsoft.com/office/drawing/2014/main" pred="{F202C168-3F23-48AC-A967-62EAAFF06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</xdr:row>
      <xdr:rowOff>169353</xdr:rowOff>
    </xdr:from>
    <xdr:to>
      <xdr:col>32</xdr:col>
      <xdr:colOff>229330</xdr:colOff>
      <xdr:row>18</xdr:row>
      <xdr:rowOff>96899</xdr:rowOff>
    </xdr:to>
    <xdr:graphicFrame macro="">
      <xdr:nvGraphicFramePr>
        <xdr:cNvPr id="1399" name="Chart 4">
          <a:extLst>
            <a:ext uri="{FF2B5EF4-FFF2-40B4-BE49-F238E27FC236}">
              <a16:creationId xmlns:a16="http://schemas.microsoft.com/office/drawing/2014/main" id="{00000000-0008-0000-0400-000077050000}"/>
            </a:ext>
            <a:ext uri="{147F2762-F138-4A5C-976F-8EAC2B608ADB}">
              <a16:predDERef xmlns:a16="http://schemas.microsoft.com/office/drawing/2014/main" pred="{8D155656-9148-4EBD-9A65-3F2448979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613989</xdr:colOff>
      <xdr:row>21</xdr:row>
      <xdr:rowOff>187932</xdr:rowOff>
    </xdr:from>
    <xdr:to>
      <xdr:col>23</xdr:col>
      <xdr:colOff>575889</xdr:colOff>
      <xdr:row>38</xdr:row>
      <xdr:rowOff>83157</xdr:rowOff>
    </xdr:to>
    <xdr:graphicFrame macro="">
      <xdr:nvGraphicFramePr>
        <xdr:cNvPr id="1394" name="Chart 1">
          <a:extLst>
            <a:ext uri="{FF2B5EF4-FFF2-40B4-BE49-F238E27FC236}">
              <a16:creationId xmlns:a16="http://schemas.microsoft.com/office/drawing/2014/main" id="{00000000-0008-0000-0400-000072050000}"/>
            </a:ext>
            <a:ext uri="{147F2762-F138-4A5C-976F-8EAC2B608ADB}">
              <a16:predDERef xmlns:a16="http://schemas.microsoft.com/office/drawing/2014/main" pred="{6D29AA3F-274F-43FA-BE24-9A2CCF7FB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21</xdr:row>
      <xdr:rowOff>186089</xdr:rowOff>
    </xdr:from>
    <xdr:to>
      <xdr:col>32</xdr:col>
      <xdr:colOff>229330</xdr:colOff>
      <xdr:row>38</xdr:row>
      <xdr:rowOff>113636</xdr:rowOff>
    </xdr:to>
    <xdr:graphicFrame macro="">
      <xdr:nvGraphicFramePr>
        <xdr:cNvPr id="1400" name="Chart 1">
          <a:extLst>
            <a:ext uri="{FF2B5EF4-FFF2-40B4-BE49-F238E27FC236}">
              <a16:creationId xmlns:a16="http://schemas.microsoft.com/office/drawing/2014/main" id="{00000000-0008-0000-0400-000078050000}"/>
            </a:ext>
            <a:ext uri="{147F2762-F138-4A5C-976F-8EAC2B608ADB}">
              <a16:predDERef xmlns:a16="http://schemas.microsoft.com/office/drawing/2014/main" pred="{F766D1A4-7845-4B3F-9CF4-8FEB2C1FB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41</xdr:row>
      <xdr:rowOff>191642</xdr:rowOff>
    </xdr:from>
    <xdr:to>
      <xdr:col>12</xdr:col>
      <xdr:colOff>249238</xdr:colOff>
      <xdr:row>58</xdr:row>
      <xdr:rowOff>80804</xdr:rowOff>
    </xdr:to>
    <xdr:graphicFrame macro="">
      <xdr:nvGraphicFramePr>
        <xdr:cNvPr id="63" name="Chart 1">
          <a:extLst>
            <a:ext uri="{FF2B5EF4-FFF2-40B4-BE49-F238E27FC236}">
              <a16:creationId xmlns:a16="http://schemas.microsoft.com/office/drawing/2014/main" id="{00000000-0008-0000-0400-00003F000000}"/>
            </a:ext>
            <a:ext uri="{147F2762-F138-4A5C-976F-8EAC2B608ADB}">
              <a16:predDERef xmlns:a16="http://schemas.microsoft.com/office/drawing/2014/main" pred="{BDBE837A-9D12-4B1B-BF75-F8C4DBBD7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12645</xdr:colOff>
      <xdr:row>41</xdr:row>
      <xdr:rowOff>169930</xdr:rowOff>
    </xdr:from>
    <xdr:to>
      <xdr:col>23</xdr:col>
      <xdr:colOff>598417</xdr:colOff>
      <xdr:row>58</xdr:row>
      <xdr:rowOff>65155</xdr:rowOff>
    </xdr:to>
    <xdr:graphicFrame macro="">
      <xdr:nvGraphicFramePr>
        <xdr:cNvPr id="1395" name="Chart 1">
          <a:extLst>
            <a:ext uri="{FF2B5EF4-FFF2-40B4-BE49-F238E27FC236}">
              <a16:creationId xmlns:a16="http://schemas.microsoft.com/office/drawing/2014/main" id="{00000000-0008-0000-0400-000073050000}"/>
            </a:ext>
            <a:ext uri="{147F2762-F138-4A5C-976F-8EAC2B608ADB}">
              <a16:predDERef xmlns:a16="http://schemas.microsoft.com/office/drawing/2014/main" pred="{58F21D5F-7723-489F-960B-5701A66F6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41</xdr:row>
      <xdr:rowOff>162562</xdr:rowOff>
    </xdr:from>
    <xdr:to>
      <xdr:col>32</xdr:col>
      <xdr:colOff>229330</xdr:colOff>
      <xdr:row>58</xdr:row>
      <xdr:rowOff>90108</xdr:rowOff>
    </xdr:to>
    <xdr:graphicFrame macro="">
      <xdr:nvGraphicFramePr>
        <xdr:cNvPr id="1398" name="Chart 9">
          <a:extLst>
            <a:ext uri="{FF2B5EF4-FFF2-40B4-BE49-F238E27FC236}">
              <a16:creationId xmlns:a16="http://schemas.microsoft.com/office/drawing/2014/main" id="{00000000-0008-0000-0400-000076050000}"/>
            </a:ext>
            <a:ext uri="{147F2762-F138-4A5C-976F-8EAC2B608ADB}">
              <a16:predDERef xmlns:a16="http://schemas.microsoft.com/office/drawing/2014/main" pred="{5F91F786-51E8-4821-AF2C-DFF6CF41E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593911</xdr:colOff>
      <xdr:row>61</xdr:row>
      <xdr:rowOff>197321</xdr:rowOff>
    </xdr:from>
    <xdr:to>
      <xdr:col>12</xdr:col>
      <xdr:colOff>227992</xdr:colOff>
      <xdr:row>78</xdr:row>
      <xdr:rowOff>86484</xdr:rowOff>
    </xdr:to>
    <xdr:graphicFrame macro="">
      <xdr:nvGraphicFramePr>
        <xdr:cNvPr id="710" name="Chart 1">
          <a:extLst>
            <a:ext uri="{FF2B5EF4-FFF2-40B4-BE49-F238E27FC236}">
              <a16:creationId xmlns:a16="http://schemas.microsoft.com/office/drawing/2014/main" id="{00000000-0008-0000-0400-0000C6020000}"/>
            </a:ext>
            <a:ext uri="{147F2762-F138-4A5C-976F-8EAC2B608ADB}">
              <a16:predDERef xmlns:a16="http://schemas.microsoft.com/office/drawing/2014/main" pred="{8F4759F9-7CEC-4667-8B1E-0DDEE8E77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1439</xdr:colOff>
      <xdr:row>61</xdr:row>
      <xdr:rowOff>169930</xdr:rowOff>
    </xdr:from>
    <xdr:to>
      <xdr:col>23</xdr:col>
      <xdr:colOff>578495</xdr:colOff>
      <xdr:row>78</xdr:row>
      <xdr:rowOff>65155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00000000-0008-0000-0400-000074050000}"/>
            </a:ext>
            <a:ext uri="{147F2762-F138-4A5C-976F-8EAC2B608ADB}">
              <a16:predDERef xmlns:a16="http://schemas.microsoft.com/office/drawing/2014/main" pred="{DA6E9552-31F0-4DFF-8CCF-E1562C0B8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0</xdr:colOff>
      <xdr:row>61</xdr:row>
      <xdr:rowOff>171771</xdr:rowOff>
    </xdr:from>
    <xdr:to>
      <xdr:col>32</xdr:col>
      <xdr:colOff>229330</xdr:colOff>
      <xdr:row>78</xdr:row>
      <xdr:rowOff>99318</xdr:rowOff>
    </xdr:to>
    <xdr:graphicFrame macro="">
      <xdr:nvGraphicFramePr>
        <xdr:cNvPr id="1397" name="Chart 12">
          <a:extLst>
            <a:ext uri="{FF2B5EF4-FFF2-40B4-BE49-F238E27FC236}">
              <a16:creationId xmlns:a16="http://schemas.microsoft.com/office/drawing/2014/main" id="{00000000-0008-0000-0400-000075050000}"/>
            </a:ext>
            <a:ext uri="{147F2762-F138-4A5C-976F-8EAC2B608ADB}">
              <a16:predDERef xmlns:a16="http://schemas.microsoft.com/office/drawing/2014/main" pred="{D8FE047A-DD74-4C11-A2C3-5BCE0C295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517072</xdr:colOff>
      <xdr:row>83</xdr:row>
      <xdr:rowOff>26189</xdr:rowOff>
    </xdr:from>
    <xdr:to>
      <xdr:col>18</xdr:col>
      <xdr:colOff>268359</xdr:colOff>
      <xdr:row>100</xdr:row>
      <xdr:rowOff>34270</xdr:rowOff>
    </xdr:to>
    <xdr:graphicFrame macro="">
      <xdr:nvGraphicFramePr>
        <xdr:cNvPr id="20" name="Chart 1">
          <a:extLst>
            <a:ext uri="{FF2B5EF4-FFF2-40B4-BE49-F238E27FC236}">
              <a16:creationId xmlns:a16="http://schemas.microsoft.com/office/drawing/2014/main" id="{00000000-0008-0000-0400-000014000000}"/>
            </a:ext>
            <a:ext uri="{147F2762-F138-4A5C-976F-8EAC2B608ADB}">
              <a16:predDERef xmlns:a16="http://schemas.microsoft.com/office/drawing/2014/main" pred="{1EA8800A-86EF-4FC1-8DBF-6B671ED81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8</xdr:col>
      <xdr:colOff>345320</xdr:colOff>
      <xdr:row>120</xdr:row>
      <xdr:rowOff>124968</xdr:rowOff>
    </xdr:to>
    <xdr:graphicFrame macro="">
      <xdr:nvGraphicFramePr>
        <xdr:cNvPr id="30" name="Chart 1">
          <a:extLst>
            <a:ext uri="{FF2B5EF4-FFF2-40B4-BE49-F238E27FC236}">
              <a16:creationId xmlns:a16="http://schemas.microsoft.com/office/drawing/2014/main" id="{00000000-0008-0000-0400-00001E000000}"/>
            </a:ext>
            <a:ext uri="{147F2762-F138-4A5C-976F-8EAC2B608ADB}">
              <a16:predDERef xmlns:a16="http://schemas.microsoft.com/office/drawing/2014/main" pred="{DA1EED4A-A7B6-4FEE-B20A-516CC1BB0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0</xdr:colOff>
      <xdr:row>104</xdr:row>
      <xdr:rowOff>0</xdr:rowOff>
    </xdr:from>
    <xdr:to>
      <xdr:col>18</xdr:col>
      <xdr:colOff>317888</xdr:colOff>
      <xdr:row>121</xdr:row>
      <xdr:rowOff>7620</xdr:rowOff>
    </xdr:to>
    <xdr:graphicFrame macro="">
      <xdr:nvGraphicFramePr>
        <xdr:cNvPr id="582" name="Chart 1">
          <a:extLst>
            <a:ext uri="{FF2B5EF4-FFF2-40B4-BE49-F238E27FC236}">
              <a16:creationId xmlns:a16="http://schemas.microsoft.com/office/drawing/2014/main" id="{00000000-0008-0000-0400-000046020000}"/>
            </a:ext>
            <a:ext uri="{147F2762-F138-4A5C-976F-8EAC2B608ADB}">
              <a16:predDERef xmlns:a16="http://schemas.microsoft.com/office/drawing/2014/main" pred="{E440AFE0-9498-4D93-897A-BEBBA9656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13606</xdr:colOff>
      <xdr:row>83</xdr:row>
      <xdr:rowOff>40822</xdr:rowOff>
    </xdr:from>
    <xdr:to>
      <xdr:col>8</xdr:col>
      <xdr:colOff>358926</xdr:colOff>
      <xdr:row>99</xdr:row>
      <xdr:rowOff>165790</xdr:rowOff>
    </xdr:to>
    <xdr:graphicFrame macro="">
      <xdr:nvGraphicFramePr>
        <xdr:cNvPr id="29" name="Chart 1">
          <a:extLst>
            <a:ext uri="{FF2B5EF4-FFF2-40B4-BE49-F238E27FC236}">
              <a16:creationId xmlns:a16="http://schemas.microsoft.com/office/drawing/2014/main" id="{00000000-0008-0000-0400-00001D000000}"/>
            </a:ext>
            <a:ext uri="{147F2762-F138-4A5C-976F-8EAC2B608ADB}">
              <a16:predDERef xmlns:a16="http://schemas.microsoft.com/office/drawing/2014/main" pred="{2EF55124-790A-41EB-9D36-580DDB5F4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0</xdr:colOff>
      <xdr:row>104</xdr:row>
      <xdr:rowOff>0</xdr:rowOff>
    </xdr:from>
    <xdr:to>
      <xdr:col>27</xdr:col>
      <xdr:colOff>304800</xdr:colOff>
      <xdr:row>121</xdr:row>
      <xdr:rowOff>7620</xdr:rowOff>
    </xdr:to>
    <xdr:graphicFrame macro="">
      <xdr:nvGraphicFramePr>
        <xdr:cNvPr id="583" name="Chart 1">
          <a:extLst>
            <a:ext uri="{FF2B5EF4-FFF2-40B4-BE49-F238E27FC236}">
              <a16:creationId xmlns:a16="http://schemas.microsoft.com/office/drawing/2014/main" id="{00000000-0008-0000-0400-000047020000}"/>
            </a:ext>
            <a:ext uri="{147F2762-F138-4A5C-976F-8EAC2B608ADB}">
              <a16:predDERef xmlns:a16="http://schemas.microsoft.com/office/drawing/2014/main" pred="{41EEAB16-20F6-4CE8-9F35-3F924494E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123</xdr:row>
      <xdr:rowOff>0</xdr:rowOff>
    </xdr:from>
    <xdr:to>
      <xdr:col>8</xdr:col>
      <xdr:colOff>304800</xdr:colOff>
      <xdr:row>140</xdr:row>
      <xdr:rowOff>7620</xdr:rowOff>
    </xdr:to>
    <xdr:graphicFrame macro="">
      <xdr:nvGraphicFramePr>
        <xdr:cNvPr id="28" name="Chart 1">
          <a:extLst>
            <a:ext uri="{FF2B5EF4-FFF2-40B4-BE49-F238E27FC236}">
              <a16:creationId xmlns:a16="http://schemas.microsoft.com/office/drawing/2014/main" id="{00000000-0008-0000-0400-00001C000000}"/>
            </a:ext>
            <a:ext uri="{147F2762-F138-4A5C-976F-8EAC2B608ADB}">
              <a16:predDERef xmlns:a16="http://schemas.microsoft.com/office/drawing/2014/main" pred="{30400DA8-7729-4729-B962-624482B18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0</xdr:colOff>
      <xdr:row>123</xdr:row>
      <xdr:rowOff>0</xdr:rowOff>
    </xdr:from>
    <xdr:to>
      <xdr:col>18</xdr:col>
      <xdr:colOff>304800</xdr:colOff>
      <xdr:row>139</xdr:row>
      <xdr:rowOff>84000</xdr:rowOff>
    </xdr:to>
    <xdr:graphicFrame macro="">
      <xdr:nvGraphicFramePr>
        <xdr:cNvPr id="585" name="Chart 1">
          <a:extLst>
            <a:ext uri="{FF2B5EF4-FFF2-40B4-BE49-F238E27FC236}">
              <a16:creationId xmlns:a16="http://schemas.microsoft.com/office/drawing/2014/main" id="{00000000-0008-0000-0400-000049020000}"/>
            </a:ext>
            <a:ext uri="{147F2762-F138-4A5C-976F-8EAC2B608ADB}">
              <a16:predDERef xmlns:a16="http://schemas.microsoft.com/office/drawing/2014/main" pred="{E229D505-7D96-4A89-9691-EA4A710E7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117291</xdr:colOff>
      <xdr:row>73</xdr:row>
      <xdr:rowOff>152994</xdr:rowOff>
    </xdr:from>
    <xdr:to>
      <xdr:col>2</xdr:col>
      <xdr:colOff>2696</xdr:colOff>
      <xdr:row>76</xdr:row>
      <xdr:rowOff>75424</xdr:rowOff>
    </xdr:to>
    <xdr:sp macro="" textlink="">
      <xdr:nvSpPr>
        <xdr:cNvPr id="60" name="Freeform 10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732447" y="14797682"/>
          <a:ext cx="500562" cy="517742"/>
        </a:xfrm>
        <a:custGeom>
          <a:avLst/>
          <a:gdLst/>
          <a:ahLst/>
          <a:cxnLst/>
          <a:rect l="l" t="t" r="r" b="b"/>
          <a:pathLst>
            <a:path w="366316" h="374788">
              <a:moveTo>
                <a:pt x="0" y="0"/>
              </a:moveTo>
              <a:lnTo>
                <a:pt x="366315" y="0"/>
              </a:lnTo>
              <a:lnTo>
                <a:pt x="366315" y="374788"/>
              </a:lnTo>
              <a:lnTo>
                <a:pt x="0" y="374788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/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173470</xdr:colOff>
      <xdr:row>70</xdr:row>
      <xdr:rowOff>74066</xdr:rowOff>
    </xdr:from>
    <xdr:to>
      <xdr:col>1</xdr:col>
      <xdr:colOff>578052</xdr:colOff>
      <xdr:row>72</xdr:row>
      <xdr:rowOff>97648</xdr:rowOff>
    </xdr:to>
    <xdr:sp macro="" textlink="">
      <xdr:nvSpPr>
        <xdr:cNvPr id="59" name="Freeform 11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788626" y="14123441"/>
          <a:ext cx="404582" cy="420457"/>
        </a:xfrm>
        <a:custGeom>
          <a:avLst/>
          <a:gdLst/>
          <a:ahLst/>
          <a:cxnLst/>
          <a:rect l="l" t="t" r="r" b="b"/>
          <a:pathLst>
            <a:path w="302137" h="302137">
              <a:moveTo>
                <a:pt x="0" y="0"/>
              </a:moveTo>
              <a:lnTo>
                <a:pt x="302137" y="0"/>
              </a:lnTo>
              <a:lnTo>
                <a:pt x="302137" y="302137"/>
              </a:lnTo>
              <a:lnTo>
                <a:pt x="0" y="302137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1">
            <a:extLst>
              <a:ext uri="{96DAC541-7B7A-43D3-8B79-37D633B846F1}">
                <asvg:svgBlip xmlns:asvg="http://schemas.microsoft.com/office/drawing/2016/SVG/main" r:embed="rId2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89647</xdr:colOff>
      <xdr:row>63</xdr:row>
      <xdr:rowOff>2570</xdr:rowOff>
    </xdr:from>
    <xdr:to>
      <xdr:col>2</xdr:col>
      <xdr:colOff>33176</xdr:colOff>
      <xdr:row>65</xdr:row>
      <xdr:rowOff>170216</xdr:rowOff>
    </xdr:to>
    <xdr:sp macro="" textlink="">
      <xdr:nvSpPr>
        <xdr:cNvPr id="57" name="Freeform 1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704803" y="12662883"/>
          <a:ext cx="558686" cy="564521"/>
        </a:xfrm>
        <a:custGeom>
          <a:avLst/>
          <a:gdLst/>
          <a:ahLst/>
          <a:cxnLst/>
          <a:rect l="l" t="t" r="r" b="b"/>
          <a:pathLst>
            <a:path w="409722" h="409722">
              <a:moveTo>
                <a:pt x="0" y="0"/>
              </a:moveTo>
              <a:lnTo>
                <a:pt x="409722" y="0"/>
              </a:lnTo>
              <a:lnTo>
                <a:pt x="409722" y="409722"/>
              </a:lnTo>
              <a:lnTo>
                <a:pt x="0" y="409722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3">
            <a:extLst>
              <a:ext uri="{96DAC541-7B7A-43D3-8B79-37D633B846F1}">
                <asvg:svgBlip xmlns:asvg="http://schemas.microsoft.com/office/drawing/2016/SVG/main" r:embed="rId24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149907</xdr:colOff>
      <xdr:row>66</xdr:row>
      <xdr:rowOff>141118</xdr:rowOff>
    </xdr:from>
    <xdr:to>
      <xdr:col>1</xdr:col>
      <xdr:colOff>614885</xdr:colOff>
      <xdr:row>69</xdr:row>
      <xdr:rowOff>26658</xdr:rowOff>
    </xdr:to>
    <xdr:sp macro="" textlink="">
      <xdr:nvSpPr>
        <xdr:cNvPr id="58" name="Freeform 1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765063" y="13396743"/>
          <a:ext cx="464978" cy="480853"/>
        </a:xfrm>
        <a:custGeom>
          <a:avLst/>
          <a:gdLst/>
          <a:ahLst/>
          <a:cxnLst/>
          <a:rect l="l" t="t" r="r" b="b"/>
          <a:pathLst>
            <a:path w="347240" h="347240">
              <a:moveTo>
                <a:pt x="0" y="0"/>
              </a:moveTo>
              <a:lnTo>
                <a:pt x="347239" y="0"/>
              </a:lnTo>
              <a:lnTo>
                <a:pt x="347239" y="347239"/>
              </a:lnTo>
              <a:lnTo>
                <a:pt x="0" y="347239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5"/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161055</xdr:colOff>
      <xdr:row>51</xdr:row>
      <xdr:rowOff>83879</xdr:rowOff>
    </xdr:from>
    <xdr:to>
      <xdr:col>1</xdr:col>
      <xdr:colOff>585400</xdr:colOff>
      <xdr:row>53</xdr:row>
      <xdr:rowOff>137038</xdr:rowOff>
    </xdr:to>
    <xdr:sp macro="" textlink="">
      <xdr:nvSpPr>
        <xdr:cNvPr id="971" name="Freeform 10">
          <a:extLst>
            <a:ext uri="{FF2B5EF4-FFF2-40B4-BE49-F238E27FC236}">
              <a16:creationId xmlns:a16="http://schemas.microsoft.com/office/drawing/2014/main" id="{00000000-0008-0000-0400-0000CB030000}"/>
            </a:ext>
          </a:extLst>
        </xdr:cNvPr>
        <xdr:cNvSpPr/>
      </xdr:nvSpPr>
      <xdr:spPr>
        <a:xfrm>
          <a:off x="776211" y="10323254"/>
          <a:ext cx="424345" cy="450034"/>
        </a:xfrm>
        <a:custGeom>
          <a:avLst/>
          <a:gdLst/>
          <a:ahLst/>
          <a:cxnLst/>
          <a:rect l="l" t="t" r="r" b="b"/>
          <a:pathLst>
            <a:path w="366316" h="374788">
              <a:moveTo>
                <a:pt x="0" y="0"/>
              </a:moveTo>
              <a:lnTo>
                <a:pt x="366315" y="0"/>
              </a:lnTo>
              <a:lnTo>
                <a:pt x="366315" y="374788"/>
              </a:lnTo>
              <a:lnTo>
                <a:pt x="0" y="374788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/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196168</xdr:colOff>
      <xdr:row>48</xdr:row>
      <xdr:rowOff>155998</xdr:rowOff>
    </xdr:from>
    <xdr:to>
      <xdr:col>1</xdr:col>
      <xdr:colOff>578052</xdr:colOff>
      <xdr:row>50</xdr:row>
      <xdr:rowOff>156882</xdr:rowOff>
    </xdr:to>
    <xdr:sp macro="" textlink="">
      <xdr:nvSpPr>
        <xdr:cNvPr id="974" name="Freeform 11">
          <a:extLst>
            <a:ext uri="{FF2B5EF4-FFF2-40B4-BE49-F238E27FC236}">
              <a16:creationId xmlns:a16="http://schemas.microsoft.com/office/drawing/2014/main" id="{00000000-0008-0000-0400-0000CE030000}"/>
            </a:ext>
          </a:extLst>
        </xdr:cNvPr>
        <xdr:cNvSpPr/>
      </xdr:nvSpPr>
      <xdr:spPr>
        <a:xfrm>
          <a:off x="811324" y="9800061"/>
          <a:ext cx="381884" cy="397759"/>
        </a:xfrm>
        <a:custGeom>
          <a:avLst/>
          <a:gdLst/>
          <a:ahLst/>
          <a:cxnLst/>
          <a:rect l="l" t="t" r="r" b="b"/>
          <a:pathLst>
            <a:path w="302137" h="302137">
              <a:moveTo>
                <a:pt x="0" y="0"/>
              </a:moveTo>
              <a:lnTo>
                <a:pt x="302137" y="0"/>
              </a:lnTo>
              <a:lnTo>
                <a:pt x="302137" y="302137"/>
              </a:lnTo>
              <a:lnTo>
                <a:pt x="0" y="302137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1">
            <a:extLst>
              <a:ext uri="{96DAC541-7B7A-43D3-8B79-37D633B846F1}">
                <asvg:svgBlip xmlns:asvg="http://schemas.microsoft.com/office/drawing/2016/SVG/main" r:embed="rId2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153866</xdr:colOff>
      <xdr:row>42</xdr:row>
      <xdr:rowOff>147795</xdr:rowOff>
    </xdr:from>
    <xdr:to>
      <xdr:col>2</xdr:col>
      <xdr:colOff>19845</xdr:colOff>
      <xdr:row>45</xdr:row>
      <xdr:rowOff>47391</xdr:rowOff>
    </xdr:to>
    <xdr:sp macro="" textlink="">
      <xdr:nvSpPr>
        <xdr:cNvPr id="980" name="Freeform 12">
          <a:extLst>
            <a:ext uri="{FF2B5EF4-FFF2-40B4-BE49-F238E27FC236}">
              <a16:creationId xmlns:a16="http://schemas.microsoft.com/office/drawing/2014/main" id="{00000000-0008-0000-0400-0000D4030000}"/>
            </a:ext>
          </a:extLst>
        </xdr:cNvPr>
        <xdr:cNvSpPr/>
      </xdr:nvSpPr>
      <xdr:spPr>
        <a:xfrm>
          <a:off x="769022" y="8601233"/>
          <a:ext cx="481136" cy="494908"/>
        </a:xfrm>
        <a:custGeom>
          <a:avLst/>
          <a:gdLst/>
          <a:ahLst/>
          <a:cxnLst/>
          <a:rect l="l" t="t" r="r" b="b"/>
          <a:pathLst>
            <a:path w="409722" h="409722">
              <a:moveTo>
                <a:pt x="0" y="0"/>
              </a:moveTo>
              <a:lnTo>
                <a:pt x="409722" y="0"/>
              </a:lnTo>
              <a:lnTo>
                <a:pt x="409722" y="409722"/>
              </a:lnTo>
              <a:lnTo>
                <a:pt x="0" y="409722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3">
            <a:extLst>
              <a:ext uri="{96DAC541-7B7A-43D3-8B79-37D633B846F1}">
                <asvg:svgBlip xmlns:asvg="http://schemas.microsoft.com/office/drawing/2016/SVG/main" r:embed="rId24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149007</xdr:colOff>
      <xdr:row>45</xdr:row>
      <xdr:rowOff>128034</xdr:rowOff>
    </xdr:from>
    <xdr:to>
      <xdr:col>2</xdr:col>
      <xdr:colOff>1129</xdr:colOff>
      <xdr:row>48</xdr:row>
      <xdr:rowOff>13773</xdr:rowOff>
    </xdr:to>
    <xdr:sp macro="" textlink="">
      <xdr:nvSpPr>
        <xdr:cNvPr id="977" name="Freeform 13">
          <a:extLst>
            <a:ext uri="{FF2B5EF4-FFF2-40B4-BE49-F238E27FC236}">
              <a16:creationId xmlns:a16="http://schemas.microsoft.com/office/drawing/2014/main" id="{00000000-0008-0000-0400-0000D1030000}"/>
            </a:ext>
          </a:extLst>
        </xdr:cNvPr>
        <xdr:cNvSpPr/>
      </xdr:nvSpPr>
      <xdr:spPr>
        <a:xfrm>
          <a:off x="764163" y="9176784"/>
          <a:ext cx="467279" cy="481052"/>
        </a:xfrm>
        <a:custGeom>
          <a:avLst/>
          <a:gdLst/>
          <a:ahLst/>
          <a:cxnLst/>
          <a:rect l="l" t="t" r="r" b="b"/>
          <a:pathLst>
            <a:path w="347240" h="347240">
              <a:moveTo>
                <a:pt x="0" y="0"/>
              </a:moveTo>
              <a:lnTo>
                <a:pt x="347239" y="0"/>
              </a:lnTo>
              <a:lnTo>
                <a:pt x="347239" y="347239"/>
              </a:lnTo>
              <a:lnTo>
                <a:pt x="0" y="347239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5"/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168090</xdr:colOff>
      <xdr:row>54</xdr:row>
      <xdr:rowOff>89646</xdr:rowOff>
    </xdr:from>
    <xdr:to>
      <xdr:col>1</xdr:col>
      <xdr:colOff>560294</xdr:colOff>
      <xdr:row>56</xdr:row>
      <xdr:rowOff>100850</xdr:rowOff>
    </xdr:to>
    <xdr:sp macro="" textlink="">
      <xdr:nvSpPr>
        <xdr:cNvPr id="1032" name="Freeform 9">
          <a:extLst>
            <a:ext uri="{FF2B5EF4-FFF2-40B4-BE49-F238E27FC236}">
              <a16:creationId xmlns:a16="http://schemas.microsoft.com/office/drawing/2014/main" id="{00000000-0008-0000-0400-000008040000}"/>
            </a:ext>
          </a:extLst>
        </xdr:cNvPr>
        <xdr:cNvSpPr/>
      </xdr:nvSpPr>
      <xdr:spPr>
        <a:xfrm>
          <a:off x="783246" y="10924334"/>
          <a:ext cx="392204" cy="408079"/>
        </a:xfrm>
        <a:custGeom>
          <a:avLst/>
          <a:gdLst/>
          <a:ahLst/>
          <a:cxnLst/>
          <a:rect l="l" t="t" r="r" b="b"/>
          <a:pathLst>
            <a:path w="353937" h="353937">
              <a:moveTo>
                <a:pt x="0" y="0"/>
              </a:moveTo>
              <a:lnTo>
                <a:pt x="353937" y="0"/>
              </a:lnTo>
              <a:lnTo>
                <a:pt x="353937" y="353937"/>
              </a:lnTo>
              <a:lnTo>
                <a:pt x="0" y="353937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6">
            <a:extLs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195121</xdr:colOff>
      <xdr:row>11</xdr:row>
      <xdr:rowOff>115377</xdr:rowOff>
    </xdr:from>
    <xdr:to>
      <xdr:col>2</xdr:col>
      <xdr:colOff>14349</xdr:colOff>
      <xdr:row>13</xdr:row>
      <xdr:rowOff>168536</xdr:rowOff>
    </xdr:to>
    <xdr:sp macro="" textlink="">
      <xdr:nvSpPr>
        <xdr:cNvPr id="1093" name="Freeform 10">
          <a:extLst>
            <a:ext uri="{FF2B5EF4-FFF2-40B4-BE49-F238E27FC236}">
              <a16:creationId xmlns:a16="http://schemas.microsoft.com/office/drawing/2014/main" id="{00000000-0008-0000-0400-000045040000}"/>
            </a:ext>
          </a:extLst>
        </xdr:cNvPr>
        <xdr:cNvSpPr/>
      </xdr:nvSpPr>
      <xdr:spPr>
        <a:xfrm>
          <a:off x="800239" y="2255701"/>
          <a:ext cx="424345" cy="434159"/>
        </a:xfrm>
        <a:custGeom>
          <a:avLst/>
          <a:gdLst/>
          <a:ahLst/>
          <a:cxnLst/>
          <a:rect l="l" t="t" r="r" b="b"/>
          <a:pathLst>
            <a:path w="366316" h="374788">
              <a:moveTo>
                <a:pt x="0" y="0"/>
              </a:moveTo>
              <a:lnTo>
                <a:pt x="366315" y="0"/>
              </a:lnTo>
              <a:lnTo>
                <a:pt x="366315" y="374788"/>
              </a:lnTo>
              <a:lnTo>
                <a:pt x="0" y="374788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/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210390</xdr:colOff>
      <xdr:row>8</xdr:row>
      <xdr:rowOff>167652</xdr:rowOff>
    </xdr:from>
    <xdr:to>
      <xdr:col>1</xdr:col>
      <xdr:colOff>592274</xdr:colOff>
      <xdr:row>10</xdr:row>
      <xdr:rowOff>168536</xdr:rowOff>
    </xdr:to>
    <xdr:sp macro="" textlink="">
      <xdr:nvSpPr>
        <xdr:cNvPr id="1092" name="Freeform 11">
          <a:extLst>
            <a:ext uri="{FF2B5EF4-FFF2-40B4-BE49-F238E27FC236}">
              <a16:creationId xmlns:a16="http://schemas.microsoft.com/office/drawing/2014/main" id="{00000000-0008-0000-0400-000044040000}"/>
            </a:ext>
          </a:extLst>
        </xdr:cNvPr>
        <xdr:cNvSpPr/>
      </xdr:nvSpPr>
      <xdr:spPr>
        <a:xfrm>
          <a:off x="815508" y="1736476"/>
          <a:ext cx="381884" cy="381884"/>
        </a:xfrm>
        <a:custGeom>
          <a:avLst/>
          <a:gdLst/>
          <a:ahLst/>
          <a:cxnLst/>
          <a:rect l="l" t="t" r="r" b="b"/>
          <a:pathLst>
            <a:path w="302137" h="302137">
              <a:moveTo>
                <a:pt x="0" y="0"/>
              </a:moveTo>
              <a:lnTo>
                <a:pt x="302137" y="0"/>
              </a:lnTo>
              <a:lnTo>
                <a:pt x="302137" y="302137"/>
              </a:lnTo>
              <a:lnTo>
                <a:pt x="0" y="302137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1">
            <a:extLst>
              <a:ext uri="{96DAC541-7B7A-43D3-8B79-37D633B846F1}">
                <asvg:svgBlip xmlns:asvg="http://schemas.microsoft.com/office/drawing/2016/SVG/main" r:embed="rId2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168088</xdr:colOff>
      <xdr:row>2</xdr:row>
      <xdr:rowOff>168087</xdr:rowOff>
    </xdr:from>
    <xdr:to>
      <xdr:col>2</xdr:col>
      <xdr:colOff>34067</xdr:colOff>
      <xdr:row>5</xdr:row>
      <xdr:rowOff>67683</xdr:rowOff>
    </xdr:to>
    <xdr:sp macro="" textlink="">
      <xdr:nvSpPr>
        <xdr:cNvPr id="1089" name="Freeform 12">
          <a:extLst>
            <a:ext uri="{FF2B5EF4-FFF2-40B4-BE49-F238E27FC236}">
              <a16:creationId xmlns:a16="http://schemas.microsoft.com/office/drawing/2014/main" id="{00000000-0008-0000-0400-000041040000}"/>
            </a:ext>
          </a:extLst>
        </xdr:cNvPr>
        <xdr:cNvSpPr/>
      </xdr:nvSpPr>
      <xdr:spPr>
        <a:xfrm>
          <a:off x="773206" y="593911"/>
          <a:ext cx="471096" cy="471096"/>
        </a:xfrm>
        <a:custGeom>
          <a:avLst/>
          <a:gdLst/>
          <a:ahLst/>
          <a:cxnLst/>
          <a:rect l="l" t="t" r="r" b="b"/>
          <a:pathLst>
            <a:path w="409722" h="409722">
              <a:moveTo>
                <a:pt x="0" y="0"/>
              </a:moveTo>
              <a:lnTo>
                <a:pt x="409722" y="0"/>
              </a:lnTo>
              <a:lnTo>
                <a:pt x="409722" y="409722"/>
              </a:lnTo>
              <a:lnTo>
                <a:pt x="0" y="409722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3">
            <a:extLst>
              <a:ext uri="{96DAC541-7B7A-43D3-8B79-37D633B846F1}">
                <asvg:svgBlip xmlns:asvg="http://schemas.microsoft.com/office/drawing/2016/SVG/main" r:embed="rId24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183073</xdr:colOff>
      <xdr:row>5</xdr:row>
      <xdr:rowOff>148326</xdr:rowOff>
    </xdr:from>
    <xdr:to>
      <xdr:col>2</xdr:col>
      <xdr:colOff>35195</xdr:colOff>
      <xdr:row>8</xdr:row>
      <xdr:rowOff>34065</xdr:rowOff>
    </xdr:to>
    <xdr:sp macro="" textlink="">
      <xdr:nvSpPr>
        <xdr:cNvPr id="1090" name="Freeform 13">
          <a:extLst>
            <a:ext uri="{FF2B5EF4-FFF2-40B4-BE49-F238E27FC236}">
              <a16:creationId xmlns:a16="http://schemas.microsoft.com/office/drawing/2014/main" id="{00000000-0008-0000-0400-000042040000}"/>
            </a:ext>
          </a:extLst>
        </xdr:cNvPr>
        <xdr:cNvSpPr/>
      </xdr:nvSpPr>
      <xdr:spPr>
        <a:xfrm>
          <a:off x="788191" y="1145650"/>
          <a:ext cx="457239" cy="457239"/>
        </a:xfrm>
        <a:custGeom>
          <a:avLst/>
          <a:gdLst/>
          <a:ahLst/>
          <a:cxnLst/>
          <a:rect l="l" t="t" r="r" b="b"/>
          <a:pathLst>
            <a:path w="347240" h="347240">
              <a:moveTo>
                <a:pt x="0" y="0"/>
              </a:moveTo>
              <a:lnTo>
                <a:pt x="347239" y="0"/>
              </a:lnTo>
              <a:lnTo>
                <a:pt x="347239" y="347239"/>
              </a:lnTo>
              <a:lnTo>
                <a:pt x="0" y="347239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5"/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202156</xdr:colOff>
      <xdr:row>14</xdr:row>
      <xdr:rowOff>101300</xdr:rowOff>
    </xdr:from>
    <xdr:to>
      <xdr:col>1</xdr:col>
      <xdr:colOff>594360</xdr:colOff>
      <xdr:row>16</xdr:row>
      <xdr:rowOff>112504</xdr:rowOff>
    </xdr:to>
    <xdr:sp macro="" textlink="">
      <xdr:nvSpPr>
        <xdr:cNvPr id="1094" name="Freeform 9">
          <a:extLst>
            <a:ext uri="{FF2B5EF4-FFF2-40B4-BE49-F238E27FC236}">
              <a16:creationId xmlns:a16="http://schemas.microsoft.com/office/drawing/2014/main" id="{00000000-0008-0000-0400-000046040000}"/>
            </a:ext>
          </a:extLst>
        </xdr:cNvPr>
        <xdr:cNvSpPr/>
      </xdr:nvSpPr>
      <xdr:spPr>
        <a:xfrm>
          <a:off x="807274" y="2813124"/>
          <a:ext cx="392204" cy="392204"/>
        </a:xfrm>
        <a:custGeom>
          <a:avLst/>
          <a:gdLst/>
          <a:ahLst/>
          <a:cxnLst/>
          <a:rect l="l" t="t" r="r" b="b"/>
          <a:pathLst>
            <a:path w="353937" h="353937">
              <a:moveTo>
                <a:pt x="0" y="0"/>
              </a:moveTo>
              <a:lnTo>
                <a:pt x="353937" y="0"/>
              </a:lnTo>
              <a:lnTo>
                <a:pt x="353937" y="353937"/>
              </a:lnTo>
              <a:lnTo>
                <a:pt x="0" y="353937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6">
            <a:extLs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173320</xdr:colOff>
      <xdr:row>33</xdr:row>
      <xdr:rowOff>181474</xdr:rowOff>
    </xdr:from>
    <xdr:to>
      <xdr:col>2</xdr:col>
      <xdr:colOff>58725</xdr:colOff>
      <xdr:row>36</xdr:row>
      <xdr:rowOff>103904</xdr:rowOff>
    </xdr:to>
    <xdr:sp macro="" textlink="">
      <xdr:nvSpPr>
        <xdr:cNvPr id="1104" name="Freeform 10">
          <a:extLst>
            <a:ext uri="{FF2B5EF4-FFF2-40B4-BE49-F238E27FC236}">
              <a16:creationId xmlns:a16="http://schemas.microsoft.com/office/drawing/2014/main" id="{00000000-0008-0000-0400-000050040000}"/>
            </a:ext>
          </a:extLst>
        </xdr:cNvPr>
        <xdr:cNvSpPr/>
      </xdr:nvSpPr>
      <xdr:spPr>
        <a:xfrm>
          <a:off x="788476" y="6809287"/>
          <a:ext cx="500562" cy="517742"/>
        </a:xfrm>
        <a:custGeom>
          <a:avLst/>
          <a:gdLst/>
          <a:ahLst/>
          <a:cxnLst/>
          <a:rect l="l" t="t" r="r" b="b"/>
          <a:pathLst>
            <a:path w="366316" h="374788">
              <a:moveTo>
                <a:pt x="0" y="0"/>
              </a:moveTo>
              <a:lnTo>
                <a:pt x="366315" y="0"/>
              </a:lnTo>
              <a:lnTo>
                <a:pt x="366315" y="374788"/>
              </a:lnTo>
              <a:lnTo>
                <a:pt x="0" y="374788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/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209655</xdr:colOff>
      <xdr:row>30</xdr:row>
      <xdr:rowOff>102546</xdr:rowOff>
    </xdr:from>
    <xdr:to>
      <xdr:col>2</xdr:col>
      <xdr:colOff>9120</xdr:colOff>
      <xdr:row>32</xdr:row>
      <xdr:rowOff>126128</xdr:rowOff>
    </xdr:to>
    <xdr:sp macro="" textlink="">
      <xdr:nvSpPr>
        <xdr:cNvPr id="1100" name="Freeform 11">
          <a:extLst>
            <a:ext uri="{FF2B5EF4-FFF2-40B4-BE49-F238E27FC236}">
              <a16:creationId xmlns:a16="http://schemas.microsoft.com/office/drawing/2014/main" id="{00000000-0008-0000-0400-00004C040000}"/>
            </a:ext>
          </a:extLst>
        </xdr:cNvPr>
        <xdr:cNvSpPr/>
      </xdr:nvSpPr>
      <xdr:spPr>
        <a:xfrm>
          <a:off x="824811" y="6135046"/>
          <a:ext cx="414622" cy="420457"/>
        </a:xfrm>
        <a:custGeom>
          <a:avLst/>
          <a:gdLst/>
          <a:ahLst/>
          <a:cxnLst/>
          <a:rect l="l" t="t" r="r" b="b"/>
          <a:pathLst>
            <a:path w="302137" h="302137">
              <a:moveTo>
                <a:pt x="0" y="0"/>
              </a:moveTo>
              <a:lnTo>
                <a:pt x="302137" y="0"/>
              </a:lnTo>
              <a:lnTo>
                <a:pt x="302137" y="302137"/>
              </a:lnTo>
              <a:lnTo>
                <a:pt x="0" y="302137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1">
            <a:extLst>
              <a:ext uri="{96DAC541-7B7A-43D3-8B79-37D633B846F1}">
                <asvg:svgBlip xmlns:asvg="http://schemas.microsoft.com/office/drawing/2016/SVG/main" r:embed="rId2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145676</xdr:colOff>
      <xdr:row>22</xdr:row>
      <xdr:rowOff>189800</xdr:rowOff>
    </xdr:from>
    <xdr:to>
      <xdr:col>2</xdr:col>
      <xdr:colOff>89205</xdr:colOff>
      <xdr:row>25</xdr:row>
      <xdr:rowOff>159008</xdr:rowOff>
    </xdr:to>
    <xdr:sp macro="" textlink="">
      <xdr:nvSpPr>
        <xdr:cNvPr id="1101" name="Freeform 12">
          <a:extLst>
            <a:ext uri="{FF2B5EF4-FFF2-40B4-BE49-F238E27FC236}">
              <a16:creationId xmlns:a16="http://schemas.microsoft.com/office/drawing/2014/main" id="{00000000-0008-0000-0400-00004D040000}"/>
            </a:ext>
          </a:extLst>
        </xdr:cNvPr>
        <xdr:cNvSpPr/>
      </xdr:nvSpPr>
      <xdr:spPr>
        <a:xfrm>
          <a:off x="760832" y="4634800"/>
          <a:ext cx="558686" cy="564521"/>
        </a:xfrm>
        <a:custGeom>
          <a:avLst/>
          <a:gdLst/>
          <a:ahLst/>
          <a:cxnLst/>
          <a:rect l="l" t="t" r="r" b="b"/>
          <a:pathLst>
            <a:path w="409722" h="409722">
              <a:moveTo>
                <a:pt x="0" y="0"/>
              </a:moveTo>
              <a:lnTo>
                <a:pt x="409722" y="0"/>
              </a:lnTo>
              <a:lnTo>
                <a:pt x="409722" y="409722"/>
              </a:lnTo>
              <a:lnTo>
                <a:pt x="0" y="409722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3">
            <a:extLst>
              <a:ext uri="{96DAC541-7B7A-43D3-8B79-37D633B846F1}">
                <asvg:svgBlip xmlns:asvg="http://schemas.microsoft.com/office/drawing/2016/SVG/main" r:embed="rId24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</xdr:col>
      <xdr:colOff>186092</xdr:colOff>
      <xdr:row>26</xdr:row>
      <xdr:rowOff>141816</xdr:rowOff>
    </xdr:from>
    <xdr:to>
      <xdr:col>2</xdr:col>
      <xdr:colOff>45953</xdr:colOff>
      <xdr:row>29</xdr:row>
      <xdr:rowOff>35294</xdr:rowOff>
    </xdr:to>
    <xdr:sp macro="" textlink="">
      <xdr:nvSpPr>
        <xdr:cNvPr id="1102" name="Freeform 13">
          <a:extLst>
            <a:ext uri="{FF2B5EF4-FFF2-40B4-BE49-F238E27FC236}">
              <a16:creationId xmlns:a16="http://schemas.microsoft.com/office/drawing/2014/main" id="{00000000-0008-0000-0400-00004E040000}"/>
            </a:ext>
          </a:extLst>
        </xdr:cNvPr>
        <xdr:cNvSpPr/>
      </xdr:nvSpPr>
      <xdr:spPr>
        <a:xfrm>
          <a:off x="801248" y="5380566"/>
          <a:ext cx="475018" cy="488791"/>
        </a:xfrm>
        <a:custGeom>
          <a:avLst/>
          <a:gdLst/>
          <a:ahLst/>
          <a:cxnLst/>
          <a:rect l="l" t="t" r="r" b="b"/>
          <a:pathLst>
            <a:path w="347240" h="347240">
              <a:moveTo>
                <a:pt x="0" y="0"/>
              </a:moveTo>
              <a:lnTo>
                <a:pt x="347239" y="0"/>
              </a:lnTo>
              <a:lnTo>
                <a:pt x="347239" y="347239"/>
              </a:lnTo>
              <a:lnTo>
                <a:pt x="0" y="347239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5"/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 editAs="oneCell">
    <xdr:from>
      <xdr:col>13</xdr:col>
      <xdr:colOff>436562</xdr:colOff>
      <xdr:row>8</xdr:row>
      <xdr:rowOff>64121</xdr:rowOff>
    </xdr:from>
    <xdr:to>
      <xdr:col>14</xdr:col>
      <xdr:colOff>510030</xdr:colOff>
      <xdr:row>11</xdr:row>
      <xdr:rowOff>157437</xdr:rowOff>
    </xdr:to>
    <xdr:pic>
      <xdr:nvPicPr>
        <xdr:cNvPr id="4" name="Google Shape;127;g25cc73ff175_0_117">
          <a:extLst>
            <a:ext uri="{FF2B5EF4-FFF2-40B4-BE49-F238E27FC236}">
              <a16:creationId xmlns:a16="http://schemas.microsoft.com/office/drawing/2014/main" id="{ED08E4AC-B985-CB3D-E6C8-AD159748135F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8">
          <a:alphaModFix/>
        </a:blip>
        <a:srcRect/>
        <a:stretch/>
      </xdr:blipFill>
      <xdr:spPr>
        <a:xfrm>
          <a:off x="8433593" y="1691309"/>
          <a:ext cx="688625" cy="6886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436562</xdr:colOff>
      <xdr:row>3</xdr:row>
      <xdr:rowOff>39688</xdr:rowOff>
    </xdr:from>
    <xdr:to>
      <xdr:col>14</xdr:col>
      <xdr:colOff>510030</xdr:colOff>
      <xdr:row>6</xdr:row>
      <xdr:rowOff>133003</xdr:rowOff>
    </xdr:to>
    <xdr:pic>
      <xdr:nvPicPr>
        <xdr:cNvPr id="5" name="Google Shape;128;g25cc73ff175_0_117">
          <a:extLst>
            <a:ext uri="{FF2B5EF4-FFF2-40B4-BE49-F238E27FC236}">
              <a16:creationId xmlns:a16="http://schemas.microsoft.com/office/drawing/2014/main" id="{AEA54923-AE08-7DC1-F369-B8F8AF8F9DE7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9">
          <a:alphaModFix/>
        </a:blip>
        <a:srcRect/>
        <a:stretch/>
      </xdr:blipFill>
      <xdr:spPr>
        <a:xfrm>
          <a:off x="8433593" y="674688"/>
          <a:ext cx="688625" cy="6886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436562</xdr:colOff>
      <xdr:row>13</xdr:row>
      <xdr:rowOff>70044</xdr:rowOff>
    </xdr:from>
    <xdr:to>
      <xdr:col>14</xdr:col>
      <xdr:colOff>510030</xdr:colOff>
      <xdr:row>16</xdr:row>
      <xdr:rowOff>163359</xdr:rowOff>
    </xdr:to>
    <xdr:pic>
      <xdr:nvPicPr>
        <xdr:cNvPr id="6" name="Google Shape;129;g25cc73ff175_0_117">
          <a:extLst>
            <a:ext uri="{FF2B5EF4-FFF2-40B4-BE49-F238E27FC236}">
              <a16:creationId xmlns:a16="http://schemas.microsoft.com/office/drawing/2014/main" id="{B9316176-ADED-E032-1E23-8A4B8AF1F2BF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30">
          <a:alphaModFix/>
        </a:blip>
        <a:srcRect/>
        <a:stretch/>
      </xdr:blipFill>
      <xdr:spPr>
        <a:xfrm>
          <a:off x="8433593" y="2689419"/>
          <a:ext cx="688625" cy="688628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13</xdr:col>
      <xdr:colOff>436562</xdr:colOff>
      <xdr:row>28</xdr:row>
      <xdr:rowOff>64121</xdr:rowOff>
    </xdr:from>
    <xdr:ext cx="688625" cy="688628"/>
    <xdr:pic>
      <xdr:nvPicPr>
        <xdr:cNvPr id="7" name="Google Shape;127;g25cc73ff175_0_117">
          <a:extLst>
            <a:ext uri="{FF2B5EF4-FFF2-40B4-BE49-F238E27FC236}">
              <a16:creationId xmlns:a16="http://schemas.microsoft.com/office/drawing/2014/main" id="{976662C8-024D-426E-8C6E-E076010A5AFF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8">
          <a:alphaModFix/>
        </a:blip>
        <a:srcRect/>
        <a:stretch/>
      </xdr:blipFill>
      <xdr:spPr>
        <a:xfrm>
          <a:off x="8433593" y="1691309"/>
          <a:ext cx="688625" cy="68862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436562</xdr:colOff>
      <xdr:row>23</xdr:row>
      <xdr:rowOff>39688</xdr:rowOff>
    </xdr:from>
    <xdr:ext cx="688625" cy="688628"/>
    <xdr:pic>
      <xdr:nvPicPr>
        <xdr:cNvPr id="8" name="Google Shape;128;g25cc73ff175_0_117">
          <a:extLst>
            <a:ext uri="{FF2B5EF4-FFF2-40B4-BE49-F238E27FC236}">
              <a16:creationId xmlns:a16="http://schemas.microsoft.com/office/drawing/2014/main" id="{AF762503-BC58-4072-96EA-455C6F9FBDD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9">
          <a:alphaModFix/>
        </a:blip>
        <a:srcRect/>
        <a:stretch/>
      </xdr:blipFill>
      <xdr:spPr>
        <a:xfrm>
          <a:off x="8433593" y="674688"/>
          <a:ext cx="688625" cy="68862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436562</xdr:colOff>
      <xdr:row>33</xdr:row>
      <xdr:rowOff>70044</xdr:rowOff>
    </xdr:from>
    <xdr:ext cx="688625" cy="688628"/>
    <xdr:pic>
      <xdr:nvPicPr>
        <xdr:cNvPr id="9" name="Google Shape;129;g25cc73ff175_0_117">
          <a:extLst>
            <a:ext uri="{FF2B5EF4-FFF2-40B4-BE49-F238E27FC236}">
              <a16:creationId xmlns:a16="http://schemas.microsoft.com/office/drawing/2014/main" id="{34028C31-3CBA-4D4E-8B22-89C8348D1947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30">
          <a:alphaModFix/>
        </a:blip>
        <a:srcRect/>
        <a:stretch/>
      </xdr:blipFill>
      <xdr:spPr>
        <a:xfrm>
          <a:off x="8433593" y="2689419"/>
          <a:ext cx="688625" cy="68862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436562</xdr:colOff>
      <xdr:row>48</xdr:row>
      <xdr:rowOff>64121</xdr:rowOff>
    </xdr:from>
    <xdr:ext cx="688625" cy="688628"/>
    <xdr:pic>
      <xdr:nvPicPr>
        <xdr:cNvPr id="10" name="Google Shape;127;g25cc73ff175_0_117">
          <a:extLst>
            <a:ext uri="{FF2B5EF4-FFF2-40B4-BE49-F238E27FC236}">
              <a16:creationId xmlns:a16="http://schemas.microsoft.com/office/drawing/2014/main" id="{983BE570-177C-43E8-A49D-EB8A17A41372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8">
          <a:alphaModFix/>
        </a:blip>
        <a:srcRect/>
        <a:stretch/>
      </xdr:blipFill>
      <xdr:spPr>
        <a:xfrm>
          <a:off x="8433593" y="1691309"/>
          <a:ext cx="688625" cy="68862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436562</xdr:colOff>
      <xdr:row>43</xdr:row>
      <xdr:rowOff>39688</xdr:rowOff>
    </xdr:from>
    <xdr:ext cx="688625" cy="688628"/>
    <xdr:pic>
      <xdr:nvPicPr>
        <xdr:cNvPr id="11" name="Google Shape;128;g25cc73ff175_0_117">
          <a:extLst>
            <a:ext uri="{FF2B5EF4-FFF2-40B4-BE49-F238E27FC236}">
              <a16:creationId xmlns:a16="http://schemas.microsoft.com/office/drawing/2014/main" id="{F0CC00E2-5F3B-43BC-AD15-50AFFE93F67E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9">
          <a:alphaModFix/>
        </a:blip>
        <a:srcRect/>
        <a:stretch/>
      </xdr:blipFill>
      <xdr:spPr>
        <a:xfrm>
          <a:off x="8433593" y="674688"/>
          <a:ext cx="688625" cy="68862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436562</xdr:colOff>
      <xdr:row>53</xdr:row>
      <xdr:rowOff>70044</xdr:rowOff>
    </xdr:from>
    <xdr:ext cx="688625" cy="688628"/>
    <xdr:pic>
      <xdr:nvPicPr>
        <xdr:cNvPr id="12" name="Google Shape;129;g25cc73ff175_0_117">
          <a:extLst>
            <a:ext uri="{FF2B5EF4-FFF2-40B4-BE49-F238E27FC236}">
              <a16:creationId xmlns:a16="http://schemas.microsoft.com/office/drawing/2014/main" id="{BBF8DCDA-43A0-4E45-AB7A-8672E285EA58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30">
          <a:alphaModFix/>
        </a:blip>
        <a:srcRect/>
        <a:stretch/>
      </xdr:blipFill>
      <xdr:spPr>
        <a:xfrm>
          <a:off x="8433593" y="2689419"/>
          <a:ext cx="688625" cy="68862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436562</xdr:colOff>
      <xdr:row>68</xdr:row>
      <xdr:rowOff>64121</xdr:rowOff>
    </xdr:from>
    <xdr:ext cx="688625" cy="688628"/>
    <xdr:pic>
      <xdr:nvPicPr>
        <xdr:cNvPr id="13" name="Google Shape;127;g25cc73ff175_0_117">
          <a:extLst>
            <a:ext uri="{FF2B5EF4-FFF2-40B4-BE49-F238E27FC236}">
              <a16:creationId xmlns:a16="http://schemas.microsoft.com/office/drawing/2014/main" id="{E0F9F936-5F88-40C6-817E-2D62E74560F7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8">
          <a:alphaModFix/>
        </a:blip>
        <a:srcRect/>
        <a:stretch/>
      </xdr:blipFill>
      <xdr:spPr>
        <a:xfrm>
          <a:off x="8433593" y="1691309"/>
          <a:ext cx="688625" cy="68862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436562</xdr:colOff>
      <xdr:row>63</xdr:row>
      <xdr:rowOff>39688</xdr:rowOff>
    </xdr:from>
    <xdr:ext cx="688625" cy="688628"/>
    <xdr:pic>
      <xdr:nvPicPr>
        <xdr:cNvPr id="14" name="Google Shape;128;g25cc73ff175_0_117">
          <a:extLst>
            <a:ext uri="{FF2B5EF4-FFF2-40B4-BE49-F238E27FC236}">
              <a16:creationId xmlns:a16="http://schemas.microsoft.com/office/drawing/2014/main" id="{E9061562-F074-442F-B874-E3A2CFCE8264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9">
          <a:alphaModFix/>
        </a:blip>
        <a:srcRect/>
        <a:stretch/>
      </xdr:blipFill>
      <xdr:spPr>
        <a:xfrm>
          <a:off x="8433593" y="674688"/>
          <a:ext cx="688625" cy="68862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436562</xdr:colOff>
      <xdr:row>73</xdr:row>
      <xdr:rowOff>70044</xdr:rowOff>
    </xdr:from>
    <xdr:ext cx="688625" cy="688628"/>
    <xdr:pic>
      <xdr:nvPicPr>
        <xdr:cNvPr id="15" name="Google Shape;129;g25cc73ff175_0_117">
          <a:extLst>
            <a:ext uri="{FF2B5EF4-FFF2-40B4-BE49-F238E27FC236}">
              <a16:creationId xmlns:a16="http://schemas.microsoft.com/office/drawing/2014/main" id="{B7D70476-592E-4298-B987-4A706FC0E5F8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30">
          <a:alphaModFix/>
        </a:blip>
        <a:srcRect/>
        <a:stretch/>
      </xdr:blipFill>
      <xdr:spPr>
        <a:xfrm>
          <a:off x="8433593" y="2689419"/>
          <a:ext cx="688625" cy="688628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605117</xdr:colOff>
      <xdr:row>42</xdr:row>
      <xdr:rowOff>0</xdr:rowOff>
    </xdr:from>
    <xdr:to>
      <xdr:col>11</xdr:col>
      <xdr:colOff>581818</xdr:colOff>
      <xdr:row>58</xdr:row>
      <xdr:rowOff>87600</xdr:rowOff>
    </xdr:to>
    <xdr:graphicFrame macro="">
      <xdr:nvGraphicFramePr>
        <xdr:cNvPr id="54" name="Chart 1">
          <a:extLst>
            <a:ext uri="{FF2B5EF4-FFF2-40B4-BE49-F238E27FC236}">
              <a16:creationId xmlns:a16="http://schemas.microsoft.com/office/drawing/2014/main" id="{F38121DD-75E2-4E1B-8295-70AC5A0E7179}"/>
            </a:ext>
            <a:ext uri="{147F2762-F138-4A5C-976F-8EAC2B608ADB}">
              <a16:predDERef xmlns:a16="http://schemas.microsoft.com/office/drawing/2014/main" pred="{A97BC1AE-65EF-4F65-BBD5-23C8BE642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530679</xdr:colOff>
      <xdr:row>61</xdr:row>
      <xdr:rowOff>175560</xdr:rowOff>
    </xdr:from>
    <xdr:to>
      <xdr:col>12</xdr:col>
      <xdr:colOff>21185</xdr:colOff>
      <xdr:row>78</xdr:row>
      <xdr:rowOff>76396</xdr:rowOff>
    </xdr:to>
    <xdr:graphicFrame macro="">
      <xdr:nvGraphicFramePr>
        <xdr:cNvPr id="38" name="Chart 1">
          <a:extLst>
            <a:ext uri="{FF2B5EF4-FFF2-40B4-BE49-F238E27FC236}">
              <a16:creationId xmlns:a16="http://schemas.microsoft.com/office/drawing/2014/main" id="{4EFE4CA8-2C00-4D9E-9AF9-65651EF8B95B}"/>
            </a:ext>
            <a:ext uri="{147F2762-F138-4A5C-976F-8EAC2B608ADB}">
              <a16:predDERef xmlns:a16="http://schemas.microsoft.com/office/drawing/2014/main" pred="{8D882132-0D8F-4FA0-A919-1252402D7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627527</xdr:colOff>
      <xdr:row>21</xdr:row>
      <xdr:rowOff>166032</xdr:rowOff>
    </xdr:from>
    <xdr:to>
      <xdr:col>12</xdr:col>
      <xdr:colOff>118033</xdr:colOff>
      <xdr:row>38</xdr:row>
      <xdr:rowOff>63132</xdr:rowOff>
    </xdr:to>
    <xdr:graphicFrame macro="">
      <xdr:nvGraphicFramePr>
        <xdr:cNvPr id="55" name="Chart 1">
          <a:extLst>
            <a:ext uri="{FF2B5EF4-FFF2-40B4-BE49-F238E27FC236}">
              <a16:creationId xmlns:a16="http://schemas.microsoft.com/office/drawing/2014/main" id="{81CA2E70-16E7-CD12-AB3A-0A6928FC6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605116</xdr:colOff>
      <xdr:row>1</xdr:row>
      <xdr:rowOff>149599</xdr:rowOff>
    </xdr:from>
    <xdr:to>
      <xdr:col>12</xdr:col>
      <xdr:colOff>95622</xdr:colOff>
      <xdr:row>18</xdr:row>
      <xdr:rowOff>46699</xdr:rowOff>
    </xdr:to>
    <xdr:graphicFrame macro="">
      <xdr:nvGraphicFramePr>
        <xdr:cNvPr id="58" name="Chart 1">
          <a:extLst>
            <a:ext uri="{FF2B5EF4-FFF2-40B4-BE49-F238E27FC236}">
              <a16:creationId xmlns:a16="http://schemas.microsoft.com/office/drawing/2014/main" id="{3ED73B4B-CEAF-4412-A81D-01AAA703C492}"/>
            </a:ext>
            <a:ext uri="{147F2762-F138-4A5C-976F-8EAC2B608ADB}">
              <a16:predDERef xmlns:a16="http://schemas.microsoft.com/office/drawing/2014/main" pred="{81CA2E70-16E7-CD12-AB3A-0A6928FC6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606618</xdr:colOff>
      <xdr:row>1</xdr:row>
      <xdr:rowOff>141381</xdr:rowOff>
    </xdr:from>
    <xdr:to>
      <xdr:col>23</xdr:col>
      <xdr:colOff>541807</xdr:colOff>
      <xdr:row>18</xdr:row>
      <xdr:rowOff>36606</xdr:rowOff>
    </xdr:to>
    <xdr:graphicFrame macro="">
      <xdr:nvGraphicFramePr>
        <xdr:cNvPr id="41" name="Chart 1">
          <a:extLst>
            <a:ext uri="{FF2B5EF4-FFF2-40B4-BE49-F238E27FC236}">
              <a16:creationId xmlns:a16="http://schemas.microsoft.com/office/drawing/2014/main" id="{00000000-0008-0000-0500-00002A010000}"/>
            </a:ext>
            <a:ext uri="{147F2762-F138-4A5C-976F-8EAC2B608ADB}">
              <a16:predDERef xmlns:a16="http://schemas.microsoft.com/office/drawing/2014/main" pred="{3ED73B4B-CEAF-4412-A81D-01AAA703C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605730</xdr:colOff>
      <xdr:row>1</xdr:row>
      <xdr:rowOff>152213</xdr:rowOff>
    </xdr:from>
    <xdr:to>
      <xdr:col>32</xdr:col>
      <xdr:colOff>329586</xdr:colOff>
      <xdr:row>18</xdr:row>
      <xdr:rowOff>47439</xdr:rowOff>
    </xdr:to>
    <xdr:graphicFrame macro="">
      <xdr:nvGraphicFramePr>
        <xdr:cNvPr id="324" name="Chart 4">
          <a:extLst>
            <a:ext uri="{FF2B5EF4-FFF2-40B4-BE49-F238E27FC236}">
              <a16:creationId xmlns:a16="http://schemas.microsoft.com/office/drawing/2014/main" id="{00000000-0008-0000-0500-000044010000}"/>
            </a:ext>
            <a:ext uri="{147F2762-F138-4A5C-976F-8EAC2B608ADB}">
              <a16:predDERef xmlns:a16="http://schemas.microsoft.com/office/drawing/2014/main" pred="{EFC8473B-7ED3-436E-800B-F640309E0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597935</xdr:colOff>
      <xdr:row>21</xdr:row>
      <xdr:rowOff>179294</xdr:rowOff>
    </xdr:from>
    <xdr:to>
      <xdr:col>23</xdr:col>
      <xdr:colOff>528084</xdr:colOff>
      <xdr:row>38</xdr:row>
      <xdr:rowOff>78255</xdr:rowOff>
    </xdr:to>
    <xdr:graphicFrame macro="">
      <xdr:nvGraphicFramePr>
        <xdr:cNvPr id="224" name="Chart 1">
          <a:extLst>
            <a:ext uri="{FF2B5EF4-FFF2-40B4-BE49-F238E27FC236}">
              <a16:creationId xmlns:a16="http://schemas.microsoft.com/office/drawing/2014/main" id="{00000000-0008-0000-0500-0000AE010000}"/>
            </a:ext>
            <a:ext uri="{147F2762-F138-4A5C-976F-8EAC2B608ADB}">
              <a16:predDERef xmlns:a16="http://schemas.microsoft.com/office/drawing/2014/main" pred="{CFA3CF8D-EF7E-4352-982C-B4A4F3B78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3587</xdr:colOff>
      <xdr:row>22</xdr:row>
      <xdr:rowOff>3735</xdr:rowOff>
    </xdr:from>
    <xdr:to>
      <xdr:col>32</xdr:col>
      <xdr:colOff>327958</xdr:colOff>
      <xdr:row>38</xdr:row>
      <xdr:rowOff>96298</xdr:rowOff>
    </xdr:to>
    <xdr:graphicFrame macro="">
      <xdr:nvGraphicFramePr>
        <xdr:cNvPr id="427" name="Chart 1">
          <a:extLst>
            <a:ext uri="{FF2B5EF4-FFF2-40B4-BE49-F238E27FC236}">
              <a16:creationId xmlns:a16="http://schemas.microsoft.com/office/drawing/2014/main" id="{00000000-0008-0000-0500-0000AB010000}"/>
            </a:ext>
            <a:ext uri="{147F2762-F138-4A5C-976F-8EAC2B608ADB}">
              <a16:predDERef xmlns:a16="http://schemas.microsoft.com/office/drawing/2014/main" pred="{ABBF36E4-F360-4F40-A3F4-01BC3AB103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666749</xdr:colOff>
      <xdr:row>42</xdr:row>
      <xdr:rowOff>0</xdr:rowOff>
    </xdr:from>
    <xdr:to>
      <xdr:col>12</xdr:col>
      <xdr:colOff>157255</xdr:colOff>
      <xdr:row>58</xdr:row>
      <xdr:rowOff>87600</xdr:rowOff>
    </xdr:to>
    <xdr:graphicFrame macro="">
      <xdr:nvGraphicFramePr>
        <xdr:cNvPr id="33" name="Chart 1">
          <a:extLst>
            <a:ext uri="{FF2B5EF4-FFF2-40B4-BE49-F238E27FC236}">
              <a16:creationId xmlns:a16="http://schemas.microsoft.com/office/drawing/2014/main" id="{00000000-0008-0000-0500-0000E8000000}"/>
            </a:ext>
            <a:ext uri="{147F2762-F138-4A5C-976F-8EAC2B608ADB}">
              <a16:predDERef xmlns:a16="http://schemas.microsoft.com/office/drawing/2014/main" pred="{A97BC1AE-65EF-4F65-BBD5-23C8BE642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603487</xdr:colOff>
      <xdr:row>41</xdr:row>
      <xdr:rowOff>179294</xdr:rowOff>
    </xdr:from>
    <xdr:to>
      <xdr:col>23</xdr:col>
      <xdr:colOff>538676</xdr:colOff>
      <xdr:row>58</xdr:row>
      <xdr:rowOff>74519</xdr:rowOff>
    </xdr:to>
    <xdr:graphicFrame macro="">
      <xdr:nvGraphicFramePr>
        <xdr:cNvPr id="586" name="Chart 1">
          <a:extLst>
            <a:ext uri="{FF2B5EF4-FFF2-40B4-BE49-F238E27FC236}">
              <a16:creationId xmlns:a16="http://schemas.microsoft.com/office/drawing/2014/main" id="{00000000-0008-0000-0500-0000AF010000}"/>
            </a:ext>
            <a:ext uri="{147F2762-F138-4A5C-976F-8EAC2B608ADB}">
              <a16:predDERef xmlns:a16="http://schemas.microsoft.com/office/drawing/2014/main" pred="{F38121DD-75E2-4E1B-8295-70AC5A0E7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597321</xdr:colOff>
      <xdr:row>42</xdr:row>
      <xdr:rowOff>1</xdr:rowOff>
    </xdr:from>
    <xdr:to>
      <xdr:col>32</xdr:col>
      <xdr:colOff>316137</xdr:colOff>
      <xdr:row>58</xdr:row>
      <xdr:rowOff>92564</xdr:rowOff>
    </xdr:to>
    <xdr:graphicFrame macro="">
      <xdr:nvGraphicFramePr>
        <xdr:cNvPr id="428" name="Chart 9">
          <a:extLst>
            <a:ext uri="{FF2B5EF4-FFF2-40B4-BE49-F238E27FC236}">
              <a16:creationId xmlns:a16="http://schemas.microsoft.com/office/drawing/2014/main" id="{00000000-0008-0000-0500-0000AC010000}"/>
            </a:ext>
            <a:ext uri="{147F2762-F138-4A5C-976F-8EAC2B608ADB}">
              <a16:predDERef xmlns:a16="http://schemas.microsoft.com/office/drawing/2014/main" pred="{86C59060-9CAC-4396-8096-C647C335A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603490</xdr:colOff>
      <xdr:row>61</xdr:row>
      <xdr:rowOff>179294</xdr:rowOff>
    </xdr:from>
    <xdr:to>
      <xdr:col>23</xdr:col>
      <xdr:colOff>538679</xdr:colOff>
      <xdr:row>78</xdr:row>
      <xdr:rowOff>74519</xdr:rowOff>
    </xdr:to>
    <xdr:graphicFrame macro="">
      <xdr:nvGraphicFramePr>
        <xdr:cNvPr id="578" name="Chart 1">
          <a:extLst>
            <a:ext uri="{FF2B5EF4-FFF2-40B4-BE49-F238E27FC236}">
              <a16:creationId xmlns:a16="http://schemas.microsoft.com/office/drawing/2014/main" id="{00000000-0008-0000-0500-0000B0010000}"/>
            </a:ext>
            <a:ext uri="{147F2762-F138-4A5C-976F-8EAC2B608ADB}">
              <a16:predDERef xmlns:a16="http://schemas.microsoft.com/office/drawing/2014/main" pred="{4EFE4CA8-2C00-4D9E-9AF9-65651EF8B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13577</xdr:colOff>
      <xdr:row>61</xdr:row>
      <xdr:rowOff>168088</xdr:rowOff>
    </xdr:from>
    <xdr:to>
      <xdr:col>32</xdr:col>
      <xdr:colOff>337948</xdr:colOff>
      <xdr:row>78</xdr:row>
      <xdr:rowOff>63314</xdr:rowOff>
    </xdr:to>
    <xdr:graphicFrame macro="">
      <xdr:nvGraphicFramePr>
        <xdr:cNvPr id="429" name="Chart 12">
          <a:extLst>
            <a:ext uri="{FF2B5EF4-FFF2-40B4-BE49-F238E27FC236}">
              <a16:creationId xmlns:a16="http://schemas.microsoft.com/office/drawing/2014/main" id="{00000000-0008-0000-0500-0000AD010000}"/>
            </a:ext>
            <a:ext uri="{147F2762-F138-4A5C-976F-8EAC2B608ADB}">
              <a16:predDERef xmlns:a16="http://schemas.microsoft.com/office/drawing/2014/main" pred="{365F0DEE-6F89-4492-A3F5-AABE8C72B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585107</xdr:colOff>
      <xdr:row>84</xdr:row>
      <xdr:rowOff>69397</xdr:rowOff>
    </xdr:from>
    <xdr:to>
      <xdr:col>17</xdr:col>
      <xdr:colOff>582384</xdr:colOff>
      <xdr:row>100</xdr:row>
      <xdr:rowOff>153397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84</xdr:row>
      <xdr:rowOff>79278</xdr:rowOff>
    </xdr:from>
    <xdr:to>
      <xdr:col>8</xdr:col>
      <xdr:colOff>304799</xdr:colOff>
      <xdr:row>100</xdr:row>
      <xdr:rowOff>163278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106</xdr:row>
      <xdr:rowOff>16571</xdr:rowOff>
    </xdr:from>
    <xdr:to>
      <xdr:col>8</xdr:col>
      <xdr:colOff>304800</xdr:colOff>
      <xdr:row>122</xdr:row>
      <xdr:rowOff>100571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106</xdr:row>
      <xdr:rowOff>0</xdr:rowOff>
    </xdr:from>
    <xdr:to>
      <xdr:col>17</xdr:col>
      <xdr:colOff>304799</xdr:colOff>
      <xdr:row>122</xdr:row>
      <xdr:rowOff>84000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19</xdr:col>
      <xdr:colOff>0</xdr:colOff>
      <xdr:row>106</xdr:row>
      <xdr:rowOff>0</xdr:rowOff>
    </xdr:from>
    <xdr:to>
      <xdr:col>26</xdr:col>
      <xdr:colOff>304800</xdr:colOff>
      <xdr:row>122</xdr:row>
      <xdr:rowOff>84000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0</xdr:colOff>
      <xdr:row>126</xdr:row>
      <xdr:rowOff>0</xdr:rowOff>
    </xdr:from>
    <xdr:to>
      <xdr:col>13</xdr:col>
      <xdr:colOff>304799</xdr:colOff>
      <xdr:row>143</xdr:row>
      <xdr:rowOff>7620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126</xdr:row>
      <xdr:rowOff>0</xdr:rowOff>
    </xdr:from>
    <xdr:to>
      <xdr:col>22</xdr:col>
      <xdr:colOff>304800</xdr:colOff>
      <xdr:row>142</xdr:row>
      <xdr:rowOff>84000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sp macro="" textlink="">
      <xdr:nvSpPr>
        <xdr:cNvPr id="433" name="Freeform 10">
          <a:extLst>
            <a:ext uri="{FF2B5EF4-FFF2-40B4-BE49-F238E27FC236}">
              <a16:creationId xmlns:a16="http://schemas.microsoft.com/office/drawing/2014/main" id="{00000000-0008-0000-0500-0000B1010000}"/>
            </a:ext>
          </a:extLst>
        </xdr:cNvPr>
        <xdr:cNvSpPr/>
      </xdr:nvSpPr>
      <xdr:spPr>
        <a:xfrm>
          <a:off x="5538537" y="18415746"/>
          <a:ext cx="497727" cy="501867"/>
        </a:xfrm>
        <a:custGeom>
          <a:avLst/>
          <a:gdLst/>
          <a:ahLst/>
          <a:cxnLst/>
          <a:rect l="l" t="t" r="r" b="b"/>
          <a:pathLst>
            <a:path w="366316" h="374788">
              <a:moveTo>
                <a:pt x="0" y="0"/>
              </a:moveTo>
              <a:lnTo>
                <a:pt x="366315" y="0"/>
              </a:lnTo>
              <a:lnTo>
                <a:pt x="366315" y="374788"/>
              </a:lnTo>
              <a:lnTo>
                <a:pt x="0" y="374788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1"/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ID"/>
        </a:p>
      </xdr:txBody>
    </xdr:sp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500-000009000000}"/>
            </a:ext>
            <a:ext uri="{147F2762-F138-4A5C-976F-8EAC2B608ADB}">
              <a16:predDERef xmlns:a16="http://schemas.microsoft.com/office/drawing/2014/main" pred="{81CA2E70-16E7-CD12-AB3A-0A6928FC6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id="{00000000-0008-0000-0500-00000B000000}"/>
            </a:ext>
            <a:ext uri="{147F2762-F138-4A5C-976F-8EAC2B608ADB}">
              <a16:predDERef xmlns:a16="http://schemas.microsoft.com/office/drawing/2014/main" pred="{3ED73B4B-CEAF-4412-A81D-01AAA703C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12" name="Chart 4">
          <a:extLst>
            <a:ext uri="{FF2B5EF4-FFF2-40B4-BE49-F238E27FC236}">
              <a16:creationId xmlns:a16="http://schemas.microsoft.com/office/drawing/2014/main" id="{00000000-0008-0000-0500-00000C000000}"/>
            </a:ext>
            <a:ext uri="{147F2762-F138-4A5C-976F-8EAC2B608ADB}">
              <a16:predDERef xmlns:a16="http://schemas.microsoft.com/office/drawing/2014/main" pred="{EFC8473B-7ED3-436E-800B-F640309E0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13" name="Chart 1">
          <a:extLst>
            <a:ext uri="{FF2B5EF4-FFF2-40B4-BE49-F238E27FC236}">
              <a16:creationId xmlns:a16="http://schemas.microsoft.com/office/drawing/2014/main" id="{00000000-0008-0000-0500-00000D000000}"/>
            </a:ext>
            <a:ext uri="{147F2762-F138-4A5C-976F-8EAC2B608ADB}">
              <a16:predDERef xmlns:a16="http://schemas.microsoft.com/office/drawing/2014/main" pred="{CFA3CF8D-EF7E-4352-982C-B4A4F3B78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14" name="Chart 1">
          <a:extLst>
            <a:ext uri="{FF2B5EF4-FFF2-40B4-BE49-F238E27FC236}">
              <a16:creationId xmlns:a16="http://schemas.microsoft.com/office/drawing/2014/main" id="{00000000-0008-0000-0500-00000E000000}"/>
            </a:ext>
            <a:ext uri="{147F2762-F138-4A5C-976F-8EAC2B608ADB}">
              <a16:predDERef xmlns:a16="http://schemas.microsoft.com/office/drawing/2014/main" pred="{ABBF36E4-F360-4F40-A3F4-01BC3AB103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00000000-0008-0000-0500-00000F000000}"/>
            </a:ext>
            <a:ext uri="{147F2762-F138-4A5C-976F-8EAC2B608ADB}">
              <a16:predDERef xmlns:a16="http://schemas.microsoft.com/office/drawing/2014/main" pred="{A97BC1AE-65EF-4F65-BBD5-23C8BE642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16" name="Chart 1">
          <a:extLst>
            <a:ext uri="{FF2B5EF4-FFF2-40B4-BE49-F238E27FC236}">
              <a16:creationId xmlns:a16="http://schemas.microsoft.com/office/drawing/2014/main" id="{00000000-0008-0000-0500-000010000000}"/>
            </a:ext>
            <a:ext uri="{147F2762-F138-4A5C-976F-8EAC2B608ADB}">
              <a16:predDERef xmlns:a16="http://schemas.microsoft.com/office/drawing/2014/main" pred="{F38121DD-75E2-4E1B-8295-70AC5A0E7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17" name="Chart 9">
          <a:extLst>
            <a:ext uri="{FF2B5EF4-FFF2-40B4-BE49-F238E27FC236}">
              <a16:creationId xmlns:a16="http://schemas.microsoft.com/office/drawing/2014/main" id="{00000000-0008-0000-0500-000011000000}"/>
            </a:ext>
            <a:ext uri="{147F2762-F138-4A5C-976F-8EAC2B608ADB}">
              <a16:predDERef xmlns:a16="http://schemas.microsoft.com/office/drawing/2014/main" pred="{86C59060-9CAC-4396-8096-C647C335A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18" name="Chart 1">
          <a:extLst>
            <a:ext uri="{FF2B5EF4-FFF2-40B4-BE49-F238E27FC236}">
              <a16:creationId xmlns:a16="http://schemas.microsoft.com/office/drawing/2014/main" id="{00000000-0008-0000-0500-000012000000}"/>
            </a:ext>
            <a:ext uri="{147F2762-F138-4A5C-976F-8EAC2B608ADB}">
              <a16:predDERef xmlns:a16="http://schemas.microsoft.com/office/drawing/2014/main" pred="{8D882132-0D8F-4FA0-A919-1252402D7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19" name="Chart 1">
          <a:extLst>
            <a:ext uri="{FF2B5EF4-FFF2-40B4-BE49-F238E27FC236}">
              <a16:creationId xmlns:a16="http://schemas.microsoft.com/office/drawing/2014/main" id="{00000000-0008-0000-0500-000013000000}"/>
            </a:ext>
            <a:ext uri="{147F2762-F138-4A5C-976F-8EAC2B608ADB}">
              <a16:predDERef xmlns:a16="http://schemas.microsoft.com/office/drawing/2014/main" pred="{4EFE4CA8-2C00-4D9E-9AF9-65651EF8B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20" name="Chart 12">
          <a:extLst>
            <a:ext uri="{FF2B5EF4-FFF2-40B4-BE49-F238E27FC236}">
              <a16:creationId xmlns:a16="http://schemas.microsoft.com/office/drawing/2014/main" id="{00000000-0008-0000-0500-000014000000}"/>
            </a:ext>
            <a:ext uri="{147F2762-F138-4A5C-976F-8EAC2B608ADB}">
              <a16:predDERef xmlns:a16="http://schemas.microsoft.com/office/drawing/2014/main" pred="{365F0DEE-6F89-4492-A3F5-AABE8C72B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22" name="Chart 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23" name="Chart 3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24" name="Chart 4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25" name="Chart 5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26" name="Chart 6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10</xdr:col>
      <xdr:colOff>27644</xdr:colOff>
      <xdr:row>94</xdr:row>
      <xdr:rowOff>182175</xdr:rowOff>
    </xdr:from>
    <xdr:to>
      <xdr:col>10</xdr:col>
      <xdr:colOff>525371</xdr:colOff>
      <xdr:row>97</xdr:row>
      <xdr:rowOff>112542</xdr:rowOff>
    </xdr:to>
    <xdr:graphicFrame macro="">
      <xdr:nvGraphicFramePr>
        <xdr:cNvPr id="27" name="Chart 7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 editAs="oneCell">
    <xdr:from>
      <xdr:col>1</xdr:col>
      <xdr:colOff>81643</xdr:colOff>
      <xdr:row>63</xdr:row>
      <xdr:rowOff>13608</xdr:rowOff>
    </xdr:from>
    <xdr:to>
      <xdr:col>1</xdr:col>
      <xdr:colOff>630331</xdr:colOff>
      <xdr:row>76</xdr:row>
      <xdr:rowOff>128133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93964" y="12232822"/>
          <a:ext cx="548688" cy="25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206830</xdr:colOff>
      <xdr:row>42</xdr:row>
      <xdr:rowOff>173211</xdr:rowOff>
    </xdr:from>
    <xdr:to>
      <xdr:col>1</xdr:col>
      <xdr:colOff>676263</xdr:colOff>
      <xdr:row>56</xdr:row>
      <xdr:rowOff>121622</xdr:rowOff>
    </xdr:to>
    <xdr:pic>
      <xdr:nvPicPr>
        <xdr:cNvPr id="248" name="Picture 223">
          <a:extLst>
            <a:ext uri="{FF2B5EF4-FFF2-40B4-BE49-F238E27FC236}">
              <a16:creationId xmlns:a16="http://schemas.microsoft.com/office/drawing/2014/main" id="{9ABAE3C7-B427-4F6D-97B3-F1748FA67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1948" y="8308682"/>
          <a:ext cx="469433" cy="26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22</xdr:row>
      <xdr:rowOff>169742</xdr:rowOff>
    </xdr:from>
    <xdr:to>
      <xdr:col>1</xdr:col>
      <xdr:colOff>701089</xdr:colOff>
      <xdr:row>36</xdr:row>
      <xdr:rowOff>93767</xdr:rowOff>
    </xdr:to>
    <xdr:pic>
      <xdr:nvPicPr>
        <xdr:cNvPr id="236" name="Picture 29">
          <a:extLst>
            <a:ext uri="{FF2B5EF4-FFF2-40B4-BE49-F238E27FC236}">
              <a16:creationId xmlns:a16="http://schemas.microsoft.com/office/drawing/2014/main" id="{41DBD3C5-3DC2-4513-BFFB-E2A3B2D4A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8725" y="4390624"/>
          <a:ext cx="548688" cy="2538731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176894</xdr:colOff>
      <xdr:row>2</xdr:row>
      <xdr:rowOff>143275</xdr:rowOff>
    </xdr:from>
    <xdr:to>
      <xdr:col>1</xdr:col>
      <xdr:colOff>646327</xdr:colOff>
      <xdr:row>16</xdr:row>
      <xdr:rowOff>91686</xdr:rowOff>
    </xdr:to>
    <xdr:pic>
      <xdr:nvPicPr>
        <xdr:cNvPr id="245" name="Picture 30">
          <a:extLst>
            <a:ext uri="{FF2B5EF4-FFF2-40B4-BE49-F238E27FC236}">
              <a16:creationId xmlns:a16="http://schemas.microsoft.com/office/drawing/2014/main" id="{E9D0AF77-24AE-51F2-87F3-469FADA89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82012" y="569099"/>
          <a:ext cx="469433" cy="2615411"/>
        </a:xfrm>
        <a:prstGeom prst="rect">
          <a:avLst/>
        </a:prstGeom>
      </xdr:spPr>
    </xdr:pic>
    <xdr:clientData/>
  </xdr:twoCellAnchor>
  <xdr:twoCellAnchor editAs="oneCell">
    <xdr:from>
      <xdr:col>13</xdr:col>
      <xdr:colOff>462642</xdr:colOff>
      <xdr:row>13</xdr:row>
      <xdr:rowOff>37322</xdr:rowOff>
    </xdr:from>
    <xdr:to>
      <xdr:col>14</xdr:col>
      <xdr:colOff>489856</xdr:colOff>
      <xdr:row>16</xdr:row>
      <xdr:rowOff>109537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D9C4C2F0-73A7-3E7B-6824-1196966A1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5583" y="2521293"/>
          <a:ext cx="643538" cy="632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462641</xdr:colOff>
      <xdr:row>8</xdr:row>
      <xdr:rowOff>73497</xdr:rowOff>
    </xdr:from>
    <xdr:to>
      <xdr:col>14</xdr:col>
      <xdr:colOff>489855</xdr:colOff>
      <xdr:row>11</xdr:row>
      <xdr:rowOff>141532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0A605B2C-27A4-EE3A-6431-5596151B9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5582" y="1623644"/>
          <a:ext cx="643538" cy="628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462641</xdr:colOff>
      <xdr:row>3</xdr:row>
      <xdr:rowOff>57898</xdr:rowOff>
    </xdr:from>
    <xdr:to>
      <xdr:col>14</xdr:col>
      <xdr:colOff>489855</xdr:colOff>
      <xdr:row>6</xdr:row>
      <xdr:rowOff>125933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D733E702-9ED1-7883-CCDD-0F9070D6D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5582" y="674222"/>
          <a:ext cx="643538" cy="628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462642</xdr:colOff>
      <xdr:row>33</xdr:row>
      <xdr:rowOff>55998</xdr:rowOff>
    </xdr:from>
    <xdr:ext cx="639535" cy="643715"/>
    <xdr:pic>
      <xdr:nvPicPr>
        <xdr:cNvPr id="595" name="Picture 594">
          <a:extLst>
            <a:ext uri="{FF2B5EF4-FFF2-40B4-BE49-F238E27FC236}">
              <a16:creationId xmlns:a16="http://schemas.microsoft.com/office/drawing/2014/main" id="{6B7EB476-B222-4487-88E5-7CACE5CF4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5583" y="6331292"/>
          <a:ext cx="639535" cy="643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462641</xdr:colOff>
      <xdr:row>28</xdr:row>
      <xdr:rowOff>92173</xdr:rowOff>
    </xdr:from>
    <xdr:ext cx="639535" cy="639535"/>
    <xdr:pic>
      <xdr:nvPicPr>
        <xdr:cNvPr id="596" name="Picture 595">
          <a:extLst>
            <a:ext uri="{FF2B5EF4-FFF2-40B4-BE49-F238E27FC236}">
              <a16:creationId xmlns:a16="http://schemas.microsoft.com/office/drawing/2014/main" id="{ACBE7A7E-F90D-4BC3-B3F2-C780546F0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5582" y="5433644"/>
          <a:ext cx="639535" cy="639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462641</xdr:colOff>
      <xdr:row>23</xdr:row>
      <xdr:rowOff>76574</xdr:rowOff>
    </xdr:from>
    <xdr:ext cx="639535" cy="639535"/>
    <xdr:pic>
      <xdr:nvPicPr>
        <xdr:cNvPr id="597" name="Picture 596">
          <a:extLst>
            <a:ext uri="{FF2B5EF4-FFF2-40B4-BE49-F238E27FC236}">
              <a16:creationId xmlns:a16="http://schemas.microsoft.com/office/drawing/2014/main" id="{025E1F90-B174-4EA8-9651-F851282CB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5582" y="4484221"/>
          <a:ext cx="639535" cy="639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462642</xdr:colOff>
      <xdr:row>53</xdr:row>
      <xdr:rowOff>74674</xdr:rowOff>
    </xdr:from>
    <xdr:ext cx="639535" cy="643715"/>
    <xdr:pic>
      <xdr:nvPicPr>
        <xdr:cNvPr id="598" name="Picture 597">
          <a:extLst>
            <a:ext uri="{FF2B5EF4-FFF2-40B4-BE49-F238E27FC236}">
              <a16:creationId xmlns:a16="http://schemas.microsoft.com/office/drawing/2014/main" id="{367E9B55-1719-4BAF-9C94-FC21DBFB8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8892" y="2605603"/>
          <a:ext cx="639535" cy="643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462641</xdr:colOff>
      <xdr:row>48</xdr:row>
      <xdr:rowOff>110849</xdr:rowOff>
    </xdr:from>
    <xdr:ext cx="639535" cy="639535"/>
    <xdr:pic>
      <xdr:nvPicPr>
        <xdr:cNvPr id="599" name="Picture 598">
          <a:extLst>
            <a:ext uri="{FF2B5EF4-FFF2-40B4-BE49-F238E27FC236}">
              <a16:creationId xmlns:a16="http://schemas.microsoft.com/office/drawing/2014/main" id="{EA674691-96CC-40E9-9EAF-80EDA2733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8891" y="1689278"/>
          <a:ext cx="639535" cy="639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462641</xdr:colOff>
      <xdr:row>43</xdr:row>
      <xdr:rowOff>95250</xdr:rowOff>
    </xdr:from>
    <xdr:ext cx="639535" cy="639535"/>
    <xdr:pic>
      <xdr:nvPicPr>
        <xdr:cNvPr id="600" name="Picture 599">
          <a:extLst>
            <a:ext uri="{FF2B5EF4-FFF2-40B4-BE49-F238E27FC236}">
              <a16:creationId xmlns:a16="http://schemas.microsoft.com/office/drawing/2014/main" id="{CED07007-AB28-4237-BCB0-97604CEB8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8891" y="721179"/>
          <a:ext cx="639535" cy="639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462642</xdr:colOff>
      <xdr:row>73</xdr:row>
      <xdr:rowOff>74674</xdr:rowOff>
    </xdr:from>
    <xdr:ext cx="639535" cy="643715"/>
    <xdr:pic>
      <xdr:nvPicPr>
        <xdr:cNvPr id="601" name="Picture 600">
          <a:extLst>
            <a:ext uri="{FF2B5EF4-FFF2-40B4-BE49-F238E27FC236}">
              <a16:creationId xmlns:a16="http://schemas.microsoft.com/office/drawing/2014/main" id="{2626221F-B72B-4DF9-8D90-294A19AD2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8892" y="2605603"/>
          <a:ext cx="639535" cy="643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462641</xdr:colOff>
      <xdr:row>68</xdr:row>
      <xdr:rowOff>110849</xdr:rowOff>
    </xdr:from>
    <xdr:ext cx="639535" cy="639535"/>
    <xdr:pic>
      <xdr:nvPicPr>
        <xdr:cNvPr id="602" name="Picture 601">
          <a:extLst>
            <a:ext uri="{FF2B5EF4-FFF2-40B4-BE49-F238E27FC236}">
              <a16:creationId xmlns:a16="http://schemas.microsoft.com/office/drawing/2014/main" id="{7FB55BDA-B481-4141-A6C7-F9E2B1285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8891" y="1689278"/>
          <a:ext cx="639535" cy="639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462641</xdr:colOff>
      <xdr:row>63</xdr:row>
      <xdr:rowOff>95250</xdr:rowOff>
    </xdr:from>
    <xdr:ext cx="639535" cy="639535"/>
    <xdr:pic>
      <xdr:nvPicPr>
        <xdr:cNvPr id="603" name="Picture 602">
          <a:extLst>
            <a:ext uri="{FF2B5EF4-FFF2-40B4-BE49-F238E27FC236}">
              <a16:creationId xmlns:a16="http://schemas.microsoft.com/office/drawing/2014/main" id="{811E2B78-27A6-4F21-9844-2BFFB666E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8891" y="721179"/>
          <a:ext cx="639535" cy="639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557892</xdr:colOff>
      <xdr:row>39</xdr:row>
      <xdr:rowOff>18323</xdr:rowOff>
    </xdr:from>
    <xdr:to>
      <xdr:col>12</xdr:col>
      <xdr:colOff>108799</xdr:colOff>
      <xdr:row>55</xdr:row>
      <xdr:rowOff>108401</xdr:rowOff>
    </xdr:to>
    <xdr:graphicFrame macro="">
      <xdr:nvGraphicFramePr>
        <xdr:cNvPr id="22" name="Chart 5">
          <a:extLst>
            <a:ext uri="{FF2B5EF4-FFF2-40B4-BE49-F238E27FC236}">
              <a16:creationId xmlns:a16="http://schemas.microsoft.com/office/drawing/2014/main" id="{4DA94429-4267-48AD-88B2-E9B654D161F9}"/>
            </a:ext>
            <a:ext uri="{147F2762-F138-4A5C-976F-8EAC2B608ADB}">
              <a16:predDERef xmlns:a16="http://schemas.microsoft.com/office/drawing/2014/main" pred="{90ADE313-9494-40CA-8580-AD7FCAD97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571500</xdr:colOff>
      <xdr:row>20</xdr:row>
      <xdr:rowOff>12327</xdr:rowOff>
    </xdr:from>
    <xdr:to>
      <xdr:col>12</xdr:col>
      <xdr:colOff>123085</xdr:colOff>
      <xdr:row>36</xdr:row>
      <xdr:rowOff>126627</xdr:rowOff>
    </xdr:to>
    <xdr:graphicFrame macro="">
      <xdr:nvGraphicFramePr>
        <xdr:cNvPr id="12" name="Chart 49">
          <a:extLst>
            <a:ext uri="{FF2B5EF4-FFF2-40B4-BE49-F238E27FC236}">
              <a16:creationId xmlns:a16="http://schemas.microsoft.com/office/drawing/2014/main" id="{036842DF-E3D7-45EB-A5E7-60F8CFCB36E1}"/>
            </a:ext>
            <a:ext uri="{147F2762-F138-4A5C-976F-8EAC2B608ADB}">
              <a16:predDERef xmlns:a16="http://schemas.microsoft.com/office/drawing/2014/main" pred="{0B1EDE20-E5A1-4865-BEBE-512C3287E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571500</xdr:colOff>
      <xdr:row>58</xdr:row>
      <xdr:rowOff>0</xdr:rowOff>
    </xdr:from>
    <xdr:to>
      <xdr:col>12</xdr:col>
      <xdr:colOff>122407</xdr:colOff>
      <xdr:row>74</xdr:row>
      <xdr:rowOff>112800</xdr:rowOff>
    </xdr:to>
    <xdr:graphicFrame macro="">
      <xdr:nvGraphicFramePr>
        <xdr:cNvPr id="14" name="Chart 5">
          <a:extLst>
            <a:ext uri="{FF2B5EF4-FFF2-40B4-BE49-F238E27FC236}">
              <a16:creationId xmlns:a16="http://schemas.microsoft.com/office/drawing/2014/main" id="{B4E004A9-D5D0-453A-8C99-A440A8BED623}"/>
            </a:ext>
            <a:ext uri="{147F2762-F138-4A5C-976F-8EAC2B608ADB}">
              <a16:predDERef xmlns:a16="http://schemas.microsoft.com/office/drawing/2014/main" pred="{11B843CD-FCE3-4F13-87D8-BD739B214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571499</xdr:colOff>
      <xdr:row>1</xdr:row>
      <xdr:rowOff>12327</xdr:rowOff>
    </xdr:from>
    <xdr:to>
      <xdr:col>12</xdr:col>
      <xdr:colOff>104118</xdr:colOff>
      <xdr:row>17</xdr:row>
      <xdr:rowOff>126627</xdr:rowOff>
    </xdr:to>
    <xdr:graphicFrame macro="">
      <xdr:nvGraphicFramePr>
        <xdr:cNvPr id="20" name="Chart 1">
          <a:extLst>
            <a:ext uri="{FF2B5EF4-FFF2-40B4-BE49-F238E27FC236}">
              <a16:creationId xmlns:a16="http://schemas.microsoft.com/office/drawing/2014/main" id="{F2E65DD8-B92F-49EA-8CE7-AE654801F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503</xdr:colOff>
      <xdr:row>1</xdr:row>
      <xdr:rowOff>38363</xdr:rowOff>
    </xdr:from>
    <xdr:to>
      <xdr:col>23</xdr:col>
      <xdr:colOff>537223</xdr:colOff>
      <xdr:row>17</xdr:row>
      <xdr:rowOff>131955</xdr:rowOff>
    </xdr:to>
    <xdr:graphicFrame macro="">
      <xdr:nvGraphicFramePr>
        <xdr:cNvPr id="28" name="Chart 1">
          <a:extLst>
            <a:ext uri="{FF2B5EF4-FFF2-40B4-BE49-F238E27FC236}">
              <a16:creationId xmlns:a16="http://schemas.microsoft.com/office/drawing/2014/main" id="{00000000-0008-0000-0600-000005000000}"/>
            </a:ext>
            <a:ext uri="{147F2762-F138-4A5C-976F-8EAC2B608ADB}">
              <a16:predDERef xmlns:a16="http://schemas.microsoft.com/office/drawing/2014/main" pred="{F2E65DD8-B92F-49EA-8CE7-AE654801F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183568</xdr:colOff>
      <xdr:row>1</xdr:row>
      <xdr:rowOff>10253</xdr:rowOff>
    </xdr:from>
    <xdr:to>
      <xdr:col>32</xdr:col>
      <xdr:colOff>459201</xdr:colOff>
      <xdr:row>18</xdr:row>
      <xdr:rowOff>167761</xdr:rowOff>
    </xdr:to>
    <xdr:graphicFrame macro="">
      <xdr:nvGraphicFramePr>
        <xdr:cNvPr id="126" name="Chart 4">
          <a:extLst>
            <a:ext uri="{FF2B5EF4-FFF2-40B4-BE49-F238E27FC236}">
              <a16:creationId xmlns:a16="http://schemas.microsoft.com/office/drawing/2014/main" id="{00000000-0008-0000-0600-00007E000000}"/>
            </a:ext>
            <a:ext uri="{147F2762-F138-4A5C-976F-8EAC2B608ADB}">
              <a16:predDERef xmlns:a16="http://schemas.microsoft.com/office/drawing/2014/main" pred="{5B0EE94A-38D0-4544-BCC2-0A9914A3D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606961</xdr:colOff>
      <xdr:row>39</xdr:row>
      <xdr:rowOff>48841</xdr:rowOff>
    </xdr:from>
    <xdr:to>
      <xdr:col>23</xdr:col>
      <xdr:colOff>535702</xdr:colOff>
      <xdr:row>53</xdr:row>
      <xdr:rowOff>132909</xdr:rowOff>
    </xdr:to>
    <xdr:graphicFrame macro="">
      <xdr:nvGraphicFramePr>
        <xdr:cNvPr id="19" name="Chart 1">
          <a:extLst>
            <a:ext uri="{FF2B5EF4-FFF2-40B4-BE49-F238E27FC236}">
              <a16:creationId xmlns:a16="http://schemas.microsoft.com/office/drawing/2014/main" id="{00000000-0008-0000-0600-000003000000}"/>
            </a:ext>
            <a:ext uri="{147F2762-F138-4A5C-976F-8EAC2B608ADB}">
              <a16:predDERef xmlns:a16="http://schemas.microsoft.com/office/drawing/2014/main" pred="{4DA94429-4267-48AD-88B2-E9B654D16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161868</xdr:colOff>
      <xdr:row>39</xdr:row>
      <xdr:rowOff>28575</xdr:rowOff>
    </xdr:from>
    <xdr:to>
      <xdr:col>32</xdr:col>
      <xdr:colOff>437501</xdr:colOff>
      <xdr:row>57</xdr:row>
      <xdr:rowOff>3690</xdr:rowOff>
    </xdr:to>
    <xdr:graphicFrame macro="">
      <xdr:nvGraphicFramePr>
        <xdr:cNvPr id="132" name="Chart 1">
          <a:extLst>
            <a:ext uri="{FF2B5EF4-FFF2-40B4-BE49-F238E27FC236}">
              <a16:creationId xmlns:a16="http://schemas.microsoft.com/office/drawing/2014/main" id="{00000000-0008-0000-0600-000084000000}"/>
            </a:ext>
            <a:ext uri="{147F2762-F138-4A5C-976F-8EAC2B608ADB}">
              <a16:predDERef xmlns:a16="http://schemas.microsoft.com/office/drawing/2014/main" pred="{DA0B2F10-0843-49A1-8937-04E9DDF65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503</xdr:colOff>
      <xdr:row>20</xdr:row>
      <xdr:rowOff>38362</xdr:rowOff>
    </xdr:from>
    <xdr:to>
      <xdr:col>23</xdr:col>
      <xdr:colOff>537223</xdr:colOff>
      <xdr:row>36</xdr:row>
      <xdr:rowOff>131955</xdr:rowOff>
    </xdr:to>
    <xdr:graphicFrame macro="">
      <xdr:nvGraphicFramePr>
        <xdr:cNvPr id="23" name="Chart 1">
          <a:extLst>
            <a:ext uri="{FF2B5EF4-FFF2-40B4-BE49-F238E27FC236}">
              <a16:creationId xmlns:a16="http://schemas.microsoft.com/office/drawing/2014/main" id="{00000000-0008-0000-0600-000004000000}"/>
            </a:ext>
            <a:ext uri="{147F2762-F138-4A5C-976F-8EAC2B608ADB}">
              <a16:predDERef xmlns:a16="http://schemas.microsoft.com/office/drawing/2014/main" pred="{036842DF-E3D7-45EB-A5E7-60F8CFCB3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183568</xdr:colOff>
      <xdr:row>20</xdr:row>
      <xdr:rowOff>10251</xdr:rowOff>
    </xdr:from>
    <xdr:to>
      <xdr:col>32</xdr:col>
      <xdr:colOff>459201</xdr:colOff>
      <xdr:row>37</xdr:row>
      <xdr:rowOff>167759</xdr:rowOff>
    </xdr:to>
    <xdr:graphicFrame macro="">
      <xdr:nvGraphicFramePr>
        <xdr:cNvPr id="129" name="Chart 4">
          <a:extLst>
            <a:ext uri="{FF2B5EF4-FFF2-40B4-BE49-F238E27FC236}">
              <a16:creationId xmlns:a16="http://schemas.microsoft.com/office/drawing/2014/main" id="{00000000-0008-0000-0600-000081000000}"/>
            </a:ext>
            <a:ext uri="{147F2762-F138-4A5C-976F-8EAC2B608ADB}">
              <a16:predDERef xmlns:a16="http://schemas.microsoft.com/office/drawing/2014/main" pred="{D9690E91-158C-4838-9205-FAEA9BEE5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3299</xdr:colOff>
      <xdr:row>58</xdr:row>
      <xdr:rowOff>10252</xdr:rowOff>
    </xdr:from>
    <xdr:to>
      <xdr:col>23</xdr:col>
      <xdr:colOff>545874</xdr:colOff>
      <xdr:row>72</xdr:row>
      <xdr:rowOff>94320</xdr:rowOff>
    </xdr:to>
    <xdr:graphicFrame macro="">
      <xdr:nvGraphicFramePr>
        <xdr:cNvPr id="17" name="Chart 1">
          <a:extLst>
            <a:ext uri="{FF2B5EF4-FFF2-40B4-BE49-F238E27FC236}">
              <a16:creationId xmlns:a16="http://schemas.microsoft.com/office/drawing/2014/main" id="{00000000-0008-0000-0600-000002000000}"/>
            </a:ext>
            <a:ext uri="{147F2762-F138-4A5C-976F-8EAC2B608ADB}">
              <a16:predDERef xmlns:a16="http://schemas.microsoft.com/office/drawing/2014/main" pred="{B4E004A9-D5D0-453A-8C99-A440A8BED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171394</xdr:colOff>
      <xdr:row>58</xdr:row>
      <xdr:rowOff>10251</xdr:rowOff>
    </xdr:from>
    <xdr:to>
      <xdr:col>32</xdr:col>
      <xdr:colOff>447027</xdr:colOff>
      <xdr:row>75</xdr:row>
      <xdr:rowOff>167759</xdr:rowOff>
    </xdr:to>
    <xdr:graphicFrame macro="">
      <xdr:nvGraphicFramePr>
        <xdr:cNvPr id="135" name="Chart 5">
          <a:extLst>
            <a:ext uri="{FF2B5EF4-FFF2-40B4-BE49-F238E27FC236}">
              <a16:creationId xmlns:a16="http://schemas.microsoft.com/office/drawing/2014/main" id="{00000000-0008-0000-0600-000087000000}"/>
            </a:ext>
            <a:ext uri="{147F2762-F138-4A5C-976F-8EAC2B608ADB}">
              <a16:predDERef xmlns:a16="http://schemas.microsoft.com/office/drawing/2014/main" pred="{0294EAF6-AF01-4A91-B1AE-12BEFB52A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22411</xdr:colOff>
      <xdr:row>78</xdr:row>
      <xdr:rowOff>185458</xdr:rowOff>
    </xdr:from>
    <xdr:to>
      <xdr:col>18</xdr:col>
      <xdr:colOff>26893</xdr:colOff>
      <xdr:row>95</xdr:row>
      <xdr:rowOff>78958</xdr:rowOff>
    </xdr:to>
    <xdr:graphicFrame macro="">
      <xdr:nvGraphicFramePr>
        <xdr:cNvPr id="44" name="Chart 1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79</xdr:row>
      <xdr:rowOff>13643</xdr:rowOff>
    </xdr:from>
    <xdr:to>
      <xdr:col>8</xdr:col>
      <xdr:colOff>304798</xdr:colOff>
      <xdr:row>95</xdr:row>
      <xdr:rowOff>97643</xdr:rowOff>
    </xdr:to>
    <xdr:graphicFrame macro="">
      <xdr:nvGraphicFramePr>
        <xdr:cNvPr id="15" name="Chart 2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103</xdr:row>
      <xdr:rowOff>16571</xdr:rowOff>
    </xdr:from>
    <xdr:to>
      <xdr:col>8</xdr:col>
      <xdr:colOff>304800</xdr:colOff>
      <xdr:row>119</xdr:row>
      <xdr:rowOff>100571</xdr:rowOff>
    </xdr:to>
    <xdr:graphicFrame macro="">
      <xdr:nvGraphicFramePr>
        <xdr:cNvPr id="68" name="Chart 3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304799</xdr:colOff>
      <xdr:row>119</xdr:row>
      <xdr:rowOff>84000</xdr:rowOff>
    </xdr:to>
    <xdr:graphicFrame macro="">
      <xdr:nvGraphicFramePr>
        <xdr:cNvPr id="79" name="Chart 4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0</xdr:colOff>
      <xdr:row>103</xdr:row>
      <xdr:rowOff>0</xdr:rowOff>
    </xdr:from>
    <xdr:to>
      <xdr:col>26</xdr:col>
      <xdr:colOff>304800</xdr:colOff>
      <xdr:row>119</xdr:row>
      <xdr:rowOff>84000</xdr:rowOff>
    </xdr:to>
    <xdr:graphicFrame macro="">
      <xdr:nvGraphicFramePr>
        <xdr:cNvPr id="91" name="Chart 5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0</xdr:colOff>
      <xdr:row>123</xdr:row>
      <xdr:rowOff>0</xdr:rowOff>
    </xdr:from>
    <xdr:to>
      <xdr:col>13</xdr:col>
      <xdr:colOff>304799</xdr:colOff>
      <xdr:row>139</xdr:row>
      <xdr:rowOff>84000</xdr:rowOff>
    </xdr:to>
    <xdr:graphicFrame macro="">
      <xdr:nvGraphicFramePr>
        <xdr:cNvPr id="122" name="Chart 6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</xdr:col>
      <xdr:colOff>0</xdr:colOff>
      <xdr:row>123</xdr:row>
      <xdr:rowOff>0</xdr:rowOff>
    </xdr:from>
    <xdr:to>
      <xdr:col>22</xdr:col>
      <xdr:colOff>304800</xdr:colOff>
      <xdr:row>139</xdr:row>
      <xdr:rowOff>84000</xdr:rowOff>
    </xdr:to>
    <xdr:graphicFrame macro="">
      <xdr:nvGraphicFramePr>
        <xdr:cNvPr id="121" name="Chart 7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1</xdr:col>
      <xdr:colOff>156883</xdr:colOff>
      <xdr:row>21</xdr:row>
      <xdr:rowOff>33618</xdr:rowOff>
    </xdr:from>
    <xdr:to>
      <xdr:col>1</xdr:col>
      <xdr:colOff>705571</xdr:colOff>
      <xdr:row>34</xdr:row>
      <xdr:rowOff>148143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1" y="4123765"/>
          <a:ext cx="548688" cy="25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134469</xdr:colOff>
      <xdr:row>58</xdr:row>
      <xdr:rowOff>179293</xdr:rowOff>
    </xdr:from>
    <xdr:to>
      <xdr:col>1</xdr:col>
      <xdr:colOff>683157</xdr:colOff>
      <xdr:row>72</xdr:row>
      <xdr:rowOff>103318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9587" y="11407587"/>
          <a:ext cx="548688" cy="25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204108</xdr:colOff>
      <xdr:row>1</xdr:row>
      <xdr:rowOff>172891</xdr:rowOff>
    </xdr:from>
    <xdr:to>
      <xdr:col>1</xdr:col>
      <xdr:colOff>673541</xdr:colOff>
      <xdr:row>15</xdr:row>
      <xdr:rowOff>121302</xdr:rowOff>
    </xdr:to>
    <xdr:pic>
      <xdr:nvPicPr>
        <xdr:cNvPr id="26" name="Picture 53">
          <a:extLst>
            <a:ext uri="{FF2B5EF4-FFF2-40B4-BE49-F238E27FC236}">
              <a16:creationId xmlns:a16="http://schemas.microsoft.com/office/drawing/2014/main" id="{6474DE6F-1BAD-4FAD-86C5-980487F49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6429" y="417820"/>
          <a:ext cx="469433" cy="26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39</xdr:row>
      <xdr:rowOff>163286</xdr:rowOff>
    </xdr:from>
    <xdr:to>
      <xdr:col>1</xdr:col>
      <xdr:colOff>619111</xdr:colOff>
      <xdr:row>53</xdr:row>
      <xdr:rowOff>111697</xdr:rowOff>
    </xdr:to>
    <xdr:pic>
      <xdr:nvPicPr>
        <xdr:cNvPr id="8" name="Picture 54">
          <a:extLst>
            <a:ext uri="{FF2B5EF4-FFF2-40B4-BE49-F238E27FC236}">
              <a16:creationId xmlns:a16="http://schemas.microsoft.com/office/drawing/2014/main" id="{FD9757D4-CBBC-4926-8799-69A135115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1999" y="7756072"/>
          <a:ext cx="469433" cy="2615411"/>
        </a:xfrm>
        <a:prstGeom prst="rect">
          <a:avLst/>
        </a:prstGeom>
      </xdr:spPr>
    </xdr:pic>
    <xdr:clientData/>
  </xdr:twoCellAnchor>
  <xdr:oneCellAnchor>
    <xdr:from>
      <xdr:col>13</xdr:col>
      <xdr:colOff>530678</xdr:colOff>
      <xdr:row>49</xdr:row>
      <xdr:rowOff>988</xdr:rowOff>
    </xdr:from>
    <xdr:ext cx="642191" cy="652682"/>
    <xdr:pic>
      <xdr:nvPicPr>
        <xdr:cNvPr id="459" name="Google Shape;131;g25cc73ff175_0_117">
          <a:extLst>
            <a:ext uri="{FF2B5EF4-FFF2-40B4-BE49-F238E27FC236}">
              <a16:creationId xmlns:a16="http://schemas.microsoft.com/office/drawing/2014/main" id="{A27575D8-9D2B-5309-E6B2-81C0E4FE223F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2">
          <a:alphaModFix/>
        </a:blip>
        <a:srcRect/>
        <a:stretch/>
      </xdr:blipFill>
      <xdr:spPr>
        <a:xfrm>
          <a:off x="8640535" y="9498774"/>
          <a:ext cx="642191" cy="65268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523063</xdr:colOff>
      <xdr:row>40</xdr:row>
      <xdr:rowOff>81255</xdr:rowOff>
    </xdr:from>
    <xdr:ext cx="642191" cy="652683"/>
    <xdr:pic>
      <xdr:nvPicPr>
        <xdr:cNvPr id="457" name="Google Shape;132;g25cc73ff175_0_117">
          <a:extLst>
            <a:ext uri="{FF2B5EF4-FFF2-40B4-BE49-F238E27FC236}">
              <a16:creationId xmlns:a16="http://schemas.microsoft.com/office/drawing/2014/main" id="{DAD911E2-277D-95AF-C153-01F41A9C62D5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3">
          <a:alphaModFix/>
        </a:blip>
        <a:srcRect/>
        <a:stretch/>
      </xdr:blipFill>
      <xdr:spPr>
        <a:xfrm>
          <a:off x="8570998" y="7935929"/>
          <a:ext cx="642191" cy="652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520408</xdr:colOff>
      <xdr:row>44</xdr:row>
      <xdr:rowOff>142538</xdr:rowOff>
    </xdr:from>
    <xdr:ext cx="642191" cy="655444"/>
    <xdr:pic>
      <xdr:nvPicPr>
        <xdr:cNvPr id="458" name="Google Shape;133;g25cc73ff175_0_117">
          <a:extLst>
            <a:ext uri="{FF2B5EF4-FFF2-40B4-BE49-F238E27FC236}">
              <a16:creationId xmlns:a16="http://schemas.microsoft.com/office/drawing/2014/main" id="{FA788616-5A4B-7D15-F9E0-B5B8DA406EC2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4">
          <a:alphaModFix/>
        </a:blip>
        <a:srcRect/>
        <a:stretch/>
      </xdr:blipFill>
      <xdr:spPr>
        <a:xfrm>
          <a:off x="8568343" y="8770255"/>
          <a:ext cx="642191" cy="65544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530678</xdr:colOff>
      <xdr:row>12</xdr:row>
      <xdr:rowOff>144614</xdr:rowOff>
    </xdr:from>
    <xdr:ext cx="642191" cy="652682"/>
    <xdr:pic>
      <xdr:nvPicPr>
        <xdr:cNvPr id="474" name="Google Shape;131;g25cc73ff175_0_117">
          <a:extLst>
            <a:ext uri="{FF2B5EF4-FFF2-40B4-BE49-F238E27FC236}">
              <a16:creationId xmlns:a16="http://schemas.microsoft.com/office/drawing/2014/main" id="{3D68FA49-3F04-4071-AB1A-9CEC38D40577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2">
          <a:alphaModFix/>
        </a:blip>
        <a:srcRect/>
        <a:stretch/>
      </xdr:blipFill>
      <xdr:spPr>
        <a:xfrm>
          <a:off x="8596529" y="2394135"/>
          <a:ext cx="642191" cy="65268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523063</xdr:colOff>
      <xdr:row>2</xdr:row>
      <xdr:rowOff>155857</xdr:rowOff>
    </xdr:from>
    <xdr:ext cx="642191" cy="652683"/>
    <xdr:pic>
      <xdr:nvPicPr>
        <xdr:cNvPr id="475" name="Google Shape;132;g25cc73ff175_0_117">
          <a:extLst>
            <a:ext uri="{FF2B5EF4-FFF2-40B4-BE49-F238E27FC236}">
              <a16:creationId xmlns:a16="http://schemas.microsoft.com/office/drawing/2014/main" id="{0210A7A7-A605-4C13-B3CD-0297EB3DB3DB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3">
          <a:alphaModFix/>
        </a:blip>
        <a:srcRect/>
        <a:stretch/>
      </xdr:blipFill>
      <xdr:spPr>
        <a:xfrm>
          <a:off x="8588914" y="581442"/>
          <a:ext cx="642191" cy="652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520408</xdr:colOff>
      <xdr:row>7</xdr:row>
      <xdr:rowOff>148118</xdr:rowOff>
    </xdr:from>
    <xdr:ext cx="642191" cy="655444"/>
    <xdr:pic>
      <xdr:nvPicPr>
        <xdr:cNvPr id="476" name="Google Shape;133;g25cc73ff175_0_117">
          <a:extLst>
            <a:ext uri="{FF2B5EF4-FFF2-40B4-BE49-F238E27FC236}">
              <a16:creationId xmlns:a16="http://schemas.microsoft.com/office/drawing/2014/main" id="{E7D71280-929E-47E6-900F-D0D201973FA8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4">
          <a:alphaModFix/>
        </a:blip>
        <a:srcRect/>
        <a:stretch/>
      </xdr:blipFill>
      <xdr:spPr>
        <a:xfrm>
          <a:off x="8586259" y="1485671"/>
          <a:ext cx="642191" cy="65544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530678</xdr:colOff>
      <xdr:row>31</xdr:row>
      <xdr:rowOff>83812</xdr:rowOff>
    </xdr:from>
    <xdr:ext cx="642191" cy="652682"/>
    <xdr:pic>
      <xdr:nvPicPr>
        <xdr:cNvPr id="477" name="Google Shape;131;g25cc73ff175_0_117">
          <a:extLst>
            <a:ext uri="{FF2B5EF4-FFF2-40B4-BE49-F238E27FC236}">
              <a16:creationId xmlns:a16="http://schemas.microsoft.com/office/drawing/2014/main" id="{F20F3BB0-443F-4B5A-A81E-56EF991CAEB1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2">
          <a:alphaModFix/>
        </a:blip>
        <a:srcRect/>
        <a:stretch/>
      </xdr:blipFill>
      <xdr:spPr>
        <a:xfrm>
          <a:off x="8578613" y="6157725"/>
          <a:ext cx="642191" cy="65268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523063</xdr:colOff>
      <xdr:row>21</xdr:row>
      <xdr:rowOff>95059</xdr:rowOff>
    </xdr:from>
    <xdr:ext cx="642191" cy="652683"/>
    <xdr:pic>
      <xdr:nvPicPr>
        <xdr:cNvPr id="478" name="Google Shape;132;g25cc73ff175_0_117">
          <a:extLst>
            <a:ext uri="{FF2B5EF4-FFF2-40B4-BE49-F238E27FC236}">
              <a16:creationId xmlns:a16="http://schemas.microsoft.com/office/drawing/2014/main" id="{7D8E4825-A0C2-4226-948E-1F0AA02D666B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3">
          <a:alphaModFix/>
        </a:blip>
        <a:srcRect/>
        <a:stretch/>
      </xdr:blipFill>
      <xdr:spPr>
        <a:xfrm>
          <a:off x="8570998" y="4236363"/>
          <a:ext cx="642191" cy="652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520408</xdr:colOff>
      <xdr:row>26</xdr:row>
      <xdr:rowOff>87321</xdr:rowOff>
    </xdr:from>
    <xdr:ext cx="642191" cy="655444"/>
    <xdr:pic>
      <xdr:nvPicPr>
        <xdr:cNvPr id="479" name="Google Shape;133;g25cc73ff175_0_117">
          <a:extLst>
            <a:ext uri="{FF2B5EF4-FFF2-40B4-BE49-F238E27FC236}">
              <a16:creationId xmlns:a16="http://schemas.microsoft.com/office/drawing/2014/main" id="{8B0EB079-BD24-4218-ABC3-7710F4015808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4">
          <a:alphaModFix/>
        </a:blip>
        <a:srcRect/>
        <a:stretch/>
      </xdr:blipFill>
      <xdr:spPr>
        <a:xfrm>
          <a:off x="8568343" y="5194930"/>
          <a:ext cx="642191" cy="65544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530678</xdr:colOff>
      <xdr:row>67</xdr:row>
      <xdr:rowOff>152837</xdr:rowOff>
    </xdr:from>
    <xdr:ext cx="642191" cy="652682"/>
    <xdr:pic>
      <xdr:nvPicPr>
        <xdr:cNvPr id="480" name="Google Shape;131;g25cc73ff175_0_117">
          <a:extLst>
            <a:ext uri="{FF2B5EF4-FFF2-40B4-BE49-F238E27FC236}">
              <a16:creationId xmlns:a16="http://schemas.microsoft.com/office/drawing/2014/main" id="{5D4A90DF-01C5-47D6-BF34-E5FA783D7EE3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2">
          <a:alphaModFix/>
        </a:blip>
        <a:srcRect/>
        <a:stretch/>
      </xdr:blipFill>
      <xdr:spPr>
        <a:xfrm>
          <a:off x="8596529" y="12616401"/>
          <a:ext cx="642191" cy="65268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523063</xdr:colOff>
      <xdr:row>59</xdr:row>
      <xdr:rowOff>12235</xdr:rowOff>
    </xdr:from>
    <xdr:ext cx="642191" cy="652683"/>
    <xdr:pic>
      <xdr:nvPicPr>
        <xdr:cNvPr id="481" name="Google Shape;132;g25cc73ff175_0_117">
          <a:extLst>
            <a:ext uri="{FF2B5EF4-FFF2-40B4-BE49-F238E27FC236}">
              <a16:creationId xmlns:a16="http://schemas.microsoft.com/office/drawing/2014/main" id="{4262407E-776E-47A5-A880-5BFD2B341932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3">
          <a:alphaModFix/>
        </a:blip>
        <a:srcRect/>
        <a:stretch/>
      </xdr:blipFill>
      <xdr:spPr>
        <a:xfrm>
          <a:off x="8588914" y="11016650"/>
          <a:ext cx="642191" cy="652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520408</xdr:colOff>
      <xdr:row>63</xdr:row>
      <xdr:rowOff>87322</xdr:rowOff>
    </xdr:from>
    <xdr:ext cx="642191" cy="655444"/>
    <xdr:pic>
      <xdr:nvPicPr>
        <xdr:cNvPr id="482" name="Google Shape;133;g25cc73ff175_0_117">
          <a:extLst>
            <a:ext uri="{FF2B5EF4-FFF2-40B4-BE49-F238E27FC236}">
              <a16:creationId xmlns:a16="http://schemas.microsoft.com/office/drawing/2014/main" id="{F8676E69-8492-4A87-A395-3BEF9D04C581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4">
          <a:alphaModFix/>
        </a:blip>
        <a:srcRect/>
        <a:stretch/>
      </xdr:blipFill>
      <xdr:spPr>
        <a:xfrm>
          <a:off x="8586259" y="11821311"/>
          <a:ext cx="642191" cy="655444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09FC7-08DC-4B1E-BB4B-981EEF028839}">
  <sheetPr codeName="Sheet1"/>
  <dimension ref="B2:P28"/>
  <sheetViews>
    <sheetView topLeftCell="J1" workbookViewId="0">
      <selection activeCell="G6" sqref="G6"/>
    </sheetView>
  </sheetViews>
  <sheetFormatPr defaultRowHeight="15"/>
  <cols>
    <col min="1" max="1" width="3" bestFit="1" customWidth="1"/>
    <col min="2" max="2" width="33.28515625" bestFit="1" customWidth="1"/>
    <col min="3" max="8" width="17" bestFit="1" customWidth="1"/>
    <col min="10" max="10" width="42.42578125" bestFit="1" customWidth="1"/>
    <col min="11" max="11" width="18.7109375" bestFit="1" customWidth="1"/>
    <col min="12" max="12" width="17" bestFit="1" customWidth="1"/>
    <col min="13" max="13" width="18.7109375" bestFit="1" customWidth="1"/>
    <col min="14" max="14" width="17" bestFit="1" customWidth="1"/>
    <col min="15" max="15" width="18.7109375" bestFit="1" customWidth="1"/>
    <col min="16" max="16" width="17" bestFit="1" customWidth="1"/>
  </cols>
  <sheetData>
    <row r="2" spans="2:16" ht="23.25">
      <c r="B2" s="30" t="s">
        <v>0</v>
      </c>
      <c r="C2" s="30"/>
      <c r="D2" s="30"/>
      <c r="E2" s="30"/>
      <c r="F2" s="30"/>
      <c r="G2" s="30"/>
      <c r="H2" s="30"/>
      <c r="I2" s="30"/>
      <c r="J2" s="30" t="s">
        <v>1</v>
      </c>
    </row>
    <row r="3" spans="2:16" ht="18">
      <c r="B3" s="1"/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J3" s="1"/>
      <c r="K3" s="1" t="s">
        <v>2</v>
      </c>
      <c r="L3" s="1" t="s">
        <v>3</v>
      </c>
      <c r="M3" s="1" t="s">
        <v>4</v>
      </c>
      <c r="N3" s="1" t="s">
        <v>5</v>
      </c>
      <c r="O3" s="1" t="s">
        <v>6</v>
      </c>
      <c r="P3" s="1" t="s">
        <v>7</v>
      </c>
    </row>
    <row r="4" spans="2:16" ht="18">
      <c r="B4" s="1" t="s">
        <v>8</v>
      </c>
      <c r="C4" s="73">
        <v>1725653</v>
      </c>
      <c r="D4" s="73">
        <v>1282598</v>
      </c>
      <c r="E4" s="73">
        <v>1085878</v>
      </c>
      <c r="F4" s="73">
        <v>543582</v>
      </c>
      <c r="G4" s="74">
        <v>577510</v>
      </c>
      <c r="H4" s="73">
        <v>158300</v>
      </c>
      <c r="J4" s="1" t="s">
        <v>8</v>
      </c>
      <c r="K4" s="73">
        <v>1073143</v>
      </c>
      <c r="L4" s="73">
        <v>696366</v>
      </c>
      <c r="M4" s="74">
        <v>2207976</v>
      </c>
      <c r="N4" s="73">
        <v>1167458</v>
      </c>
      <c r="O4" s="73">
        <v>2029039</v>
      </c>
      <c r="P4" s="73">
        <v>1412557</v>
      </c>
    </row>
    <row r="5" spans="2:16" ht="18">
      <c r="B5" s="1" t="s">
        <v>9</v>
      </c>
      <c r="C5" s="73">
        <v>23565</v>
      </c>
      <c r="D5" s="73">
        <v>14545</v>
      </c>
      <c r="E5" s="73">
        <v>12208</v>
      </c>
      <c r="F5" s="73">
        <v>13839</v>
      </c>
      <c r="G5" s="74">
        <v>13823</v>
      </c>
      <c r="H5" s="73">
        <v>8331</v>
      </c>
      <c r="J5" s="1" t="s">
        <v>9</v>
      </c>
      <c r="K5" s="73">
        <v>7168876</v>
      </c>
      <c r="L5" s="73">
        <v>3008286</v>
      </c>
      <c r="M5" s="74">
        <v>4968838</v>
      </c>
      <c r="N5" s="73">
        <v>1147466</v>
      </c>
      <c r="O5" s="73">
        <v>2773333</v>
      </c>
      <c r="P5" s="73">
        <v>839798</v>
      </c>
    </row>
    <row r="6" spans="2:16" ht="18">
      <c r="B6" s="1" t="s">
        <v>10</v>
      </c>
      <c r="C6" s="73">
        <v>9386</v>
      </c>
      <c r="D6" s="73">
        <v>5543</v>
      </c>
      <c r="E6" s="73">
        <v>5132</v>
      </c>
      <c r="F6" s="73">
        <v>6056</v>
      </c>
      <c r="G6" s="79">
        <v>5.51</v>
      </c>
      <c r="H6" s="73">
        <v>2992</v>
      </c>
      <c r="J6" s="1" t="s">
        <v>10</v>
      </c>
      <c r="K6" s="73">
        <v>234587</v>
      </c>
      <c r="L6" s="73">
        <v>78206</v>
      </c>
      <c r="M6" s="74">
        <v>487726</v>
      </c>
      <c r="N6" s="73">
        <v>62804</v>
      </c>
      <c r="O6" s="73">
        <v>138434</v>
      </c>
      <c r="P6" s="73">
        <v>29651</v>
      </c>
    </row>
    <row r="7" spans="2:16" ht="18">
      <c r="B7" s="1" t="s">
        <v>11</v>
      </c>
      <c r="C7" s="73">
        <v>52996</v>
      </c>
      <c r="D7" s="73">
        <v>13463</v>
      </c>
      <c r="E7" s="73">
        <v>28083</v>
      </c>
      <c r="F7" s="73">
        <v>72604</v>
      </c>
      <c r="G7" s="74">
        <v>69314</v>
      </c>
      <c r="H7" s="73">
        <v>14036</v>
      </c>
      <c r="J7" s="1" t="s">
        <v>11</v>
      </c>
      <c r="K7" s="73">
        <v>2597414</v>
      </c>
      <c r="L7" s="73">
        <v>308414</v>
      </c>
      <c r="M7" s="74">
        <v>3439108</v>
      </c>
      <c r="N7" s="73">
        <v>3809917</v>
      </c>
      <c r="O7" s="73">
        <v>3464153</v>
      </c>
      <c r="P7" s="73">
        <v>3811037</v>
      </c>
    </row>
    <row r="8" spans="2:16" ht="18">
      <c r="B8" s="1" t="s">
        <v>12</v>
      </c>
      <c r="C8" s="73">
        <v>31185</v>
      </c>
      <c r="D8" s="74">
        <v>26347</v>
      </c>
      <c r="E8" s="73">
        <v>27933</v>
      </c>
      <c r="F8" s="73">
        <v>47652</v>
      </c>
      <c r="G8" s="74">
        <v>28853</v>
      </c>
      <c r="H8" s="73">
        <v>12577</v>
      </c>
      <c r="J8" s="1" t="s">
        <v>12</v>
      </c>
      <c r="K8" s="73">
        <v>205624</v>
      </c>
      <c r="L8" s="73">
        <v>177780</v>
      </c>
      <c r="M8" s="74">
        <v>185641</v>
      </c>
      <c r="N8" s="73">
        <v>391248</v>
      </c>
      <c r="O8" s="73">
        <v>311657</v>
      </c>
      <c r="P8" s="73">
        <v>91143</v>
      </c>
    </row>
    <row r="9" spans="2:16" ht="18">
      <c r="B9" s="2" t="s">
        <v>13</v>
      </c>
      <c r="C9" s="75">
        <f t="shared" ref="C9:H9" si="0">SUM(C4:C8)</f>
        <v>1842785</v>
      </c>
      <c r="D9" s="75">
        <f t="shared" si="0"/>
        <v>1342496</v>
      </c>
      <c r="E9" s="75">
        <f t="shared" si="0"/>
        <v>1159234</v>
      </c>
      <c r="F9" s="75">
        <f t="shared" si="0"/>
        <v>683733</v>
      </c>
      <c r="G9" s="75">
        <f t="shared" si="0"/>
        <v>689505.51</v>
      </c>
      <c r="H9" s="75">
        <f t="shared" si="0"/>
        <v>196236</v>
      </c>
      <c r="J9" s="2" t="s">
        <v>13</v>
      </c>
      <c r="K9" s="75">
        <f t="shared" ref="K9:P9" si="1">SUM(K4:K8)</f>
        <v>11279644</v>
      </c>
      <c r="L9" s="75">
        <f t="shared" si="1"/>
        <v>4269052</v>
      </c>
      <c r="M9" s="75">
        <f t="shared" si="1"/>
        <v>11289289</v>
      </c>
      <c r="N9" s="75">
        <f t="shared" si="1"/>
        <v>6578893</v>
      </c>
      <c r="O9" s="75">
        <f t="shared" si="1"/>
        <v>8716616</v>
      </c>
      <c r="P9" s="75">
        <f t="shared" si="1"/>
        <v>6184186</v>
      </c>
    </row>
    <row r="10" spans="2:16" ht="18">
      <c r="B10" s="2" t="s">
        <v>14</v>
      </c>
      <c r="C10" s="80">
        <f>SUM(C9:D9)</f>
        <v>3185281</v>
      </c>
      <c r="D10" s="81"/>
      <c r="E10" s="80">
        <f>SUM(E9:F9)</f>
        <v>1842967</v>
      </c>
      <c r="F10" s="81"/>
      <c r="G10" s="80">
        <f>SUM(G9:H9)</f>
        <v>885741.51</v>
      </c>
      <c r="H10" s="81"/>
      <c r="J10" s="2" t="s">
        <v>14</v>
      </c>
      <c r="K10" s="76">
        <f>SUM(K9:L9)</f>
        <v>15548696</v>
      </c>
      <c r="L10" s="77"/>
      <c r="M10" s="76">
        <f>SUM(M9:N9)</f>
        <v>17868182</v>
      </c>
      <c r="N10" s="77"/>
      <c r="O10" s="76">
        <f>SUM(O9:P9)</f>
        <v>14900802</v>
      </c>
      <c r="P10" s="77"/>
    </row>
    <row r="11" spans="2:16" ht="18">
      <c r="B11" s="2"/>
      <c r="C11" s="27"/>
      <c r="D11" s="28"/>
      <c r="E11" s="27"/>
      <c r="F11" s="28"/>
      <c r="G11" s="27"/>
      <c r="H11" s="28"/>
      <c r="J11" s="2"/>
      <c r="K11" s="27"/>
      <c r="L11" s="28"/>
      <c r="M11" s="27"/>
      <c r="N11" s="28"/>
      <c r="O11" s="27"/>
      <c r="P11" s="28"/>
    </row>
    <row r="12" spans="2:16" ht="18">
      <c r="B12" s="2"/>
      <c r="C12" s="27"/>
      <c r="D12" s="28"/>
      <c r="E12" s="27"/>
      <c r="F12" s="28"/>
      <c r="G12" s="27"/>
      <c r="H12" s="28"/>
      <c r="J12" s="2"/>
      <c r="K12" s="27"/>
      <c r="L12" s="28"/>
      <c r="M12" s="27"/>
      <c r="N12" s="28"/>
      <c r="O12" s="27"/>
      <c r="P12" s="28"/>
    </row>
    <row r="13" spans="2:16" ht="23.25">
      <c r="B13" s="30" t="s">
        <v>15</v>
      </c>
      <c r="C13" s="27"/>
      <c r="D13" s="28"/>
      <c r="E13" s="27"/>
      <c r="F13" s="28"/>
      <c r="G13" s="27"/>
      <c r="H13" s="28"/>
      <c r="J13" s="2"/>
      <c r="K13" s="27"/>
      <c r="L13" s="28"/>
      <c r="M13" s="27"/>
      <c r="N13" s="28"/>
      <c r="O13" s="27"/>
      <c r="P13" s="28"/>
    </row>
    <row r="15" spans="2:16">
      <c r="B15" t="s">
        <v>16</v>
      </c>
      <c r="C15" s="65" t="s">
        <v>17</v>
      </c>
      <c r="D15" s="65" t="s">
        <v>18</v>
      </c>
      <c r="E15" s="65" t="s">
        <v>19</v>
      </c>
      <c r="F15" t="s">
        <v>20</v>
      </c>
      <c r="G15" t="s">
        <v>21</v>
      </c>
      <c r="H15" t="s">
        <v>22</v>
      </c>
      <c r="I15" s="65" t="s">
        <v>23</v>
      </c>
      <c r="J15" s="65" t="s">
        <v>24</v>
      </c>
      <c r="K15" s="65" t="s">
        <v>25</v>
      </c>
    </row>
    <row r="16" spans="2:16">
      <c r="B16" t="s">
        <v>26</v>
      </c>
      <c r="C16" s="72">
        <v>39472</v>
      </c>
      <c r="D16" s="72">
        <v>168525</v>
      </c>
      <c r="E16" s="72">
        <v>345148</v>
      </c>
      <c r="F16" s="72">
        <v>39472</v>
      </c>
      <c r="G16" s="72">
        <v>168525</v>
      </c>
      <c r="H16" s="72">
        <v>345148</v>
      </c>
      <c r="I16" s="72">
        <f>C16+F16</f>
        <v>78944</v>
      </c>
      <c r="J16" s="72">
        <f>D16+G16</f>
        <v>337050</v>
      </c>
      <c r="K16" s="72">
        <f>E16+H16</f>
        <v>690296</v>
      </c>
    </row>
    <row r="17" spans="2:11">
      <c r="B17" t="s">
        <v>27</v>
      </c>
      <c r="C17" s="72">
        <v>44245</v>
      </c>
      <c r="D17" s="72">
        <v>141272</v>
      </c>
      <c r="E17" s="72">
        <v>255138</v>
      </c>
      <c r="F17" s="72">
        <v>44245</v>
      </c>
      <c r="G17" s="72">
        <v>141272</v>
      </c>
      <c r="H17" s="72">
        <v>255138</v>
      </c>
      <c r="I17" s="72">
        <f t="shared" ref="I17:I21" si="2">C17+F17</f>
        <v>88490</v>
      </c>
      <c r="J17" s="72">
        <f t="shared" ref="J17:J21" si="3">D17+G17</f>
        <v>282544</v>
      </c>
      <c r="K17" s="72">
        <f t="shared" ref="K17:K21" si="4">E17+H17</f>
        <v>510276</v>
      </c>
    </row>
    <row r="18" spans="2:11">
      <c r="B18" t="s">
        <v>28</v>
      </c>
      <c r="C18" s="72">
        <v>9688</v>
      </c>
      <c r="D18" s="72">
        <v>21184</v>
      </c>
      <c r="E18" s="72">
        <v>31181</v>
      </c>
      <c r="F18" s="72">
        <v>9688</v>
      </c>
      <c r="G18" s="72">
        <v>21184</v>
      </c>
      <c r="H18" s="72">
        <v>31181</v>
      </c>
      <c r="I18" s="72">
        <f t="shared" si="2"/>
        <v>19376</v>
      </c>
      <c r="J18" s="72">
        <f t="shared" si="3"/>
        <v>42368</v>
      </c>
      <c r="K18" s="72">
        <f t="shared" si="4"/>
        <v>62362</v>
      </c>
    </row>
    <row r="19" spans="2:11">
      <c r="B19" t="s">
        <v>29</v>
      </c>
      <c r="C19" s="72">
        <v>1156</v>
      </c>
      <c r="D19" s="72">
        <v>3348</v>
      </c>
      <c r="E19" s="72">
        <v>3852</v>
      </c>
      <c r="F19" s="72">
        <v>1156</v>
      </c>
      <c r="G19" s="72">
        <v>3348</v>
      </c>
      <c r="H19" s="72">
        <v>3852</v>
      </c>
      <c r="I19" s="72">
        <f t="shared" si="2"/>
        <v>2312</v>
      </c>
      <c r="J19" s="72">
        <f t="shared" si="3"/>
        <v>6696</v>
      </c>
      <c r="K19" s="72">
        <f t="shared" si="4"/>
        <v>7704</v>
      </c>
    </row>
    <row r="20" spans="2:11">
      <c r="B20" t="s">
        <v>30</v>
      </c>
      <c r="C20" s="72">
        <v>332</v>
      </c>
      <c r="D20" s="72">
        <v>688</v>
      </c>
      <c r="E20" s="72">
        <v>1111</v>
      </c>
      <c r="F20" s="72">
        <v>332</v>
      </c>
      <c r="G20" s="72">
        <v>688</v>
      </c>
      <c r="H20" s="72">
        <v>1111</v>
      </c>
      <c r="I20" s="72">
        <f t="shared" si="2"/>
        <v>664</v>
      </c>
      <c r="J20" s="72">
        <f t="shared" si="3"/>
        <v>1376</v>
      </c>
      <c r="K20" s="72">
        <f t="shared" si="4"/>
        <v>2222</v>
      </c>
    </row>
    <row r="21" spans="2:11">
      <c r="B21" t="s">
        <v>31</v>
      </c>
      <c r="C21" s="72">
        <v>5</v>
      </c>
      <c r="D21" s="72">
        <v>52</v>
      </c>
      <c r="E21" s="72">
        <v>44</v>
      </c>
      <c r="F21" s="72">
        <v>5</v>
      </c>
      <c r="G21" s="72">
        <v>52</v>
      </c>
      <c r="H21" s="72">
        <v>44</v>
      </c>
      <c r="I21" s="72">
        <f t="shared" si="2"/>
        <v>10</v>
      </c>
      <c r="J21" s="72">
        <f t="shared" si="3"/>
        <v>104</v>
      </c>
      <c r="K21" s="72">
        <f t="shared" si="4"/>
        <v>88</v>
      </c>
    </row>
    <row r="24" spans="2:11" ht="23.25">
      <c r="B24" s="30" t="s">
        <v>32</v>
      </c>
    </row>
    <row r="26" spans="2:11">
      <c r="B26" t="s">
        <v>16</v>
      </c>
      <c r="C26" s="66" t="s">
        <v>17</v>
      </c>
      <c r="D26" s="65" t="s">
        <v>18</v>
      </c>
      <c r="E26" s="65" t="s">
        <v>19</v>
      </c>
      <c r="F26" t="s">
        <v>20</v>
      </c>
      <c r="G26" t="s">
        <v>21</v>
      </c>
      <c r="H26" t="s">
        <v>22</v>
      </c>
      <c r="I26" s="65" t="s">
        <v>23</v>
      </c>
      <c r="J26" s="65" t="s">
        <v>24</v>
      </c>
      <c r="K26" s="65" t="s">
        <v>25</v>
      </c>
    </row>
    <row r="27" spans="2:11">
      <c r="B27" t="s">
        <v>33</v>
      </c>
      <c r="C27" s="72">
        <v>75082</v>
      </c>
      <c r="D27" s="72">
        <v>215681</v>
      </c>
      <c r="E27" s="72">
        <v>498587</v>
      </c>
      <c r="F27" s="72">
        <v>75082</v>
      </c>
      <c r="G27" s="72">
        <v>215681</v>
      </c>
      <c r="H27" s="72">
        <v>498587</v>
      </c>
      <c r="I27" s="72">
        <f>C27+F27</f>
        <v>150164</v>
      </c>
      <c r="J27" s="72">
        <f t="shared" ref="J27:K27" si="5">D27+G27</f>
        <v>431362</v>
      </c>
      <c r="K27" s="72">
        <f t="shared" si="5"/>
        <v>997174</v>
      </c>
    </row>
    <row r="28" spans="2:11">
      <c r="B28" t="s">
        <v>34</v>
      </c>
      <c r="C28" s="72">
        <v>39692</v>
      </c>
      <c r="D28" s="72">
        <v>178005</v>
      </c>
      <c r="E28" s="72">
        <v>390099</v>
      </c>
      <c r="F28" s="72">
        <v>39692</v>
      </c>
      <c r="G28" s="72">
        <v>178005</v>
      </c>
      <c r="H28" s="72">
        <v>390099</v>
      </c>
      <c r="I28" s="72">
        <f>C28+F28</f>
        <v>79384</v>
      </c>
      <c r="J28" s="72">
        <f t="shared" ref="J28" si="6">D28+G28</f>
        <v>356010</v>
      </c>
      <c r="K28" s="72">
        <f t="shared" ref="K28" si="7">E28+H28</f>
        <v>780198</v>
      </c>
    </row>
  </sheetData>
  <mergeCells count="3">
    <mergeCell ref="C10:D10"/>
    <mergeCell ref="E10:F10"/>
    <mergeCell ref="G10:H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5FE4E-5ECC-41E0-81C4-C2A98C7AD2CC}">
  <dimension ref="B2:BB32"/>
  <sheetViews>
    <sheetView zoomScale="54" workbookViewId="0">
      <selection activeCell="I2" sqref="I2"/>
    </sheetView>
  </sheetViews>
  <sheetFormatPr defaultColWidth="9.140625" defaultRowHeight="15"/>
  <cols>
    <col min="1" max="6" width="9.140625" style="29"/>
    <col min="7" max="7" width="4.85546875" style="68" customWidth="1"/>
    <col min="8" max="12" width="9.140625" style="29"/>
    <col min="13" max="13" width="4.85546875" style="68" customWidth="1"/>
    <col min="14" max="18" width="9.140625" style="29"/>
    <col min="19" max="19" width="4.85546875" style="68" customWidth="1"/>
    <col min="20" max="24" width="9.140625" style="29"/>
    <col min="25" max="25" width="4.85546875" style="68" customWidth="1"/>
    <col min="26" max="30" width="9.140625" style="29"/>
    <col min="31" max="31" width="4.85546875" style="68" customWidth="1"/>
    <col min="32" max="36" width="9.140625" style="29"/>
    <col min="37" max="37" width="4.85546875" style="68" customWidth="1"/>
    <col min="38" max="42" width="9.140625" style="29"/>
    <col min="43" max="43" width="4.85546875" style="68" customWidth="1"/>
    <col min="44" max="48" width="9.140625" style="29"/>
    <col min="49" max="49" width="4.85546875" style="68" customWidth="1"/>
    <col min="50" max="16384" width="9.140625" style="29"/>
  </cols>
  <sheetData>
    <row r="2" spans="2:54">
      <c r="B2" s="67"/>
      <c r="C2" s="29" t="s">
        <v>33</v>
      </c>
    </row>
    <row r="3" spans="2:54">
      <c r="B3" s="69"/>
      <c r="C3" s="29" t="s">
        <v>34</v>
      </c>
    </row>
    <row r="6" spans="2:54">
      <c r="B6" s="82" t="s">
        <v>17</v>
      </c>
      <c r="C6" s="82"/>
      <c r="D6" s="82"/>
      <c r="E6" s="82"/>
      <c r="F6" s="82"/>
      <c r="H6" s="82" t="s">
        <v>18</v>
      </c>
      <c r="I6" s="82"/>
      <c r="J6" s="82"/>
      <c r="K6" s="82"/>
      <c r="L6" s="82"/>
      <c r="N6" s="82" t="s">
        <v>19</v>
      </c>
      <c r="O6" s="82"/>
      <c r="P6" s="82"/>
      <c r="Q6" s="82"/>
      <c r="R6" s="82"/>
      <c r="T6" s="82" t="s">
        <v>35</v>
      </c>
      <c r="U6" s="82"/>
      <c r="V6" s="82"/>
      <c r="W6" s="82"/>
      <c r="X6" s="82"/>
      <c r="Z6" s="82" t="s">
        <v>36</v>
      </c>
      <c r="AA6" s="82"/>
      <c r="AB6" s="82"/>
      <c r="AC6" s="82"/>
      <c r="AD6" s="82"/>
      <c r="AF6" s="82" t="s">
        <v>37</v>
      </c>
      <c r="AG6" s="82"/>
      <c r="AH6" s="82"/>
      <c r="AI6" s="82"/>
      <c r="AJ6" s="82"/>
      <c r="AL6" s="82" t="s">
        <v>23</v>
      </c>
      <c r="AM6" s="82"/>
      <c r="AN6" s="82"/>
      <c r="AO6" s="82"/>
      <c r="AP6" s="82"/>
      <c r="AR6" s="82" t="s">
        <v>24</v>
      </c>
      <c r="AS6" s="82"/>
      <c r="AT6" s="82"/>
      <c r="AU6" s="82"/>
      <c r="AV6" s="82"/>
      <c r="AX6" s="82" t="s">
        <v>25</v>
      </c>
      <c r="AY6" s="82"/>
      <c r="AZ6" s="82"/>
      <c r="BA6" s="82"/>
      <c r="BB6" s="82"/>
    </row>
    <row r="31" spans="41:41">
      <c r="AO31" s="70"/>
    </row>
    <row r="32" spans="41:41">
      <c r="AO32" s="71"/>
    </row>
  </sheetData>
  <mergeCells count="9">
    <mergeCell ref="AL6:AP6"/>
    <mergeCell ref="AR6:AV6"/>
    <mergeCell ref="AX6:BB6"/>
    <mergeCell ref="B6:F6"/>
    <mergeCell ref="H6:L6"/>
    <mergeCell ref="N6:R6"/>
    <mergeCell ref="T6:X6"/>
    <mergeCell ref="Z6:AD6"/>
    <mergeCell ref="AF6:AJ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B1280-12A9-41CF-8FEF-02E518BAB119}">
  <sheetPr codeName="Sheet2"/>
  <dimension ref="B1:AE89"/>
  <sheetViews>
    <sheetView topLeftCell="E56" zoomScale="89" zoomScaleNormal="85" workbookViewId="0">
      <selection activeCell="K23" sqref="K23"/>
    </sheetView>
  </sheetViews>
  <sheetFormatPr defaultRowHeight="15"/>
  <cols>
    <col min="1" max="1" width="5.140625" style="29" customWidth="1"/>
    <col min="2" max="2" width="4.85546875" style="29" customWidth="1"/>
    <col min="3" max="3" width="15.7109375" style="29" customWidth="1"/>
    <col min="4" max="4" width="11" style="29" customWidth="1"/>
    <col min="5" max="5" width="6.28515625" style="29" customWidth="1"/>
    <col min="6" max="6" width="11.28515625" style="29" customWidth="1"/>
    <col min="7" max="7" width="5" style="29" customWidth="1"/>
    <col min="8" max="8" width="10.140625" style="29" customWidth="1"/>
    <col min="9" max="9" width="4.85546875" style="29" customWidth="1"/>
    <col min="10" max="10" width="7.85546875" style="29" customWidth="1"/>
    <col min="11" max="11" width="13.28515625" style="29" customWidth="1"/>
    <col min="12" max="12" width="7.28515625" style="29" customWidth="1"/>
    <col min="13" max="13" width="16" style="48" customWidth="1"/>
    <col min="14" max="14" width="15.28515625" style="29" customWidth="1"/>
    <col min="15" max="15" width="2.140625" style="29" customWidth="1"/>
    <col min="16" max="16" width="13" style="29" customWidth="1"/>
    <col min="17" max="17" width="5.140625" style="29" customWidth="1"/>
    <col min="18" max="18" width="10.85546875" style="29" customWidth="1"/>
    <col min="19" max="19" width="5.140625" style="29" customWidth="1"/>
    <col min="20" max="20" width="9.140625" style="29"/>
    <col min="21" max="21" width="13" style="29" customWidth="1"/>
    <col min="22" max="22" width="7.28515625" style="29" customWidth="1"/>
    <col min="23" max="23" width="19.5703125" style="29" customWidth="1"/>
    <col min="24" max="24" width="10.7109375" style="29" customWidth="1"/>
    <col min="25" max="25" width="5" style="29" customWidth="1"/>
    <col min="26" max="26" width="13" style="29" customWidth="1"/>
    <col min="27" max="27" width="5.42578125" style="29" customWidth="1"/>
    <col min="28" max="28" width="10.7109375" style="29" customWidth="1"/>
    <col min="29" max="29" width="5.42578125" style="29" customWidth="1"/>
    <col min="30" max="30" width="9.140625" style="29"/>
    <col min="31" max="31" width="12.140625" style="29" customWidth="1"/>
    <col min="32" max="16383" width="9.140625" style="29"/>
    <col min="16384" max="16384" width="9.140625" style="29" bestFit="1"/>
  </cols>
  <sheetData>
    <row r="1" spans="2:31" ht="23.25">
      <c r="B1" s="35" t="s">
        <v>38</v>
      </c>
      <c r="L1" s="35" t="s">
        <v>39</v>
      </c>
      <c r="V1" s="35" t="s">
        <v>40</v>
      </c>
    </row>
    <row r="2" spans="2:31" ht="23.25">
      <c r="B2" s="35"/>
      <c r="L2" s="35"/>
      <c r="V2" s="35"/>
    </row>
    <row r="4" spans="2:31">
      <c r="C4" s="36"/>
      <c r="M4" s="49"/>
      <c r="W4" s="36"/>
    </row>
    <row r="8" spans="2:31" ht="15.75">
      <c r="K8" s="38" t="s">
        <v>41</v>
      </c>
      <c r="U8" s="38" t="s">
        <v>41</v>
      </c>
      <c r="AE8" s="38" t="s">
        <v>41</v>
      </c>
    </row>
    <row r="9" spans="2:31" ht="15.75">
      <c r="K9" s="39" t="s">
        <v>42</v>
      </c>
      <c r="U9" s="39" t="s">
        <v>42</v>
      </c>
      <c r="AE9" s="39" t="s">
        <v>42</v>
      </c>
    </row>
    <row r="10" spans="2:31" ht="15.75">
      <c r="K10" s="40">
        <f>H21-D21</f>
        <v>1148143</v>
      </c>
      <c r="U10" s="45">
        <f>R21-N21</f>
        <v>9742</v>
      </c>
      <c r="AE10" s="40">
        <f>AB21-X21</f>
        <v>9380.49</v>
      </c>
    </row>
    <row r="11" spans="2:31" ht="15.75">
      <c r="K11" s="41" t="s">
        <v>43</v>
      </c>
      <c r="U11" s="41" t="s">
        <v>43</v>
      </c>
      <c r="AE11" s="41" t="s">
        <v>43</v>
      </c>
    </row>
    <row r="12" spans="2:31" ht="15.75">
      <c r="K12" s="42">
        <f>H21-F21</f>
        <v>639775</v>
      </c>
      <c r="U12" s="42">
        <f>R21-P21</f>
        <v>11357</v>
      </c>
      <c r="AE12" s="42">
        <f>AB21-Z21</f>
        <v>4254</v>
      </c>
    </row>
    <row r="13" spans="2:31" ht="15.75">
      <c r="K13" s="37"/>
      <c r="U13" s="37"/>
      <c r="AE13" s="37"/>
    </row>
    <row r="14" spans="2:31" ht="15.75">
      <c r="K14" s="38" t="s">
        <v>44</v>
      </c>
      <c r="U14" s="38" t="s">
        <v>44</v>
      </c>
      <c r="AE14" s="38" t="s">
        <v>44</v>
      </c>
    </row>
    <row r="15" spans="2:31" ht="15.75">
      <c r="K15" s="41" t="s">
        <v>42</v>
      </c>
      <c r="U15" s="41" t="s">
        <v>42</v>
      </c>
      <c r="AE15" s="41" t="s">
        <v>42</v>
      </c>
    </row>
    <row r="16" spans="2:31" ht="15.75">
      <c r="K16" s="43">
        <f>H22-D22</f>
        <v>-955896</v>
      </c>
      <c r="U16" s="43">
        <f>R22-N22</f>
        <v>4395543</v>
      </c>
      <c r="AE16" s="43">
        <f>AB22-X22</f>
        <v>96153</v>
      </c>
    </row>
    <row r="17" spans="2:31" ht="15.75">
      <c r="C17" s="31"/>
      <c r="E17" s="31"/>
      <c r="G17" s="31"/>
      <c r="K17" s="41" t="s">
        <v>43</v>
      </c>
      <c r="M17" s="50"/>
      <c r="O17" s="31"/>
      <c r="Q17" s="31"/>
      <c r="U17" s="41" t="s">
        <v>43</v>
      </c>
      <c r="W17" s="31"/>
      <c r="Y17" s="31"/>
      <c r="AA17" s="31"/>
      <c r="AE17" s="41" t="s">
        <v>43</v>
      </c>
    </row>
    <row r="18" spans="2:31" ht="15.75">
      <c r="E18" s="31"/>
      <c r="G18" s="31"/>
      <c r="K18" s="44">
        <f>H22-F22</f>
        <v>-1134833</v>
      </c>
      <c r="O18" s="31"/>
      <c r="Q18" s="31"/>
      <c r="U18" s="44">
        <f>R22-P22</f>
        <v>2200038</v>
      </c>
      <c r="Y18" s="31"/>
      <c r="AA18" s="31"/>
      <c r="AE18" s="44">
        <f>AB22-Z22</f>
        <v>-253139</v>
      </c>
    </row>
    <row r="19" spans="2:31">
      <c r="E19" s="31"/>
      <c r="G19" s="31"/>
      <c r="O19" s="31"/>
      <c r="Q19" s="31"/>
      <c r="Y19" s="31"/>
      <c r="AA19" s="31"/>
    </row>
    <row r="20" spans="2:31">
      <c r="E20" s="31"/>
      <c r="G20" s="31"/>
      <c r="O20" s="31"/>
      <c r="Q20" s="31"/>
      <c r="Y20" s="31"/>
      <c r="AA20" s="31"/>
    </row>
    <row r="21" spans="2:31" ht="18">
      <c r="C21" s="47" t="s">
        <v>41</v>
      </c>
      <c r="D21" s="51">
        <f>HLOOKUP($C21,'Data Source'!$J$38:$J$44,2,FALSE)</f>
        <v>577510</v>
      </c>
      <c r="E21" s="52">
        <v>28725</v>
      </c>
      <c r="F21" s="53">
        <f>HLOOKUP($C21,'Data Source'!$J$38:$J$44,4,FALSE)</f>
        <v>1085878</v>
      </c>
      <c r="G21" s="52">
        <v>101332</v>
      </c>
      <c r="H21" s="53">
        <f>HLOOKUP($C21,'Data Source'!$J$38:$J$44,6,FALSE)</f>
        <v>1725653</v>
      </c>
      <c r="I21" s="54"/>
      <c r="J21" s="33"/>
      <c r="K21" s="34"/>
      <c r="L21" s="33"/>
      <c r="M21" s="47" t="s">
        <v>41</v>
      </c>
      <c r="N21" s="51">
        <f>HLOOKUP($M21,'Data Source'!$J$52:$J$58,2,FALSE)</f>
        <v>13823</v>
      </c>
      <c r="O21" s="52">
        <v>28725</v>
      </c>
      <c r="P21" s="53">
        <f>HLOOKUP($M21,'Data Source'!$J$52:$J$58,4,FALSE)</f>
        <v>12208</v>
      </c>
      <c r="Q21" s="52">
        <v>101332</v>
      </c>
      <c r="R21" s="53">
        <f>HLOOKUP($M21,'Data Source'!$J$52:$J$58,6,FALSE)</f>
        <v>23565</v>
      </c>
      <c r="S21" s="46"/>
      <c r="T21" s="34"/>
      <c r="U21" s="34"/>
      <c r="V21" s="34"/>
      <c r="W21" s="47" t="s">
        <v>41</v>
      </c>
      <c r="X21" s="51">
        <f>HLOOKUP($C21,'Data Source'!$Q$38:$Q$44,2,FALSE)</f>
        <v>5.51</v>
      </c>
      <c r="Y21" s="52">
        <v>28725</v>
      </c>
      <c r="Z21" s="53">
        <f>HLOOKUP($C21,'Data Source'!$Q$38:$Q$44,4,FALSE)</f>
        <v>5132</v>
      </c>
      <c r="AA21" s="52">
        <v>101332</v>
      </c>
      <c r="AB21" s="53">
        <f>HLOOKUP($C21,'Data Source'!$Q$38:$Q$44,6,FALSE)</f>
        <v>9386</v>
      </c>
      <c r="AC21" s="46"/>
      <c r="AD21" s="32"/>
    </row>
    <row r="22" spans="2:31" ht="18">
      <c r="C22" s="47" t="s">
        <v>45</v>
      </c>
      <c r="D22" s="51">
        <f>HLOOKUP($C22,'Data Source'!$K$38:$K$44,2,FALSE)</f>
        <v>2029039</v>
      </c>
      <c r="E22" s="52">
        <v>233469</v>
      </c>
      <c r="F22" s="55">
        <f>HLOOKUP($C22,'Data Source'!$K$38:$K$44,4,FALSE)</f>
        <v>2207976</v>
      </c>
      <c r="G22" s="52">
        <v>312651</v>
      </c>
      <c r="H22" s="55">
        <f>HLOOKUP($C22,'Data Source'!$K$38:$K$44,6,FALSE)</f>
        <v>1073143</v>
      </c>
      <c r="I22" s="54"/>
      <c r="J22" s="33"/>
      <c r="K22" s="34"/>
      <c r="L22" s="33"/>
      <c r="M22" s="47" t="s">
        <v>45</v>
      </c>
      <c r="N22" s="51">
        <f>HLOOKUP($M22,'Data Source'!$K$52:$K$58,2,FALSE)</f>
        <v>2773333</v>
      </c>
      <c r="O22" s="52">
        <v>28725</v>
      </c>
      <c r="P22" s="55">
        <f>HLOOKUP($M22,'Data Source'!$K$52:$K$58,4,FALSE)</f>
        <v>4968838</v>
      </c>
      <c r="Q22" s="52">
        <v>101332</v>
      </c>
      <c r="R22" s="55">
        <f>HLOOKUP($M22,'Data Source'!$K$52:$K$58,6,FALSE)</f>
        <v>7168876</v>
      </c>
      <c r="S22" s="46"/>
      <c r="T22" s="34"/>
      <c r="U22" s="34"/>
      <c r="V22" s="34"/>
      <c r="W22" s="47" t="s">
        <v>45</v>
      </c>
      <c r="X22" s="51">
        <f>HLOOKUP($C22,'Data Source'!$R$38:$R$44,2,FALSE)</f>
        <v>138434</v>
      </c>
      <c r="Y22" s="52">
        <v>233469</v>
      </c>
      <c r="Z22" s="55">
        <f>HLOOKUP($C22,'Data Source'!$R$38:$R$44,4,FALSE)</f>
        <v>487726</v>
      </c>
      <c r="AA22" s="52">
        <v>312651</v>
      </c>
      <c r="AB22" s="55">
        <f>HLOOKUP($C22,'Data Source'!$R$38:$R$44,6,FALSE)</f>
        <v>234587</v>
      </c>
      <c r="AC22" s="46"/>
      <c r="AD22" s="32"/>
    </row>
    <row r="23" spans="2:31" ht="18">
      <c r="C23" s="47" t="s">
        <v>46</v>
      </c>
      <c r="D23" s="56">
        <f>HLOOKUP($C23,'Data Source'!$M$38:$M$44,2,FALSE)</f>
        <v>3.5134266073314748</v>
      </c>
      <c r="E23" s="57">
        <v>8.1277284595300259</v>
      </c>
      <c r="F23" s="58">
        <f>HLOOKUP($C23,'Data Source'!$M$38:$M$44,4,FALSE)</f>
        <v>2.0333554966580039</v>
      </c>
      <c r="G23" s="57">
        <v>3.0854123080566849</v>
      </c>
      <c r="H23" s="58">
        <f>HLOOKUP($C23,'Data Source'!$M$38:$M$44,6,FALSE)</f>
        <v>0.62187647226875853</v>
      </c>
      <c r="I23" s="54"/>
      <c r="J23" s="33"/>
      <c r="K23" s="34"/>
      <c r="L23" s="33"/>
      <c r="M23" s="47" t="s">
        <v>46</v>
      </c>
      <c r="N23" s="56">
        <f>HLOOKUP($M23,'Data Source'!$M$52:$M$58,2,FALSE)</f>
        <v>200.63177313173696</v>
      </c>
      <c r="O23" s="57">
        <v>28725</v>
      </c>
      <c r="P23" s="58">
        <f>HLOOKUP($M23,'Data Source'!$M$52:$M$58,4,FALSE)</f>
        <v>407.01490825688074</v>
      </c>
      <c r="Q23" s="57">
        <v>101332</v>
      </c>
      <c r="R23" s="58">
        <f>HLOOKUP($M23,'Data Source'!$M$52:$M$58,6,FALSE)</f>
        <v>304.2171016337789</v>
      </c>
      <c r="S23" s="46"/>
      <c r="T23" s="34"/>
      <c r="U23" s="34"/>
      <c r="V23" s="34"/>
      <c r="W23" s="47" t="s">
        <v>46</v>
      </c>
      <c r="X23" s="56">
        <f>HLOOKUP($C23,'Data Source'!$T$38:$T$44,2,FALSE)</f>
        <v>25124.137931034486</v>
      </c>
      <c r="Y23" s="57">
        <v>8.1277284595300259</v>
      </c>
      <c r="Z23" s="58">
        <f>HLOOKUP($C23,'Data Source'!$T$38:$T$44,4,FALSE)</f>
        <v>95.036243180046768</v>
      </c>
      <c r="AA23" s="57">
        <v>3.0854123080566849</v>
      </c>
      <c r="AB23" s="58">
        <f>HLOOKUP($C23,'Data Source'!$T$38:$T$44,6,FALSE)</f>
        <v>24.993287875559343</v>
      </c>
      <c r="AC23" s="46"/>
      <c r="AD23" s="32"/>
    </row>
    <row r="28" spans="2:31" ht="23.25">
      <c r="B28" s="35" t="s">
        <v>47</v>
      </c>
      <c r="L28" s="35" t="s">
        <v>48</v>
      </c>
    </row>
    <row r="29" spans="2:31" ht="23.25">
      <c r="B29" s="35"/>
      <c r="L29" s="35"/>
    </row>
    <row r="31" spans="2:31">
      <c r="C31" s="36"/>
      <c r="M31" s="49"/>
    </row>
    <row r="35" spans="2:21" ht="15.75">
      <c r="K35" s="38" t="s">
        <v>41</v>
      </c>
      <c r="U35" s="38" t="s">
        <v>41</v>
      </c>
    </row>
    <row r="36" spans="2:21" ht="15.75">
      <c r="K36" s="39" t="s">
        <v>42</v>
      </c>
      <c r="U36" s="39" t="s">
        <v>42</v>
      </c>
    </row>
    <row r="37" spans="2:21" ht="15.75">
      <c r="K37" s="40">
        <f>H48-D48</f>
        <v>-16318</v>
      </c>
      <c r="U37" s="40">
        <f>R48-N48</f>
        <v>2332</v>
      </c>
    </row>
    <row r="38" spans="2:21" ht="15.75">
      <c r="K38" s="41" t="s">
        <v>43</v>
      </c>
      <c r="U38" s="41" t="s">
        <v>43</v>
      </c>
    </row>
    <row r="39" spans="2:21" ht="15.75">
      <c r="K39" s="42">
        <f>H48-F48</f>
        <v>24913</v>
      </c>
      <c r="U39" s="42">
        <f>R48-P48</f>
        <v>3252</v>
      </c>
    </row>
    <row r="40" spans="2:21" ht="15.75">
      <c r="K40" s="37"/>
      <c r="U40" s="37"/>
    </row>
    <row r="41" spans="2:21" ht="15.75">
      <c r="K41" s="38" t="s">
        <v>44</v>
      </c>
      <c r="U41" s="38" t="s">
        <v>44</v>
      </c>
    </row>
    <row r="42" spans="2:21" ht="15.75">
      <c r="K42" s="41" t="s">
        <v>42</v>
      </c>
      <c r="U42" s="41" t="s">
        <v>42</v>
      </c>
    </row>
    <row r="43" spans="2:21" ht="15.75">
      <c r="K43" s="43">
        <f>H49-D49</f>
        <v>-866739</v>
      </c>
      <c r="U43" s="43">
        <f>R49-N49</f>
        <v>-106033</v>
      </c>
    </row>
    <row r="44" spans="2:21" ht="15.75">
      <c r="C44" s="31"/>
      <c r="E44" s="31"/>
      <c r="G44" s="31"/>
      <c r="K44" s="41" t="s">
        <v>43</v>
      </c>
      <c r="M44" s="50"/>
      <c r="O44" s="31"/>
      <c r="Q44" s="31"/>
      <c r="U44" s="41" t="s">
        <v>43</v>
      </c>
    </row>
    <row r="45" spans="2:21" ht="15.75">
      <c r="E45" s="31"/>
      <c r="G45" s="31"/>
      <c r="K45" s="44">
        <f>H49-F49</f>
        <v>-841694</v>
      </c>
      <c r="O45" s="31"/>
      <c r="Q45" s="31"/>
      <c r="U45" s="44">
        <f>R49-P49</f>
        <v>19983</v>
      </c>
    </row>
    <row r="46" spans="2:21">
      <c r="E46" s="31"/>
      <c r="G46" s="31"/>
      <c r="O46" s="31"/>
      <c r="Q46" s="31"/>
    </row>
    <row r="47" spans="2:21">
      <c r="E47" s="31"/>
      <c r="G47" s="31"/>
      <c r="O47" s="31"/>
      <c r="Q47" s="31"/>
    </row>
    <row r="48" spans="2:21" ht="18">
      <c r="B48" s="32"/>
      <c r="C48" s="59" t="s">
        <v>41</v>
      </c>
      <c r="D48" s="51">
        <f>HLOOKUP($M21,'Data Source'!$Q$52:$Q$58,2,FALSE)</f>
        <v>69314</v>
      </c>
      <c r="E48" s="52">
        <v>28725</v>
      </c>
      <c r="F48" s="53">
        <f>HLOOKUP($M21,'Data Source'!$Q$52:$Q$58,4,FALSE)</f>
        <v>28083</v>
      </c>
      <c r="G48" s="52">
        <v>101332</v>
      </c>
      <c r="H48" s="53">
        <f>HLOOKUP($M21,'Data Source'!$Q$52:$Q$58,6,FALSE)</f>
        <v>52996</v>
      </c>
      <c r="I48" s="54"/>
      <c r="J48" s="60"/>
      <c r="K48" s="36"/>
      <c r="L48" s="61"/>
      <c r="M48" s="59" t="s">
        <v>41</v>
      </c>
      <c r="N48" s="51">
        <f>HLOOKUP($C48,'Data Source'!$X$38:$X$44,2,FALSE)</f>
        <v>28853</v>
      </c>
      <c r="O48" s="52">
        <v>28725</v>
      </c>
      <c r="P48" s="53">
        <f>HLOOKUP($C48,'Data Source'!$X$38:$X$44,4,FALSE)</f>
        <v>27933</v>
      </c>
      <c r="Q48" s="52">
        <v>101332</v>
      </c>
      <c r="R48" s="53">
        <f>HLOOKUP($C48,'Data Source'!$X$38:$X$44,6,FALSE)</f>
        <v>31185</v>
      </c>
      <c r="S48" s="46"/>
    </row>
    <row r="49" spans="2:21" ht="18">
      <c r="B49" s="32"/>
      <c r="C49" s="59" t="s">
        <v>45</v>
      </c>
      <c r="D49" s="51">
        <f>HLOOKUP($M22,'Data Source'!$R$52:$R$58,2,FALSE)</f>
        <v>3464153</v>
      </c>
      <c r="E49" s="52">
        <v>28725</v>
      </c>
      <c r="F49" s="55">
        <f>HLOOKUP($M22,'Data Source'!$R$52:$R$58,4,FALSE)</f>
        <v>3439108</v>
      </c>
      <c r="G49" s="52">
        <v>101332</v>
      </c>
      <c r="H49" s="55">
        <f>HLOOKUP($M22,'Data Source'!$R$52:$R$58,6,FALSE)</f>
        <v>2597414</v>
      </c>
      <c r="I49" s="54"/>
      <c r="J49" s="60"/>
      <c r="K49" s="60"/>
      <c r="L49" s="61"/>
      <c r="M49" s="59" t="s">
        <v>45</v>
      </c>
      <c r="N49" s="51">
        <f>HLOOKUP($C49,'Data Source'!$Y$38:$Y$44,2,FALSE)</f>
        <v>311657</v>
      </c>
      <c r="O49" s="52">
        <v>233469</v>
      </c>
      <c r="P49" s="55">
        <f>HLOOKUP($C49,'Data Source'!$Y$38:$Y$44,4,FALSE)</f>
        <v>185641</v>
      </c>
      <c r="Q49" s="52">
        <v>312651</v>
      </c>
      <c r="R49" s="55">
        <f>HLOOKUP($C49,'Data Source'!$Y$38:$Y$44,6,FALSE)</f>
        <v>205624</v>
      </c>
      <c r="S49" s="46"/>
    </row>
    <row r="50" spans="2:21" ht="18">
      <c r="B50" s="32"/>
      <c r="C50" s="59" t="s">
        <v>46</v>
      </c>
      <c r="D50" s="56">
        <f>HLOOKUP($M23,'Data Source'!$T$52:$T$58,2,FALSE)</f>
        <v>49.977681276509799</v>
      </c>
      <c r="E50" s="57">
        <v>28725</v>
      </c>
      <c r="F50" s="58">
        <f>HLOOKUP($M23,'Data Source'!$T$52:$T$58,4,FALSE)</f>
        <v>122.46227254922907</v>
      </c>
      <c r="G50" s="57">
        <v>101332</v>
      </c>
      <c r="H50" s="58">
        <f>HLOOKUP($M23,'Data Source'!$T$52:$T$58,6,FALSE)</f>
        <v>49.011510302664355</v>
      </c>
      <c r="I50" s="54"/>
      <c r="J50" s="60"/>
      <c r="K50" s="60"/>
      <c r="L50" s="61"/>
      <c r="M50" s="59" t="s">
        <v>46</v>
      </c>
      <c r="N50" s="56">
        <f>HLOOKUP($C50,'Data Source'!$AA$38:$AA$44,2,FALSE)</f>
        <v>10.801545766471424</v>
      </c>
      <c r="O50" s="57">
        <v>8.1277284595300259</v>
      </c>
      <c r="P50" s="58">
        <f>HLOOKUP($C50,'Data Source'!$AA$38:$AA$44,4,FALSE)</f>
        <v>6.6459384956861056</v>
      </c>
      <c r="Q50" s="57">
        <v>3.0854123080566849</v>
      </c>
      <c r="R50" s="58">
        <f>HLOOKUP($C50,'Data Source'!$AA$38:$AA$44,6,FALSE)</f>
        <v>6.593682860349527</v>
      </c>
      <c r="S50" s="46"/>
    </row>
    <row r="53" spans="2:21" ht="23.25">
      <c r="B53" s="35" t="s">
        <v>49</v>
      </c>
      <c r="C53" s="48"/>
      <c r="L53" s="35" t="s">
        <v>50</v>
      </c>
      <c r="M53" s="29"/>
    </row>
    <row r="54" spans="2:21" ht="23.25">
      <c r="B54" s="35"/>
      <c r="C54" s="48"/>
      <c r="L54" s="35"/>
      <c r="M54" s="29"/>
    </row>
    <row r="55" spans="2:21">
      <c r="C55" s="48"/>
      <c r="M55" s="29"/>
    </row>
    <row r="56" spans="2:21">
      <c r="C56" s="49"/>
      <c r="M56" s="36"/>
    </row>
    <row r="57" spans="2:21">
      <c r="C57" s="48"/>
      <c r="M57" s="29"/>
    </row>
    <row r="58" spans="2:21">
      <c r="C58" s="48"/>
      <c r="M58" s="29"/>
    </row>
    <row r="59" spans="2:21">
      <c r="C59" s="48"/>
      <c r="M59" s="29"/>
    </row>
    <row r="60" spans="2:21" ht="15.75">
      <c r="C60" s="48"/>
      <c r="K60" s="38" t="s">
        <v>41</v>
      </c>
      <c r="M60" s="29"/>
      <c r="U60" s="38" t="s">
        <v>41</v>
      </c>
    </row>
    <row r="61" spans="2:21" ht="15.75">
      <c r="C61" s="48"/>
      <c r="K61" s="39" t="s">
        <v>42</v>
      </c>
      <c r="M61" s="29"/>
      <c r="U61" s="39" t="s">
        <v>42</v>
      </c>
    </row>
    <row r="62" spans="2:21" ht="15.75">
      <c r="C62" s="48"/>
      <c r="K62" s="40">
        <f>H73-D73</f>
        <v>5136.4900000000052</v>
      </c>
      <c r="M62" s="29"/>
      <c r="U62" s="40">
        <f>R73-N73</f>
        <v>1153279.49</v>
      </c>
    </row>
    <row r="63" spans="2:21" ht="15.75">
      <c r="C63" s="48"/>
      <c r="K63" s="41" t="s">
        <v>43</v>
      </c>
      <c r="M63" s="29"/>
      <c r="U63" s="41" t="s">
        <v>43</v>
      </c>
    </row>
    <row r="64" spans="2:21" ht="15.75">
      <c r="C64" s="48"/>
      <c r="K64" s="42">
        <f>H73-F73</f>
        <v>43776</v>
      </c>
      <c r="M64" s="29"/>
      <c r="U64" s="42">
        <f>R73-P73</f>
        <v>683551</v>
      </c>
    </row>
    <row r="65" spans="2:21" ht="15.75">
      <c r="C65" s="48"/>
      <c r="K65" s="37"/>
      <c r="M65" s="29"/>
      <c r="U65" s="37"/>
    </row>
    <row r="66" spans="2:21" ht="15.75">
      <c r="C66" s="48"/>
      <c r="K66" s="38" t="s">
        <v>44</v>
      </c>
      <c r="M66" s="29"/>
      <c r="U66" s="38" t="s">
        <v>44</v>
      </c>
    </row>
    <row r="67" spans="2:21" ht="15.75">
      <c r="C67" s="48"/>
      <c r="K67" s="41" t="s">
        <v>42</v>
      </c>
      <c r="M67" s="29"/>
      <c r="U67" s="41" t="s">
        <v>42</v>
      </c>
    </row>
    <row r="68" spans="2:21" ht="15.75">
      <c r="C68" s="48"/>
      <c r="K68" s="43">
        <f>H74-D74</f>
        <v>3518924</v>
      </c>
      <c r="M68" s="29"/>
      <c r="U68" s="43">
        <f>R74-N74</f>
        <v>2563028</v>
      </c>
    </row>
    <row r="69" spans="2:21" ht="15.75">
      <c r="C69" s="50"/>
      <c r="E69" s="31"/>
      <c r="G69" s="31"/>
      <c r="K69" s="41" t="s">
        <v>43</v>
      </c>
      <c r="M69" s="31"/>
      <c r="O69" s="31"/>
      <c r="Q69" s="31"/>
      <c r="U69" s="41" t="s">
        <v>43</v>
      </c>
    </row>
    <row r="70" spans="2:21" ht="15.75">
      <c r="C70" s="48"/>
      <c r="E70" s="31"/>
      <c r="G70" s="31"/>
      <c r="K70" s="44">
        <f>H74-F74</f>
        <v>1125188</v>
      </c>
      <c r="M70" s="29"/>
      <c r="O70" s="31"/>
      <c r="Q70" s="31"/>
      <c r="U70" s="44">
        <f>R74-P74</f>
        <v>-9645</v>
      </c>
    </row>
    <row r="71" spans="2:21">
      <c r="C71" s="48"/>
      <c r="E71" s="31"/>
      <c r="G71" s="31"/>
      <c r="M71" s="29"/>
      <c r="O71" s="31"/>
      <c r="Q71" s="31"/>
    </row>
    <row r="72" spans="2:21">
      <c r="C72" s="48"/>
      <c r="E72" s="31"/>
      <c r="G72" s="31"/>
      <c r="M72" s="29"/>
      <c r="O72" s="31"/>
      <c r="Q72" s="31"/>
    </row>
    <row r="73" spans="2:21" ht="15.75">
      <c r="B73" s="61"/>
      <c r="C73" s="59" t="s">
        <v>41</v>
      </c>
      <c r="D73" s="51">
        <f>HLOOKUP($C73,'Data Source'!$C$52:$C$58,2,FALSE)</f>
        <v>111995.51</v>
      </c>
      <c r="E73" s="52">
        <v>28725</v>
      </c>
      <c r="F73" s="53">
        <f>HLOOKUP($C73,'Data Source'!$C$52:$C$58,4,FALSE)</f>
        <v>73356</v>
      </c>
      <c r="G73" s="52">
        <v>101332</v>
      </c>
      <c r="H73" s="53">
        <f>HLOOKUP($C73,'Data Source'!$C$52:$C$58,6,FALSE)</f>
        <v>117132</v>
      </c>
      <c r="I73" s="46"/>
      <c r="M73" s="59" t="s">
        <v>41</v>
      </c>
      <c r="N73" s="51">
        <f>HLOOKUP($M73,'Data Source'!$C$38:$C$44,2,FALSE)</f>
        <v>689505.51</v>
      </c>
      <c r="O73" s="52">
        <v>28725</v>
      </c>
      <c r="P73" s="53">
        <f>HLOOKUP($M73,'Data Source'!$C$38:$C$44,4,FALSE)</f>
        <v>1159234</v>
      </c>
      <c r="Q73" s="52">
        <v>101332</v>
      </c>
      <c r="R73" s="53">
        <f>HLOOKUP($M73,'Data Source'!$C$38:$C$44,6,FALSE)</f>
        <v>1842785</v>
      </c>
      <c r="S73" s="54"/>
      <c r="T73" s="61"/>
      <c r="U73" s="61"/>
    </row>
    <row r="74" spans="2:21" ht="15.75">
      <c r="B74" s="61"/>
      <c r="C74" s="59" t="s">
        <v>45</v>
      </c>
      <c r="D74" s="51">
        <f>HLOOKUP($C74,'Data Source'!$D$52:$D$58,2,FALSE)</f>
        <v>6687577</v>
      </c>
      <c r="E74" s="52">
        <v>28725</v>
      </c>
      <c r="F74" s="55">
        <f>HLOOKUP($C74,'Data Source'!$D$52:$D$58,4,FALSE)</f>
        <v>9081313</v>
      </c>
      <c r="G74" s="52">
        <v>101332</v>
      </c>
      <c r="H74" s="55">
        <f>HLOOKUP($C74,'Data Source'!$D$52:$D$58,6,FALSE)</f>
        <v>10206501</v>
      </c>
      <c r="I74" s="46"/>
      <c r="M74" s="59" t="s">
        <v>45</v>
      </c>
      <c r="N74" s="51">
        <f>HLOOKUP($M74,'Data Source'!$D$38:$D$44,2,FALSE)</f>
        <v>8716616</v>
      </c>
      <c r="O74" s="52">
        <v>233469</v>
      </c>
      <c r="P74" s="55">
        <f>HLOOKUP($M74,'Data Source'!$D$38:$D$44,4,FALSE)</f>
        <v>11289289</v>
      </c>
      <c r="Q74" s="52">
        <v>312651</v>
      </c>
      <c r="R74" s="55">
        <f>HLOOKUP($M74,'Data Source'!$D$38:$D$44,6,FALSE)</f>
        <v>11279644</v>
      </c>
      <c r="S74" s="54"/>
      <c r="T74" s="61"/>
      <c r="U74" s="61"/>
    </row>
    <row r="75" spans="2:21" ht="15.75">
      <c r="B75" s="61"/>
      <c r="C75" s="59" t="s">
        <v>46</v>
      </c>
      <c r="D75" s="56">
        <f>HLOOKUP($C75,'Data Source'!$F$52:$F$58,2,FALSE)</f>
        <v>59.712902776191655</v>
      </c>
      <c r="E75" s="57">
        <v>28725</v>
      </c>
      <c r="F75" s="58">
        <f>HLOOKUP($C75,'Data Source'!$F$52:$F$58,4,FALSE)</f>
        <v>123.79782158241999</v>
      </c>
      <c r="G75" s="57">
        <v>101332</v>
      </c>
      <c r="H75" s="58">
        <f>HLOOKUP($C75,'Data Source'!$F$52:$F$58,6,FALSE)</f>
        <v>87.136743161561313</v>
      </c>
      <c r="I75" s="46"/>
      <c r="M75" s="59" t="s">
        <v>46</v>
      </c>
      <c r="N75" s="56">
        <f>HLOOKUP($M75,'Data Source'!$F$38:$F$44,2,FALSE)</f>
        <v>12.641836611283933</v>
      </c>
      <c r="O75" s="57">
        <v>8.1277284595300259</v>
      </c>
      <c r="P75" s="58">
        <f>HLOOKUP($M75,'Data Source'!$F$38:$F$44,4,FALSE)</f>
        <v>9.7385765082804685</v>
      </c>
      <c r="Q75" s="57">
        <v>3.0854123080566849</v>
      </c>
      <c r="R75" s="58">
        <f>HLOOKUP($M75,'Data Source'!$F$38:$F$44,6,FALSE)</f>
        <v>6.1209766738930478</v>
      </c>
      <c r="S75" s="54"/>
      <c r="T75" s="61"/>
      <c r="U75" s="61"/>
    </row>
    <row r="76" spans="2:21">
      <c r="C76" s="48"/>
      <c r="M76" s="29"/>
    </row>
    <row r="77" spans="2:21">
      <c r="B77" s="48"/>
      <c r="M77" s="29"/>
    </row>
    <row r="89" spans="13:13">
      <c r="M89" s="29"/>
    </row>
  </sheetData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" id="{ECE64DFA-8A51-4AB9-B22F-BB3D3850D7A7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K10:K13 K15:K18</xm:sqref>
        </x14:conditionalFormatting>
        <x14:conditionalFormatting xmlns:xm="http://schemas.microsoft.com/office/excel/2006/main">
          <x14:cfRule type="iconSet" priority="8" id="{83BE7BF2-C13B-48C4-B761-9D83D3D3A1F9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K37:K40 K42:K45</xm:sqref>
        </x14:conditionalFormatting>
        <x14:conditionalFormatting xmlns:xm="http://schemas.microsoft.com/office/excel/2006/main">
          <x14:cfRule type="iconSet" priority="2" id="{D240FC36-A6F3-4C73-AE69-827DAD37501B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K60:K70</xm:sqref>
        </x14:conditionalFormatting>
        <x14:conditionalFormatting xmlns:xm="http://schemas.microsoft.com/office/excel/2006/main">
          <x14:cfRule type="iconSet" priority="3" id="{F5F374AD-D78A-4FD5-A3AF-8CB69E67D691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U10:U18</xm:sqref>
        </x14:conditionalFormatting>
        <x14:conditionalFormatting xmlns:xm="http://schemas.microsoft.com/office/excel/2006/main">
          <x14:cfRule type="iconSet" priority="6" id="{00FA7091-0CCF-4967-AE10-62687456F83D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U37:U40 U42:U45</xm:sqref>
        </x14:conditionalFormatting>
        <x14:conditionalFormatting xmlns:xm="http://schemas.microsoft.com/office/excel/2006/main">
          <x14:cfRule type="iconSet" priority="4" id="{2678B099-644E-40AF-92D7-A7F28D879039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U62:U65 U67:U70</xm:sqref>
        </x14:conditionalFormatting>
        <x14:conditionalFormatting xmlns:xm="http://schemas.microsoft.com/office/excel/2006/main">
          <x14:cfRule type="iconSet" priority="1" id="{93833A8D-BEF4-4C63-9C8F-82DAECA03639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AE10:AE18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F7217-06CC-4810-9DA4-DD8BD30EB3D0}">
  <sheetPr codeName="Sheet3"/>
  <dimension ref="B2:AE81"/>
  <sheetViews>
    <sheetView topLeftCell="A62" zoomScale="91" zoomScaleNormal="100" workbookViewId="0">
      <selection activeCell="B3" sqref="B3"/>
    </sheetView>
  </sheetViews>
  <sheetFormatPr defaultColWidth="9.140625" defaultRowHeight="15"/>
  <cols>
    <col min="1" max="1" width="5.140625" style="29" customWidth="1"/>
    <col min="2" max="2" width="4.85546875" style="29" customWidth="1"/>
    <col min="3" max="3" width="17.28515625" style="29" customWidth="1"/>
    <col min="4" max="4" width="10.42578125" style="29" customWidth="1"/>
    <col min="5" max="5" width="5.28515625" style="29" customWidth="1"/>
    <col min="6" max="6" width="11" style="29" customWidth="1"/>
    <col min="7" max="7" width="6" style="29" customWidth="1"/>
    <col min="8" max="8" width="10.140625" style="29" customWidth="1"/>
    <col min="9" max="9" width="4.85546875" style="29" customWidth="1"/>
    <col min="10" max="10" width="9.140625" style="29" customWidth="1"/>
    <col min="11" max="11" width="14.85546875" style="29" customWidth="1"/>
    <col min="12" max="12" width="7.28515625" style="29" customWidth="1"/>
    <col min="13" max="13" width="17.28515625" style="29" customWidth="1"/>
    <col min="14" max="14" width="9.85546875" style="29" customWidth="1"/>
    <col min="15" max="15" width="4.85546875" style="29" customWidth="1"/>
    <col min="16" max="16" width="10.5703125" style="29" bestFit="1" customWidth="1"/>
    <col min="17" max="17" width="5.140625" style="29" customWidth="1"/>
    <col min="18" max="18" width="10.140625" style="29" customWidth="1"/>
    <col min="19" max="19" width="5.140625" style="29" customWidth="1"/>
    <col min="20" max="20" width="7.85546875" style="29" customWidth="1"/>
    <col min="21" max="21" width="13.28515625" style="29" customWidth="1"/>
    <col min="22" max="22" width="7.28515625" style="29" customWidth="1"/>
    <col min="23" max="23" width="15.7109375" style="29" customWidth="1"/>
    <col min="24" max="24" width="10.42578125" style="29" customWidth="1"/>
    <col min="25" max="25" width="5.5703125" style="29" customWidth="1"/>
    <col min="26" max="26" width="10.5703125" style="29" customWidth="1"/>
    <col min="27" max="27" width="5.28515625" style="29" customWidth="1"/>
    <col min="28" max="28" width="9.28515625" style="29" bestFit="1" customWidth="1"/>
    <col min="29" max="29" width="9.140625" style="29"/>
    <col min="30" max="30" width="7.85546875" style="29" customWidth="1"/>
    <col min="31" max="31" width="10.85546875" style="29" customWidth="1"/>
    <col min="32" max="16384" width="9.140625" style="29"/>
  </cols>
  <sheetData>
    <row r="2" spans="2:31" ht="23.25">
      <c r="B2" s="35" t="s">
        <v>38</v>
      </c>
      <c r="L2" s="35" t="s">
        <v>39</v>
      </c>
      <c r="V2" s="35" t="s">
        <v>40</v>
      </c>
    </row>
    <row r="3" spans="2:31" ht="23.25">
      <c r="B3" s="35"/>
      <c r="L3" s="35"/>
      <c r="V3" s="35"/>
    </row>
    <row r="4" spans="2:31" ht="23.25">
      <c r="B4" s="35"/>
      <c r="L4" s="35"/>
      <c r="V4" s="35"/>
    </row>
    <row r="6" spans="2:31">
      <c r="C6" s="36"/>
      <c r="M6" s="36"/>
      <c r="W6" s="36"/>
    </row>
    <row r="10" spans="2:31" ht="15.75">
      <c r="K10" s="38" t="s">
        <v>41</v>
      </c>
      <c r="U10" s="38" t="s">
        <v>41</v>
      </c>
      <c r="AE10" s="38" t="s">
        <v>41</v>
      </c>
    </row>
    <row r="11" spans="2:31" ht="15.75">
      <c r="K11" s="39" t="s">
        <v>42</v>
      </c>
      <c r="U11" s="39" t="s">
        <v>42</v>
      </c>
      <c r="AE11" s="39" t="s">
        <v>42</v>
      </c>
    </row>
    <row r="12" spans="2:31" ht="15.75">
      <c r="K12" s="40">
        <f>H23-D23</f>
        <v>1124298</v>
      </c>
      <c r="U12" s="40">
        <f>R23-N23</f>
        <v>6214</v>
      </c>
      <c r="AE12" s="40">
        <f>AB23-X23</f>
        <v>2551</v>
      </c>
    </row>
    <row r="13" spans="2:31" ht="15.75">
      <c r="K13" s="41" t="s">
        <v>43</v>
      </c>
      <c r="U13" s="41" t="s">
        <v>43</v>
      </c>
      <c r="AE13" s="41" t="s">
        <v>43</v>
      </c>
    </row>
    <row r="14" spans="2:31" ht="15.75">
      <c r="K14" s="42">
        <f>H23-F23</f>
        <v>739016</v>
      </c>
      <c r="U14" s="42">
        <f>R23-P23</f>
        <v>706</v>
      </c>
      <c r="AE14" s="42">
        <f>AB23-Z23</f>
        <v>-513</v>
      </c>
    </row>
    <row r="15" spans="2:31" ht="15.75">
      <c r="K15" s="37"/>
      <c r="U15" s="37"/>
      <c r="AE15" s="37"/>
    </row>
    <row r="16" spans="2:31" ht="15.75">
      <c r="K16" s="38" t="s">
        <v>44</v>
      </c>
      <c r="U16" s="38" t="s">
        <v>44</v>
      </c>
      <c r="AE16" s="38" t="s">
        <v>44</v>
      </c>
    </row>
    <row r="17" spans="2:31" ht="15.75">
      <c r="K17" s="41" t="s">
        <v>42</v>
      </c>
      <c r="U17" s="41" t="s">
        <v>42</v>
      </c>
      <c r="AE17" s="41" t="s">
        <v>42</v>
      </c>
    </row>
    <row r="18" spans="2:31" ht="15.75">
      <c r="K18" s="43">
        <f>H24-D24</f>
        <v>-716191</v>
      </c>
      <c r="U18" s="43">
        <f>R24-N24</f>
        <v>2168488</v>
      </c>
      <c r="AE18" s="43">
        <f>AB24-X24</f>
        <v>48555</v>
      </c>
    </row>
    <row r="19" spans="2:31" ht="15.75">
      <c r="C19" s="31"/>
      <c r="E19" s="31"/>
      <c r="G19" s="31"/>
      <c r="K19" s="41" t="s">
        <v>43</v>
      </c>
      <c r="M19" s="31"/>
      <c r="O19" s="31"/>
      <c r="Q19" s="31"/>
      <c r="U19" s="41" t="s">
        <v>43</v>
      </c>
      <c r="W19" s="31"/>
      <c r="Y19" s="31"/>
      <c r="AA19" s="31"/>
      <c r="AE19" s="41" t="s">
        <v>43</v>
      </c>
    </row>
    <row r="20" spans="2:31" ht="15.75">
      <c r="E20" s="31"/>
      <c r="G20" s="31"/>
      <c r="K20" s="44">
        <f>H24-F24</f>
        <v>-471092</v>
      </c>
      <c r="O20" s="31"/>
      <c r="Q20" s="31"/>
      <c r="U20" s="44">
        <f>R24-P24</f>
        <v>1860820</v>
      </c>
      <c r="Y20" s="31"/>
      <c r="AA20" s="31"/>
      <c r="AE20" s="44">
        <f>AB24-Z24</f>
        <v>15402</v>
      </c>
    </row>
    <row r="21" spans="2:31">
      <c r="E21" s="31"/>
      <c r="G21" s="31"/>
      <c r="O21" s="31"/>
      <c r="Q21" s="31"/>
      <c r="Y21" s="31"/>
      <c r="AA21" s="31"/>
    </row>
    <row r="22" spans="2:31">
      <c r="E22" s="31"/>
      <c r="G22" s="31"/>
      <c r="O22" s="31"/>
      <c r="Q22" s="31"/>
      <c r="Y22" s="31"/>
      <c r="AA22" s="31"/>
    </row>
    <row r="23" spans="2:31" ht="18">
      <c r="C23" s="59" t="s">
        <v>41</v>
      </c>
      <c r="D23" s="51">
        <f>HLOOKUP($C23,'Data Source'!$J$38:$J$44,3,FALSE)</f>
        <v>158300</v>
      </c>
      <c r="E23" s="52">
        <v>28725</v>
      </c>
      <c r="F23" s="53">
        <f>HLOOKUP($C23,'Data Source'!$J$38:$J$44,5,FALSE)</f>
        <v>543582</v>
      </c>
      <c r="G23" s="52">
        <v>101332</v>
      </c>
      <c r="H23" s="53">
        <f>HLOOKUP($C23,'Data Source'!$J$38:$J$44,7,FALSE)</f>
        <v>1282598</v>
      </c>
      <c r="I23" s="54"/>
      <c r="J23" s="61"/>
      <c r="K23" s="60"/>
      <c r="L23" s="61"/>
      <c r="M23" s="59" t="s">
        <v>41</v>
      </c>
      <c r="N23" s="51">
        <f>HLOOKUP($M23,'Data Source'!$J$52:$J$58,3,FALSE)</f>
        <v>8331</v>
      </c>
      <c r="O23" s="52">
        <v>28725</v>
      </c>
      <c r="P23" s="53">
        <f>HLOOKUP($M23,'Data Source'!$J$52:$J$58,5,FALSE)</f>
        <v>13839</v>
      </c>
      <c r="Q23" s="52">
        <v>101332</v>
      </c>
      <c r="R23" s="53">
        <f>HLOOKUP($M23,'Data Source'!$J$52:$J$58,7,FALSE)</f>
        <v>14545</v>
      </c>
      <c r="S23" s="54"/>
      <c r="T23" s="60"/>
      <c r="U23" s="60"/>
      <c r="V23" s="60"/>
      <c r="W23" s="59" t="s">
        <v>41</v>
      </c>
      <c r="X23" s="51">
        <f>HLOOKUP($C23,'Data Source'!$Q$38:$Q$44,3,FALSE)</f>
        <v>2992</v>
      </c>
      <c r="Y23" s="52">
        <v>28725</v>
      </c>
      <c r="Z23" s="53">
        <f>HLOOKUP($C23,'Data Source'!$Q$38:$Q$44,5,FALSE)</f>
        <v>6056</v>
      </c>
      <c r="AA23" s="52">
        <v>101332</v>
      </c>
      <c r="AB23" s="53">
        <f>HLOOKUP($C23,'Data Source'!$Q$38:$Q$44,7,FALSE)</f>
        <v>5543</v>
      </c>
      <c r="AC23" s="46"/>
      <c r="AD23" s="32"/>
    </row>
    <row r="24" spans="2:31" ht="18">
      <c r="C24" s="59" t="s">
        <v>45</v>
      </c>
      <c r="D24" s="51">
        <f>HLOOKUP($C24,'Data Source'!$K$38:$K$44,3,FALSE)</f>
        <v>1412557</v>
      </c>
      <c r="E24" s="52">
        <v>233469</v>
      </c>
      <c r="F24" s="55">
        <f>HLOOKUP($C24,'Data Source'!$K$38:$K$44,5,FALSE)</f>
        <v>1167458</v>
      </c>
      <c r="G24" s="52">
        <v>312651</v>
      </c>
      <c r="H24" s="55">
        <f>HLOOKUP($C24,'Data Source'!$K$38:$K$44,7,FALSE)</f>
        <v>696366</v>
      </c>
      <c r="I24" s="54"/>
      <c r="J24" s="61"/>
      <c r="K24" s="60"/>
      <c r="L24" s="61"/>
      <c r="M24" s="59" t="s">
        <v>45</v>
      </c>
      <c r="N24" s="51">
        <f>HLOOKUP($M24,'Data Source'!$K$52:$K$58,3,FALSE)</f>
        <v>839798</v>
      </c>
      <c r="O24" s="52">
        <v>28725</v>
      </c>
      <c r="P24" s="55">
        <f>HLOOKUP($M24,'Data Source'!$K$52:$K$58,5,FALSE)</f>
        <v>1147466</v>
      </c>
      <c r="Q24" s="52">
        <v>101332</v>
      </c>
      <c r="R24" s="55">
        <f>HLOOKUP($M24,'Data Source'!$K$52:$K$58,7,FALSE)</f>
        <v>3008286</v>
      </c>
      <c r="S24" s="54"/>
      <c r="T24" s="60"/>
      <c r="U24" s="60"/>
      <c r="V24" s="60"/>
      <c r="W24" s="59" t="s">
        <v>45</v>
      </c>
      <c r="X24" s="51">
        <f>HLOOKUP($C24,'Data Source'!$R$38:$R$44,3,FALSE)</f>
        <v>29651</v>
      </c>
      <c r="Y24" s="52">
        <v>233469</v>
      </c>
      <c r="Z24" s="55">
        <f>HLOOKUP($C24,'Data Source'!$R$38:$R$44,5,FALSE)</f>
        <v>62804</v>
      </c>
      <c r="AA24" s="52">
        <v>312651</v>
      </c>
      <c r="AB24" s="55">
        <f>HLOOKUP($C24,'Data Source'!$R$38:$R$44,7,FALSE)</f>
        <v>78206</v>
      </c>
      <c r="AC24" s="46"/>
      <c r="AD24" s="32"/>
    </row>
    <row r="25" spans="2:31" ht="18">
      <c r="C25" s="59" t="s">
        <v>46</v>
      </c>
      <c r="D25" s="56">
        <f>HLOOKUP($C25,'Data Source'!$M$38:$M$44,3,FALSE)</f>
        <v>8.9232912192040423</v>
      </c>
      <c r="E25" s="57">
        <v>8.1277284595300259</v>
      </c>
      <c r="F25" s="58">
        <f>HLOOKUP($C25,'Data Source'!$M$38:$M$44,5,FALSE)</f>
        <v>2.1477127645874954</v>
      </c>
      <c r="G25" s="57">
        <v>3.0854123080566849</v>
      </c>
      <c r="H25" s="58">
        <f>HLOOKUP($C25,'Data Source'!$M$38:$M$44,7,FALSE)</f>
        <v>0.54293395124583077</v>
      </c>
      <c r="I25" s="54"/>
      <c r="J25" s="61"/>
      <c r="K25" s="60"/>
      <c r="L25" s="61"/>
      <c r="M25" s="59" t="s">
        <v>46</v>
      </c>
      <c r="N25" s="56">
        <f>HLOOKUP($M25,'Data Source'!$M$52:$M$58,3,FALSE)</f>
        <v>100.80398511583243</v>
      </c>
      <c r="O25" s="57">
        <v>28725</v>
      </c>
      <c r="P25" s="58">
        <f>HLOOKUP($M25,'Data Source'!$M$52:$M$58,5,FALSE)</f>
        <v>82.915384059541879</v>
      </c>
      <c r="Q25" s="57">
        <v>101332</v>
      </c>
      <c r="R25" s="58">
        <f>HLOOKUP($M25,'Data Source'!$M$52:$M$58,7,FALSE)</f>
        <v>206.82612581643176</v>
      </c>
      <c r="S25" s="54"/>
      <c r="T25" s="60"/>
      <c r="U25" s="60"/>
      <c r="V25" s="60"/>
      <c r="W25" s="59" t="s">
        <v>46</v>
      </c>
      <c r="X25" s="56">
        <f>HLOOKUP($C25,'Data Source'!$T$38:$T$44,3,FALSE)</f>
        <v>9.9100935828877006</v>
      </c>
      <c r="Y25" s="57">
        <v>8.1277284595300259</v>
      </c>
      <c r="Z25" s="58">
        <f>HLOOKUP($C25,'Data Source'!$T$38:$T$44,5,FALSE)</f>
        <v>10.370541611624835</v>
      </c>
      <c r="AA25" s="57">
        <v>3.0854123080566849</v>
      </c>
      <c r="AB25" s="58">
        <f>HLOOKUP($C25,'Data Source'!$T$38:$T$44,7,FALSE)</f>
        <v>14.10896626375609</v>
      </c>
      <c r="AC25" s="46"/>
      <c r="AD25" s="32"/>
    </row>
    <row r="30" spans="2:31" ht="23.25">
      <c r="B30" s="35" t="s">
        <v>47</v>
      </c>
      <c r="L30" s="35" t="s">
        <v>48</v>
      </c>
    </row>
    <row r="31" spans="2:31" ht="23.25">
      <c r="B31" s="35"/>
      <c r="L31" s="35"/>
    </row>
    <row r="32" spans="2:31" ht="23.25">
      <c r="B32" s="35"/>
      <c r="L32" s="35"/>
    </row>
    <row r="34" spans="3:21">
      <c r="C34" s="36"/>
      <c r="M34" s="36"/>
    </row>
    <row r="38" spans="3:21" ht="15.75">
      <c r="K38" s="38" t="s">
        <v>41</v>
      </c>
      <c r="U38" s="38" t="s">
        <v>41</v>
      </c>
    </row>
    <row r="39" spans="3:21" ht="15.75">
      <c r="K39" s="39" t="s">
        <v>42</v>
      </c>
      <c r="U39" s="39" t="s">
        <v>42</v>
      </c>
    </row>
    <row r="40" spans="3:21" ht="15.75">
      <c r="K40" s="40">
        <f>H51-D51</f>
        <v>-573</v>
      </c>
      <c r="U40" s="40">
        <f>R51-N51</f>
        <v>13770</v>
      </c>
    </row>
    <row r="41" spans="3:21" ht="15.75">
      <c r="K41" s="41" t="s">
        <v>43</v>
      </c>
      <c r="U41" s="41" t="s">
        <v>43</v>
      </c>
    </row>
    <row r="42" spans="3:21" ht="15.75">
      <c r="K42" s="42">
        <f>H51-F51</f>
        <v>-59141</v>
      </c>
      <c r="U42" s="42">
        <f>R51-P51</f>
        <v>-21305</v>
      </c>
    </row>
    <row r="43" spans="3:21" ht="15.75">
      <c r="K43" s="37"/>
      <c r="U43" s="37"/>
    </row>
    <row r="44" spans="3:21" ht="15.75">
      <c r="K44" s="38" t="s">
        <v>44</v>
      </c>
      <c r="U44" s="38" t="s">
        <v>44</v>
      </c>
    </row>
    <row r="45" spans="3:21" ht="15.75">
      <c r="K45" s="41" t="s">
        <v>42</v>
      </c>
      <c r="U45" s="41" t="s">
        <v>42</v>
      </c>
    </row>
    <row r="46" spans="3:21" ht="15.75">
      <c r="K46" s="43">
        <f>H52-D52</f>
        <v>-3502623</v>
      </c>
      <c r="U46" s="43">
        <f>R52-N52</f>
        <v>86637</v>
      </c>
    </row>
    <row r="47" spans="3:21" ht="15.75">
      <c r="C47" s="31"/>
      <c r="E47" s="31"/>
      <c r="G47" s="31"/>
      <c r="K47" s="41" t="s">
        <v>43</v>
      </c>
      <c r="M47" s="31"/>
      <c r="O47" s="31"/>
      <c r="Q47" s="31"/>
      <c r="U47" s="41" t="s">
        <v>43</v>
      </c>
    </row>
    <row r="48" spans="3:21" ht="15.75">
      <c r="E48" s="31"/>
      <c r="G48" s="31"/>
      <c r="K48" s="44">
        <f>H52-F52</f>
        <v>-3501503</v>
      </c>
      <c r="O48" s="31"/>
      <c r="Q48" s="31"/>
      <c r="U48" s="44">
        <f>R52-P52</f>
        <v>-213468</v>
      </c>
    </row>
    <row r="49" spans="2:19">
      <c r="E49" s="31"/>
      <c r="G49" s="31"/>
      <c r="O49" s="31"/>
      <c r="Q49" s="31"/>
    </row>
    <row r="50" spans="2:19">
      <c r="E50" s="31"/>
      <c r="G50" s="31"/>
      <c r="O50" s="31"/>
      <c r="Q50" s="31"/>
    </row>
    <row r="51" spans="2:19" ht="18">
      <c r="B51" s="32"/>
      <c r="C51" s="59" t="s">
        <v>41</v>
      </c>
      <c r="D51" s="51">
        <f>HLOOKUP($M23,'Data Source'!$Q$52:$Q$58,3,FALSE)</f>
        <v>14036</v>
      </c>
      <c r="E51" s="52">
        <v>28725</v>
      </c>
      <c r="F51" s="53">
        <f>HLOOKUP($M23,'Data Source'!$Q$52:$Q$58,5,FALSE)</f>
        <v>72604</v>
      </c>
      <c r="G51" s="52">
        <v>101332</v>
      </c>
      <c r="H51" s="53">
        <f>HLOOKUP($M23,'Data Source'!$Q$52:$Q$58,7,FALSE)</f>
        <v>13463</v>
      </c>
      <c r="I51" s="54"/>
      <c r="J51" s="60"/>
      <c r="K51" s="60"/>
      <c r="L51" s="61"/>
      <c r="M51" s="59" t="s">
        <v>41</v>
      </c>
      <c r="N51" s="51">
        <f>HLOOKUP($C51,'Data Source'!$X$38:$X$44,3,FALSE)</f>
        <v>12577</v>
      </c>
      <c r="O51" s="52">
        <v>28725</v>
      </c>
      <c r="P51" s="53">
        <f>HLOOKUP($C51,'Data Source'!$X$38:$X$44,5,FALSE)</f>
        <v>47652</v>
      </c>
      <c r="Q51" s="52">
        <v>101332</v>
      </c>
      <c r="R51" s="53">
        <f>HLOOKUP($C51,'Data Source'!$X$38:$X$44,7,FALSE)</f>
        <v>26347</v>
      </c>
      <c r="S51" s="46"/>
    </row>
    <row r="52" spans="2:19" ht="18">
      <c r="B52" s="32"/>
      <c r="C52" s="59" t="s">
        <v>45</v>
      </c>
      <c r="D52" s="51">
        <f>HLOOKUP($M24,'Data Source'!$R$52:$R$58,3,FALSE)</f>
        <v>3811037</v>
      </c>
      <c r="E52" s="52">
        <v>28725</v>
      </c>
      <c r="F52" s="55">
        <f>HLOOKUP($M24,'Data Source'!$R$52:$R$58,5,FALSE)</f>
        <v>3809917</v>
      </c>
      <c r="G52" s="52">
        <v>101332</v>
      </c>
      <c r="H52" s="55">
        <f>HLOOKUP($M24,'Data Source'!$R$52:$R$58,7,FALSE)</f>
        <v>308414</v>
      </c>
      <c r="I52" s="54"/>
      <c r="J52" s="60"/>
      <c r="K52" s="60"/>
      <c r="L52" s="61"/>
      <c r="M52" s="59" t="s">
        <v>45</v>
      </c>
      <c r="N52" s="51">
        <f>HLOOKUP($C52,'Data Source'!$Y$38:$Y$44,3,FALSE)</f>
        <v>91143</v>
      </c>
      <c r="O52" s="52">
        <v>233469</v>
      </c>
      <c r="P52" s="55">
        <f>HLOOKUP($C52,'Data Source'!$Y$38:$Y$44,5,FALSE)</f>
        <v>391248</v>
      </c>
      <c r="Q52" s="52">
        <v>312651</v>
      </c>
      <c r="R52" s="55">
        <f>HLOOKUP($C52,'Data Source'!$Y$38:$Y$44,7,FALSE)</f>
        <v>177780</v>
      </c>
      <c r="S52" s="46"/>
    </row>
    <row r="53" spans="2:19" ht="18">
      <c r="B53" s="32"/>
      <c r="C53" s="59" t="s">
        <v>46</v>
      </c>
      <c r="D53" s="56">
        <f>HLOOKUP($M25,'Data Source'!$T$52:$T$58,3,FALSE)</f>
        <v>271.51873753206041</v>
      </c>
      <c r="E53" s="57">
        <v>28725</v>
      </c>
      <c r="F53" s="58">
        <f>HLOOKUP($M25,'Data Source'!$T$52:$T$58,5,FALSE)</f>
        <v>52.475304390942647</v>
      </c>
      <c r="G53" s="57">
        <v>101332</v>
      </c>
      <c r="H53" s="58">
        <f>HLOOKUP($M25,'Data Source'!$T$52:$T$58,7,FALSE)</f>
        <v>22.90826710242888</v>
      </c>
      <c r="I53" s="54"/>
      <c r="J53" s="60"/>
      <c r="K53" s="60"/>
      <c r="L53" s="61"/>
      <c r="M53" s="59" t="s">
        <v>46</v>
      </c>
      <c r="N53" s="56">
        <f>HLOOKUP($C53,'Data Source'!$AA$38:$AA$44,3,FALSE)</f>
        <v>7.2467997137632185</v>
      </c>
      <c r="O53" s="57">
        <v>8.1277284595300259</v>
      </c>
      <c r="P53" s="58">
        <f>HLOOKUP($C53,'Data Source'!$AA$38:$AA$44,5,FALSE)</f>
        <v>8.2105263157894743</v>
      </c>
      <c r="Q53" s="57">
        <v>3.0854123080566849</v>
      </c>
      <c r="R53" s="58">
        <f>HLOOKUP($C53,'Data Source'!$AA$38:$AA$44,7,FALSE)</f>
        <v>6.7476373021596388</v>
      </c>
      <c r="S53" s="46"/>
    </row>
    <row r="58" spans="2:19" ht="23.25">
      <c r="B58" s="35" t="s">
        <v>49</v>
      </c>
      <c r="M58" s="35" t="s">
        <v>50</v>
      </c>
    </row>
    <row r="59" spans="2:19" ht="23.25">
      <c r="B59" s="35"/>
      <c r="M59" s="35"/>
    </row>
    <row r="62" spans="2:19">
      <c r="C62" s="36"/>
      <c r="M62" s="36"/>
    </row>
    <row r="66" spans="2:21" ht="15.75">
      <c r="K66" s="38" t="s">
        <v>41</v>
      </c>
      <c r="U66" s="38" t="s">
        <v>41</v>
      </c>
    </row>
    <row r="67" spans="2:21" ht="15.75">
      <c r="K67" s="39" t="s">
        <v>42</v>
      </c>
      <c r="U67" s="39" t="s">
        <v>42</v>
      </c>
    </row>
    <row r="68" spans="2:21" ht="15.75">
      <c r="K68" s="40">
        <f>H79-D79</f>
        <v>21962</v>
      </c>
      <c r="U68" s="40">
        <f>R79-N79</f>
        <v>1146260</v>
      </c>
    </row>
    <row r="69" spans="2:21" ht="15.75">
      <c r="K69" s="41" t="s">
        <v>43</v>
      </c>
      <c r="U69" s="41" t="s">
        <v>43</v>
      </c>
    </row>
    <row r="70" spans="2:21" ht="15.75">
      <c r="K70" s="42">
        <f>H79-F79</f>
        <v>-80253</v>
      </c>
      <c r="U70" s="42">
        <f>R79-P79</f>
        <v>658763</v>
      </c>
    </row>
    <row r="71" spans="2:21" ht="15.75">
      <c r="K71" s="37"/>
      <c r="U71" s="37"/>
    </row>
    <row r="72" spans="2:21" ht="15.75">
      <c r="K72" s="38" t="s">
        <v>44</v>
      </c>
      <c r="U72" s="38" t="s">
        <v>44</v>
      </c>
    </row>
    <row r="73" spans="2:21" ht="15.75">
      <c r="K73" s="41" t="s">
        <v>42</v>
      </c>
      <c r="U73" s="41" t="s">
        <v>42</v>
      </c>
    </row>
    <row r="74" spans="2:21" ht="15.75">
      <c r="K74" s="43">
        <f>H80-D80</f>
        <v>-1198943</v>
      </c>
      <c r="U74" s="43">
        <f>R80-N80</f>
        <v>-1915134</v>
      </c>
    </row>
    <row r="75" spans="2:21" ht="15.75">
      <c r="C75" s="31"/>
      <c r="E75" s="31"/>
      <c r="G75" s="31"/>
      <c r="K75" s="41" t="s">
        <v>43</v>
      </c>
      <c r="M75" s="31"/>
      <c r="O75" s="31"/>
      <c r="Q75" s="31"/>
      <c r="U75" s="41" t="s">
        <v>43</v>
      </c>
    </row>
    <row r="76" spans="2:21" ht="15.75">
      <c r="E76" s="31"/>
      <c r="G76" s="31"/>
      <c r="K76" s="44">
        <f>H80-F80</f>
        <v>-1838749</v>
      </c>
      <c r="O76" s="31"/>
      <c r="Q76" s="31"/>
      <c r="U76" s="44">
        <f>R80-P80</f>
        <v>-2309841</v>
      </c>
    </row>
    <row r="77" spans="2:21">
      <c r="E77" s="31"/>
      <c r="G77" s="31"/>
      <c r="O77" s="31"/>
      <c r="Q77" s="31"/>
    </row>
    <row r="78" spans="2:21">
      <c r="E78" s="31"/>
      <c r="G78" s="31"/>
      <c r="O78" s="31"/>
      <c r="Q78" s="31"/>
    </row>
    <row r="79" spans="2:21" ht="15.75">
      <c r="B79" s="61"/>
      <c r="C79" s="59" t="s">
        <v>41</v>
      </c>
      <c r="D79" s="51">
        <f>HLOOKUP($C79,'Data Source'!$C$52:$C$58,3,FALSE)</f>
        <v>37936</v>
      </c>
      <c r="E79" s="52">
        <v>28725</v>
      </c>
      <c r="F79" s="53">
        <f>HLOOKUP($C79,'Data Source'!$C$52:$C$58,5,FALSE)</f>
        <v>140151</v>
      </c>
      <c r="G79" s="52">
        <v>101332</v>
      </c>
      <c r="H79" s="53">
        <f>HLOOKUP($C79,'Data Source'!$C$52:$C$58,7,FALSE)</f>
        <v>59898</v>
      </c>
      <c r="I79" s="46"/>
      <c r="M79" s="59" t="s">
        <v>41</v>
      </c>
      <c r="N79" s="51">
        <f>HLOOKUP($M79,'Data Source'!$C$38:$C$44,3,FALSE)</f>
        <v>196236</v>
      </c>
      <c r="O79" s="52">
        <v>28725</v>
      </c>
      <c r="P79" s="53">
        <f>HLOOKUP($M79,'Data Source'!$C$38:$C$44,5,FALSE)</f>
        <v>683733</v>
      </c>
      <c r="Q79" s="52">
        <v>101332</v>
      </c>
      <c r="R79" s="53">
        <f>HLOOKUP($M79,'Data Source'!$C$38:$C$44,7,FALSE)</f>
        <v>1342496</v>
      </c>
      <c r="S79" s="54"/>
      <c r="T79" s="61"/>
      <c r="U79" s="61"/>
    </row>
    <row r="80" spans="2:21" ht="15.75">
      <c r="B80" s="61"/>
      <c r="C80" s="59" t="s">
        <v>45</v>
      </c>
      <c r="D80" s="51">
        <f>HLOOKUP($C80,'Data Source'!$D$52:$D$58,3,FALSE)</f>
        <v>4771629</v>
      </c>
      <c r="E80" s="52">
        <v>28725</v>
      </c>
      <c r="F80" s="55">
        <f>HLOOKUP($C80,'Data Source'!$D$52:$D$58,5,FALSE)</f>
        <v>5411435</v>
      </c>
      <c r="G80" s="52">
        <v>101332</v>
      </c>
      <c r="H80" s="55">
        <f>HLOOKUP($C80,'Data Source'!$D$52:$D$58,7,FALSE)</f>
        <v>3572686</v>
      </c>
      <c r="I80" s="46"/>
      <c r="M80" s="59" t="s">
        <v>45</v>
      </c>
      <c r="N80" s="51">
        <f>HLOOKUP($M80,'Data Source'!$D$38:$D$44,3,FALSE)</f>
        <v>6184186</v>
      </c>
      <c r="O80" s="52">
        <v>233469</v>
      </c>
      <c r="P80" s="55">
        <f>HLOOKUP($M80,'Data Source'!$D$38:$D$44,5,FALSE)</f>
        <v>6578893</v>
      </c>
      <c r="Q80" s="52">
        <v>312651</v>
      </c>
      <c r="R80" s="55">
        <f>HLOOKUP($M80,'Data Source'!$D$38:$D$44,7,FALSE)</f>
        <v>4269052</v>
      </c>
      <c r="S80" s="54"/>
      <c r="T80" s="61"/>
      <c r="U80" s="61"/>
    </row>
    <row r="81" spans="2:21" ht="15.75">
      <c r="B81" s="61"/>
      <c r="C81" s="59" t="s">
        <v>46</v>
      </c>
      <c r="D81" s="56">
        <f>HLOOKUP($C81,'Data Source'!$F$52:$F$58,3,FALSE)</f>
        <v>125.7810259384226</v>
      </c>
      <c r="E81" s="57">
        <v>28725</v>
      </c>
      <c r="F81" s="58">
        <f>HLOOKUP($C81,'Data Source'!$F$52:$F$58,5,FALSE)</f>
        <v>38.611461923211394</v>
      </c>
      <c r="G81" s="57">
        <v>101332</v>
      </c>
      <c r="H81" s="58">
        <f>HLOOKUP($C81,'Data Source'!$F$52:$F$58,7,FALSE)</f>
        <v>59.646165147417278</v>
      </c>
      <c r="I81" s="46"/>
      <c r="M81" s="59" t="s">
        <v>46</v>
      </c>
      <c r="N81" s="56">
        <f>HLOOKUP($M81,'Data Source'!$F$38:$F$44,3,FALSE)</f>
        <v>31.514023930369554</v>
      </c>
      <c r="O81" s="57">
        <v>8.1277284595300259</v>
      </c>
      <c r="P81" s="58">
        <f>HLOOKUP($M81,'Data Source'!$F$38:$F$44,5,FALSE)</f>
        <v>9.6220205840583972</v>
      </c>
      <c r="Q81" s="57">
        <v>3.0854123080566849</v>
      </c>
      <c r="R81" s="58">
        <f>HLOOKUP($M81,'Data Source'!$F$38:$F$44,7,FALSE)</f>
        <v>3.1799364765332636</v>
      </c>
      <c r="S81" s="54"/>
      <c r="T81" s="61"/>
      <c r="U81" s="61"/>
    </row>
  </sheetData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8" id="{40688146-C703-4B76-A266-D618A4FDEC19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K12:K15</xm:sqref>
        </x14:conditionalFormatting>
        <x14:conditionalFormatting xmlns:xm="http://schemas.microsoft.com/office/excel/2006/main">
          <x14:cfRule type="iconSet" priority="10" id="{A8C3AC46-A77E-49E1-8A0E-8BBFF550ACA0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K17:K20</xm:sqref>
        </x14:conditionalFormatting>
        <x14:conditionalFormatting xmlns:xm="http://schemas.microsoft.com/office/excel/2006/main">
          <x14:cfRule type="iconSet" priority="5" id="{9711499C-0BE2-47D9-8242-9D9BFB73F280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K40:K43 K45:K48</xm:sqref>
        </x14:conditionalFormatting>
        <x14:conditionalFormatting xmlns:xm="http://schemas.microsoft.com/office/excel/2006/main">
          <x14:cfRule type="iconSet" priority="1" id="{886061C3-1B7E-4CE4-8D80-BBA56B91F62F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K68:K71 K73:K76</xm:sqref>
        </x14:conditionalFormatting>
        <x14:conditionalFormatting xmlns:xm="http://schemas.microsoft.com/office/excel/2006/main">
          <x14:cfRule type="iconSet" priority="7" id="{AB37ACD0-F83D-4176-9026-3E24DA0C7327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U12:U15</xm:sqref>
        </x14:conditionalFormatting>
        <x14:conditionalFormatting xmlns:xm="http://schemas.microsoft.com/office/excel/2006/main">
          <x14:cfRule type="iconSet" priority="9" id="{03216C25-C888-407C-8777-D4D5D3C5B56C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U17:U20</xm:sqref>
        </x14:conditionalFormatting>
        <x14:conditionalFormatting xmlns:xm="http://schemas.microsoft.com/office/excel/2006/main">
          <x14:cfRule type="iconSet" priority="4" id="{59CDF599-C681-4E0C-8812-755E74267F31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U40:U43 U45:U48</xm:sqref>
        </x14:conditionalFormatting>
        <x14:conditionalFormatting xmlns:xm="http://schemas.microsoft.com/office/excel/2006/main">
          <x14:cfRule type="iconSet" priority="3" id="{9AB0041E-53C4-4903-BC10-E0DC50BE5507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U68:U71 U73:U76</xm:sqref>
        </x14:conditionalFormatting>
        <x14:conditionalFormatting xmlns:xm="http://schemas.microsoft.com/office/excel/2006/main">
          <x14:cfRule type="iconSet" priority="6" id="{EB0951C7-B2AC-4B9B-B044-C7ABF2EB8CA7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AE12:AE15 AE17:AE20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B726-A42E-4638-B521-9C6751E228BD}">
  <sheetPr codeName="Sheet9"/>
  <dimension ref="B2:AE76"/>
  <sheetViews>
    <sheetView topLeftCell="A55" zoomScale="76" zoomScaleNormal="100" workbookViewId="0">
      <selection activeCell="U79" sqref="U79"/>
    </sheetView>
  </sheetViews>
  <sheetFormatPr defaultColWidth="9.140625" defaultRowHeight="15"/>
  <cols>
    <col min="1" max="1" width="5.140625" style="29" customWidth="1"/>
    <col min="2" max="2" width="4.85546875" style="29" customWidth="1"/>
    <col min="3" max="3" width="16.28515625" style="29" customWidth="1"/>
    <col min="4" max="4" width="11.28515625" style="29" customWidth="1"/>
    <col min="5" max="5" width="6.5703125" style="29" customWidth="1"/>
    <col min="6" max="6" width="13" style="29" customWidth="1"/>
    <col min="7" max="7" width="6.42578125" style="29" customWidth="1"/>
    <col min="8" max="8" width="11.5703125" style="29" bestFit="1" customWidth="1"/>
    <col min="9" max="9" width="4.85546875" style="29" customWidth="1"/>
    <col min="10" max="10" width="7.85546875" style="29" customWidth="1"/>
    <col min="11" max="11" width="13.42578125" style="29" customWidth="1"/>
    <col min="12" max="12" width="7.28515625" style="29" customWidth="1"/>
    <col min="13" max="13" width="16.7109375" style="29" customWidth="1"/>
    <col min="14" max="14" width="12.5703125" style="29" customWidth="1"/>
    <col min="15" max="15" width="4.85546875" style="29" customWidth="1"/>
    <col min="16" max="16" width="13.140625" style="29" bestFit="1" customWidth="1"/>
    <col min="17" max="17" width="4.7109375" style="29" customWidth="1"/>
    <col min="18" max="18" width="13.140625" style="29" bestFit="1" customWidth="1"/>
    <col min="19" max="19" width="5.140625" style="29" customWidth="1"/>
    <col min="20" max="20" width="7.85546875" style="29" customWidth="1"/>
    <col min="21" max="21" width="14.5703125" style="29" customWidth="1"/>
    <col min="22" max="22" width="7.28515625" style="29" customWidth="1"/>
    <col min="23" max="23" width="14.140625" style="29" bestFit="1" customWidth="1"/>
    <col min="24" max="24" width="10.140625" style="29" customWidth="1"/>
    <col min="25" max="25" width="5.5703125" style="29" customWidth="1"/>
    <col min="26" max="26" width="10.42578125" style="29" customWidth="1"/>
    <col min="27" max="27" width="5.7109375" style="29" customWidth="1"/>
    <col min="28" max="28" width="10.7109375" style="29" customWidth="1"/>
    <col min="29" max="29" width="5" style="29" customWidth="1"/>
    <col min="30" max="30" width="7.85546875" style="29" customWidth="1"/>
    <col min="31" max="31" width="13" style="29" customWidth="1"/>
    <col min="32" max="16384" width="9.140625" style="29"/>
  </cols>
  <sheetData>
    <row r="2" spans="2:31" ht="23.25">
      <c r="B2" s="35" t="s">
        <v>38</v>
      </c>
      <c r="L2" s="35" t="s">
        <v>39</v>
      </c>
      <c r="V2" s="35" t="s">
        <v>40</v>
      </c>
    </row>
    <row r="3" spans="2:31" ht="23.25">
      <c r="B3" s="35"/>
      <c r="L3" s="35"/>
      <c r="V3" s="35"/>
    </row>
    <row r="5" spans="2:31">
      <c r="C5" s="36"/>
      <c r="M5" s="36"/>
      <c r="W5" s="36"/>
    </row>
    <row r="9" spans="2:31" ht="15.75">
      <c r="K9" s="59" t="s">
        <v>41</v>
      </c>
      <c r="U9" s="59" t="s">
        <v>41</v>
      </c>
      <c r="AE9" s="59" t="s">
        <v>41</v>
      </c>
    </row>
    <row r="10" spans="2:31" ht="15.75">
      <c r="K10" s="39" t="s">
        <v>42</v>
      </c>
      <c r="U10" s="39" t="s">
        <v>42</v>
      </c>
      <c r="AE10" s="39" t="s">
        <v>42</v>
      </c>
    </row>
    <row r="11" spans="2:31" ht="15.75">
      <c r="K11" s="40">
        <f>H22-D22</f>
        <v>2272441</v>
      </c>
      <c r="U11" s="40">
        <f>R22-N22</f>
        <v>15956</v>
      </c>
      <c r="AE11" s="40">
        <f>AB22-X22</f>
        <v>11931.49</v>
      </c>
    </row>
    <row r="12" spans="2:31" ht="15.75">
      <c r="K12" s="41" t="s">
        <v>43</v>
      </c>
      <c r="U12" s="41" t="s">
        <v>43</v>
      </c>
      <c r="AE12" s="41" t="s">
        <v>43</v>
      </c>
    </row>
    <row r="13" spans="2:31" ht="15.75">
      <c r="K13" s="42">
        <f>H22-F22</f>
        <v>1378791</v>
      </c>
      <c r="U13" s="42">
        <f>R22-P22</f>
        <v>12063</v>
      </c>
      <c r="AE13" s="42">
        <f>AB22-Z22</f>
        <v>3741</v>
      </c>
    </row>
    <row r="14" spans="2:31" ht="15.75">
      <c r="K14" s="37"/>
      <c r="U14" s="37"/>
      <c r="AE14" s="37"/>
    </row>
    <row r="15" spans="2:31" ht="15.75">
      <c r="K15" s="59" t="s">
        <v>44</v>
      </c>
      <c r="U15" s="59" t="s">
        <v>44</v>
      </c>
      <c r="AE15" s="59" t="s">
        <v>44</v>
      </c>
    </row>
    <row r="16" spans="2:31" ht="15.75">
      <c r="K16" s="41" t="s">
        <v>42</v>
      </c>
      <c r="U16" s="41" t="s">
        <v>42</v>
      </c>
      <c r="AE16" s="41" t="s">
        <v>42</v>
      </c>
    </row>
    <row r="17" spans="2:31" ht="15.75">
      <c r="K17" s="43">
        <f>H23-D23</f>
        <v>-1672087</v>
      </c>
      <c r="U17" s="43">
        <f>R23-N23</f>
        <v>6564031</v>
      </c>
      <c r="AE17" s="43">
        <f>AB23-X23</f>
        <v>144708</v>
      </c>
    </row>
    <row r="18" spans="2:31" ht="15.75">
      <c r="C18" s="31"/>
      <c r="E18" s="31"/>
      <c r="G18" s="31"/>
      <c r="K18" s="41" t="s">
        <v>43</v>
      </c>
      <c r="M18" s="31"/>
      <c r="O18" s="31"/>
      <c r="Q18" s="31"/>
      <c r="U18" s="41" t="s">
        <v>43</v>
      </c>
      <c r="W18" s="31"/>
      <c r="Y18" s="31"/>
      <c r="AA18" s="31"/>
      <c r="AE18" s="41" t="s">
        <v>43</v>
      </c>
    </row>
    <row r="19" spans="2:31" ht="15.75">
      <c r="E19" s="31"/>
      <c r="G19" s="31"/>
      <c r="K19" s="44">
        <f>H23-F23</f>
        <v>-1605925</v>
      </c>
      <c r="O19" s="31"/>
      <c r="Q19" s="31"/>
      <c r="U19" s="44">
        <f>R23-P23</f>
        <v>4060858</v>
      </c>
      <c r="Y19" s="31"/>
      <c r="AA19" s="31"/>
      <c r="AE19" s="44">
        <f>AB23-Z23</f>
        <v>-237737</v>
      </c>
    </row>
    <row r="20" spans="2:31">
      <c r="E20" s="31"/>
      <c r="G20" s="31"/>
      <c r="O20" s="31"/>
      <c r="Q20" s="31"/>
      <c r="Y20" s="31"/>
      <c r="AA20" s="31"/>
    </row>
    <row r="21" spans="2:31">
      <c r="E21" s="31"/>
      <c r="G21" s="31"/>
      <c r="O21" s="31"/>
      <c r="Q21" s="31"/>
      <c r="Y21" s="31"/>
      <c r="AA21" s="31"/>
    </row>
    <row r="22" spans="2:31" s="36" customFormat="1" ht="18">
      <c r="C22" s="59" t="s">
        <v>41</v>
      </c>
      <c r="D22" s="51">
        <f>HLOOKUP($C22,'Data Source'!$J$38:$J$47,8,FALSE)</f>
        <v>735810</v>
      </c>
      <c r="E22" s="52"/>
      <c r="F22" s="53">
        <f>HLOOKUP($C22,'Data Source'!$J$38:$J$47,9,FALSE)</f>
        <v>1629460</v>
      </c>
      <c r="G22" s="52"/>
      <c r="H22" s="53">
        <f>HLOOKUP($C22,'Data Source'!$J$38:$J$47,10,FALSE)</f>
        <v>3008251</v>
      </c>
      <c r="I22" s="54"/>
      <c r="J22" s="61"/>
      <c r="K22" s="60"/>
      <c r="L22" s="61"/>
      <c r="M22" s="59" t="s">
        <v>41</v>
      </c>
      <c r="N22" s="51">
        <f>HLOOKUP($M22,'Data Source'!$J$52:$J$61,8,FALSE)</f>
        <v>22154</v>
      </c>
      <c r="O22" s="52">
        <v>28725</v>
      </c>
      <c r="P22" s="53">
        <f>HLOOKUP($M22,'Data Source'!$J$52:$J$61,9,FALSE)</f>
        <v>26047</v>
      </c>
      <c r="Q22" s="52">
        <v>101332</v>
      </c>
      <c r="R22" s="53">
        <f>HLOOKUP($M22,'Data Source'!$J$52:$J$61,10,FALSE)</f>
        <v>38110</v>
      </c>
      <c r="S22" s="54"/>
      <c r="T22" s="60"/>
      <c r="U22" s="60"/>
      <c r="V22" s="60"/>
      <c r="W22" s="59" t="s">
        <v>41</v>
      </c>
      <c r="X22" s="51">
        <f>HLOOKUP($C22,'Data Source'!$Q$38:$Q$47,8,FALSE)</f>
        <v>2997.51</v>
      </c>
      <c r="Y22" s="52">
        <v>28725</v>
      </c>
      <c r="Z22" s="53">
        <f>HLOOKUP($C22,'Data Source'!$Q$38:$Q$47,9,FALSE)</f>
        <v>11188</v>
      </c>
      <c r="AA22" s="52">
        <v>101332</v>
      </c>
      <c r="AB22" s="53">
        <f>HLOOKUP($C22,'Data Source'!$Q$38:$Q$47,10,FALSE)</f>
        <v>14929</v>
      </c>
      <c r="AC22" s="54"/>
      <c r="AD22" s="62"/>
    </row>
    <row r="23" spans="2:31" s="36" customFormat="1" ht="18">
      <c r="C23" s="59" t="s">
        <v>45</v>
      </c>
      <c r="D23" s="51">
        <f>HLOOKUP($C23,'Data Source'!$K$38:$K$47,8,FALSE)</f>
        <v>3441596</v>
      </c>
      <c r="E23" s="52"/>
      <c r="F23" s="55">
        <f>HLOOKUP($C23,'Data Source'!$K$38:$K$47,9,FALSE)</f>
        <v>3375434</v>
      </c>
      <c r="G23" s="52"/>
      <c r="H23" s="55">
        <f>HLOOKUP($C23,'Data Source'!$K$38:$K$47,10,FALSE)</f>
        <v>1769509</v>
      </c>
      <c r="I23" s="54"/>
      <c r="J23" s="61"/>
      <c r="K23" s="60"/>
      <c r="L23" s="61"/>
      <c r="M23" s="59" t="s">
        <v>45</v>
      </c>
      <c r="N23" s="51">
        <f>HLOOKUP($M23,'Data Source'!$K$52:$K$61,8,FALSE)</f>
        <v>3613131</v>
      </c>
      <c r="O23" s="52">
        <v>28725</v>
      </c>
      <c r="P23" s="55">
        <f>HLOOKUP($M23,'Data Source'!$K$52:$K$61,9,FALSE)</f>
        <v>6116304</v>
      </c>
      <c r="Q23" s="52">
        <v>101332</v>
      </c>
      <c r="R23" s="55">
        <f>HLOOKUP($M23,'Data Source'!$K$52:$K$61,10,FALSE)</f>
        <v>10177162</v>
      </c>
      <c r="S23" s="54"/>
      <c r="T23" s="60"/>
      <c r="U23" s="60"/>
      <c r="V23" s="60"/>
      <c r="W23" s="59" t="s">
        <v>45</v>
      </c>
      <c r="X23" s="51">
        <f>HLOOKUP($C23,'Data Source'!$R$38:$R$47,8,FALSE)</f>
        <v>168085</v>
      </c>
      <c r="Y23" s="52">
        <v>233469</v>
      </c>
      <c r="Z23" s="55">
        <f>HLOOKUP($C23,'Data Source'!$R$38:$R$47,9,FALSE)</f>
        <v>550530</v>
      </c>
      <c r="AA23" s="52">
        <v>312651</v>
      </c>
      <c r="AB23" s="55">
        <f>HLOOKUP($C23,'Data Source'!$R$38:$R$47,10,FALSE)</f>
        <v>312793</v>
      </c>
      <c r="AC23" s="54"/>
      <c r="AD23" s="62"/>
    </row>
    <row r="24" spans="2:31" s="36" customFormat="1" ht="18">
      <c r="C24" s="59" t="s">
        <v>46</v>
      </c>
      <c r="D24" s="56">
        <f>HLOOKUP($C24,'Data Source'!$M$38:$M$47,8,FALSE)</f>
        <v>4.6772889740558021</v>
      </c>
      <c r="E24" s="57"/>
      <c r="F24" s="58">
        <f>HLOOKUP($C24,'Data Source'!$M$38:$M$47,9,FALSE)</f>
        <v>2.0715046702588586</v>
      </c>
      <c r="G24" s="57"/>
      <c r="H24" s="58">
        <f>HLOOKUP($C24,'Data Source'!$M$38:$M$47,10,FALSE)</f>
        <v>0.5882185362857022</v>
      </c>
      <c r="I24" s="54"/>
      <c r="J24" s="61"/>
      <c r="K24" s="60"/>
      <c r="L24" s="61"/>
      <c r="M24" s="59" t="s">
        <v>46</v>
      </c>
      <c r="N24" s="56">
        <f>HLOOKUP($M24,'Data Source'!$M$52:$M$61,8,FALSE)</f>
        <v>163.09158616954048</v>
      </c>
      <c r="O24" s="57">
        <v>28725</v>
      </c>
      <c r="P24" s="58">
        <f>HLOOKUP($M24,'Data Source'!$M$52:$M$61,9,FALSE)</f>
        <v>234.81798287710677</v>
      </c>
      <c r="Q24" s="57">
        <v>101332</v>
      </c>
      <c r="R24" s="58">
        <f>HLOOKUP($M24,'Data Source'!$M$52:$M$61,10,FALSE)</f>
        <v>267.04702177906063</v>
      </c>
      <c r="S24" s="54"/>
      <c r="T24" s="60"/>
      <c r="U24" s="60"/>
      <c r="V24" s="60"/>
      <c r="W24" s="59" t="s">
        <v>46</v>
      </c>
      <c r="X24" s="56">
        <f>HLOOKUP($C24,'Data Source'!$T$38:$T$47,8,FALSE)</f>
        <v>56.074875479981714</v>
      </c>
      <c r="Y24" s="57">
        <v>8.1277284595300259</v>
      </c>
      <c r="Z24" s="58">
        <f>HLOOKUP($C24,'Data Source'!$T$38:$T$47,9,FALSE)</f>
        <v>49.207186271004645</v>
      </c>
      <c r="AA24" s="57">
        <v>3.0854123080566849</v>
      </c>
      <c r="AB24" s="58">
        <f>HLOOKUP($C24,'Data Source'!$T$38:$T$47,10,FALSE)</f>
        <v>20.95203965436399</v>
      </c>
      <c r="AC24" s="54"/>
      <c r="AD24" s="62"/>
    </row>
    <row r="29" spans="2:31" ht="23.25">
      <c r="B29" s="35" t="s">
        <v>47</v>
      </c>
      <c r="L29" s="35" t="s">
        <v>48</v>
      </c>
    </row>
    <row r="31" spans="2:31" ht="23.25">
      <c r="B31" s="35"/>
      <c r="L31" s="35"/>
    </row>
    <row r="32" spans="2:31">
      <c r="C32" s="36"/>
      <c r="M32" s="36"/>
    </row>
    <row r="36" spans="3:21" ht="15.75">
      <c r="K36" s="59" t="s">
        <v>41</v>
      </c>
      <c r="U36" s="59" t="s">
        <v>41</v>
      </c>
    </row>
    <row r="37" spans="3:21" ht="15.75">
      <c r="K37" s="39" t="s">
        <v>42</v>
      </c>
      <c r="U37" s="39" t="s">
        <v>42</v>
      </c>
    </row>
    <row r="38" spans="3:21" ht="15.75">
      <c r="K38" s="40">
        <f>H49-D49</f>
        <v>-16891</v>
      </c>
      <c r="U38" s="40">
        <f>R49-N49</f>
        <v>16102</v>
      </c>
    </row>
    <row r="39" spans="3:21" ht="15.75">
      <c r="K39" s="41" t="s">
        <v>43</v>
      </c>
      <c r="U39" s="41" t="s">
        <v>43</v>
      </c>
    </row>
    <row r="40" spans="3:21" ht="15.75">
      <c r="K40" s="42">
        <f>H49-F49</f>
        <v>-34228</v>
      </c>
      <c r="U40" s="42">
        <f>R49-P49</f>
        <v>-18053</v>
      </c>
    </row>
    <row r="41" spans="3:21" ht="15.75">
      <c r="K41" s="37"/>
      <c r="U41" s="37"/>
    </row>
    <row r="42" spans="3:21" ht="15.75">
      <c r="K42" s="59" t="s">
        <v>44</v>
      </c>
      <c r="U42" s="59" t="s">
        <v>44</v>
      </c>
    </row>
    <row r="43" spans="3:21" ht="15.75">
      <c r="K43" s="41" t="s">
        <v>42</v>
      </c>
      <c r="U43" s="41" t="s">
        <v>42</v>
      </c>
    </row>
    <row r="44" spans="3:21" ht="15.75">
      <c r="K44" s="43">
        <f>H50-D50</f>
        <v>-4369362</v>
      </c>
      <c r="U44" s="43">
        <f>R50-N50</f>
        <v>-19396</v>
      </c>
    </row>
    <row r="45" spans="3:21" ht="15.75">
      <c r="C45" s="31"/>
      <c r="E45" s="31"/>
      <c r="G45" s="31"/>
      <c r="K45" s="41" t="s">
        <v>43</v>
      </c>
      <c r="M45" s="31"/>
      <c r="O45" s="31"/>
      <c r="Q45" s="31"/>
      <c r="U45" s="41" t="s">
        <v>43</v>
      </c>
    </row>
    <row r="46" spans="3:21" ht="15.75">
      <c r="E46" s="31"/>
      <c r="G46" s="31"/>
      <c r="K46" s="44">
        <f>H50-F50</f>
        <v>-4343197</v>
      </c>
      <c r="O46" s="31"/>
      <c r="Q46" s="31"/>
      <c r="U46" s="44">
        <f>R50-P50</f>
        <v>-193485</v>
      </c>
    </row>
    <row r="47" spans="3:21">
      <c r="E47" s="31"/>
      <c r="G47" s="31"/>
      <c r="O47" s="31"/>
      <c r="Q47" s="31"/>
    </row>
    <row r="48" spans="3:21">
      <c r="E48" s="31"/>
      <c r="G48" s="31"/>
      <c r="O48" s="31"/>
      <c r="Q48" s="31"/>
    </row>
    <row r="49" spans="2:21" s="36" customFormat="1" ht="18">
      <c r="B49" s="62"/>
      <c r="C49" s="59" t="s">
        <v>41</v>
      </c>
      <c r="D49" s="51">
        <f>HLOOKUP($M22,'Data Source'!$Q$52:$Q$61,8,FALSE)</f>
        <v>83350</v>
      </c>
      <c r="E49" s="52"/>
      <c r="F49" s="53">
        <f>HLOOKUP($M22,'Data Source'!$Q$52:$Q$61,9,FALSE)</f>
        <v>100687</v>
      </c>
      <c r="G49" s="52"/>
      <c r="H49" s="53">
        <f>HLOOKUP($M22,'Data Source'!$Q$52:$Q$61,10,FALSE)</f>
        <v>66459</v>
      </c>
      <c r="I49" s="54"/>
      <c r="J49" s="60"/>
      <c r="K49" s="60"/>
      <c r="L49" s="61"/>
      <c r="M49" s="59" t="s">
        <v>41</v>
      </c>
      <c r="N49" s="51">
        <f>HLOOKUP($C49,'Data Source'!$X$38:$X$47,8,FALSE)</f>
        <v>41430</v>
      </c>
      <c r="O49" s="52">
        <v>28725</v>
      </c>
      <c r="P49" s="53">
        <f>HLOOKUP($C49,'Data Source'!$X$38:$X$47,9,FALSE)</f>
        <v>75585</v>
      </c>
      <c r="Q49" s="52">
        <v>101332</v>
      </c>
      <c r="R49" s="53">
        <f>HLOOKUP($C49,'Data Source'!$X$38:$X$47,10,FALSE)</f>
        <v>57532</v>
      </c>
      <c r="S49" s="54"/>
    </row>
    <row r="50" spans="2:21" s="36" customFormat="1" ht="18">
      <c r="B50" s="62"/>
      <c r="C50" s="59" t="s">
        <v>45</v>
      </c>
      <c r="D50" s="51">
        <f>HLOOKUP($M23,'Data Source'!$R$52:$R$61,8,FALSE)</f>
        <v>7275190</v>
      </c>
      <c r="E50" s="52"/>
      <c r="F50" s="55">
        <f>HLOOKUP($M23,'Data Source'!$R$52:$R$61,9,FALSE)</f>
        <v>7249025</v>
      </c>
      <c r="G50" s="52"/>
      <c r="H50" s="55">
        <f>HLOOKUP($M23,'Data Source'!$R$52:$R$61,10,FALSE)</f>
        <v>2905828</v>
      </c>
      <c r="I50" s="54"/>
      <c r="J50" s="60"/>
      <c r="K50" s="60"/>
      <c r="L50" s="61"/>
      <c r="M50" s="59" t="s">
        <v>45</v>
      </c>
      <c r="N50" s="51">
        <f>HLOOKUP($C50,'Data Source'!$Y$38:$Y$47,8,FALSE)</f>
        <v>402800</v>
      </c>
      <c r="O50" s="52">
        <v>233469</v>
      </c>
      <c r="P50" s="55">
        <f>HLOOKUP($C50,'Data Source'!$Y$38:$Y$47,9,FALSE)</f>
        <v>576889</v>
      </c>
      <c r="Q50" s="52">
        <v>312651</v>
      </c>
      <c r="R50" s="55">
        <f>HLOOKUP($C50,'Data Source'!$Y$38:$Y$47,10,FALSE)</f>
        <v>383404</v>
      </c>
      <c r="S50" s="54"/>
    </row>
    <row r="51" spans="2:21" s="36" customFormat="1" ht="18">
      <c r="B51" s="62"/>
      <c r="C51" s="59" t="s">
        <v>46</v>
      </c>
      <c r="D51" s="56">
        <f>HLOOKUP($M24,'Data Source'!$T$52:$T$61,8,FALSE)</f>
        <v>87.284823035392918</v>
      </c>
      <c r="E51" s="57"/>
      <c r="F51" s="58">
        <f>HLOOKUP($M24,'Data Source'!$T$52:$T$61,9,FALSE)</f>
        <v>71.995639953519316</v>
      </c>
      <c r="G51" s="57"/>
      <c r="H51" s="58">
        <f>HLOOKUP($M24,'Data Source'!$T$52:$T$61,10,FALSE)</f>
        <v>43.723619073413687</v>
      </c>
      <c r="I51" s="54"/>
      <c r="J51" s="60"/>
      <c r="K51" s="60"/>
      <c r="L51" s="61"/>
      <c r="M51" s="59" t="s">
        <v>46</v>
      </c>
      <c r="N51" s="56">
        <f>HLOOKUP($C51,'Data Source'!$AA$38:$AA$47,8,FALSE)</f>
        <v>9.7224233647115614</v>
      </c>
      <c r="O51" s="57">
        <v>8.1277284595300259</v>
      </c>
      <c r="P51" s="58">
        <f>HLOOKUP($C51,'Data Source'!$AA$38:$AA$47,9,FALSE)</f>
        <v>7.6323212277568304</v>
      </c>
      <c r="Q51" s="57">
        <v>3.0854123080566849</v>
      </c>
      <c r="R51" s="58">
        <f>HLOOKUP($C51,'Data Source'!$AA$38:$AA$47,10,FALSE)</f>
        <v>6.6641868872975039</v>
      </c>
      <c r="S51" s="54"/>
    </row>
    <row r="52" spans="2:21" s="36" customFormat="1"/>
    <row r="55" spans="2:21" ht="23.25">
      <c r="B55" s="35" t="s">
        <v>49</v>
      </c>
      <c r="L55" s="35" t="s">
        <v>50</v>
      </c>
    </row>
    <row r="56" spans="2:21" ht="23.25">
      <c r="B56" s="35"/>
      <c r="L56" s="35"/>
    </row>
    <row r="58" spans="2:21">
      <c r="C58" s="36"/>
      <c r="M58" s="36"/>
    </row>
    <row r="61" spans="2:21" ht="15.75">
      <c r="K61" s="59" t="s">
        <v>41</v>
      </c>
      <c r="U61" s="59" t="s">
        <v>41</v>
      </c>
    </row>
    <row r="62" spans="2:21" ht="15.75">
      <c r="K62" s="39" t="s">
        <v>42</v>
      </c>
      <c r="U62" s="39" t="s">
        <v>42</v>
      </c>
    </row>
    <row r="63" spans="2:21" ht="15.75">
      <c r="K63" s="40">
        <f>H74-D74</f>
        <v>27098.489999999991</v>
      </c>
      <c r="U63" s="40">
        <f>R74-N74</f>
        <v>2299539.4900000002</v>
      </c>
    </row>
    <row r="64" spans="2:21" ht="15.75">
      <c r="K64" s="41" t="s">
        <v>43</v>
      </c>
      <c r="U64" s="41" t="s">
        <v>43</v>
      </c>
    </row>
    <row r="65" spans="2:21" ht="15.75">
      <c r="K65" s="42">
        <f>H74-F74</f>
        <v>-36477</v>
      </c>
      <c r="U65" s="42">
        <f>R74-P74</f>
        <v>1342314</v>
      </c>
    </row>
    <row r="66" spans="2:21" ht="15.75">
      <c r="K66" s="37"/>
      <c r="U66" s="37"/>
    </row>
    <row r="67" spans="2:21" ht="15.75">
      <c r="K67" s="38" t="s">
        <v>44</v>
      </c>
      <c r="U67" s="59" t="s">
        <v>44</v>
      </c>
    </row>
    <row r="68" spans="2:21" ht="15.75">
      <c r="K68" s="41" t="s">
        <v>42</v>
      </c>
      <c r="U68" s="41" t="s">
        <v>42</v>
      </c>
    </row>
    <row r="69" spans="2:21" ht="15.75">
      <c r="K69" s="43">
        <f>H75-D75</f>
        <v>2319981</v>
      </c>
      <c r="U69" s="43">
        <f>R75-N75</f>
        <v>647894</v>
      </c>
    </row>
    <row r="70" spans="2:21" ht="15.75">
      <c r="K70" s="41" t="s">
        <v>43</v>
      </c>
      <c r="U70" s="41" t="s">
        <v>43</v>
      </c>
    </row>
    <row r="71" spans="2:21" ht="15.75">
      <c r="C71" s="31"/>
      <c r="E71" s="31"/>
      <c r="G71" s="31"/>
      <c r="K71" s="44">
        <f>H75-F75</f>
        <v>-713561</v>
      </c>
      <c r="M71" s="31"/>
      <c r="O71" s="31"/>
      <c r="Q71" s="31"/>
      <c r="U71" s="44">
        <f>R75-P75</f>
        <v>-2319486</v>
      </c>
    </row>
    <row r="72" spans="2:21">
      <c r="E72" s="31"/>
      <c r="G72" s="31"/>
      <c r="O72" s="31"/>
      <c r="Q72" s="31"/>
    </row>
    <row r="73" spans="2:21">
      <c r="E73" s="31"/>
      <c r="G73" s="31"/>
      <c r="O73" s="31"/>
      <c r="Q73" s="31"/>
    </row>
    <row r="74" spans="2:21" s="36" customFormat="1" ht="18">
      <c r="B74" s="62"/>
      <c r="C74" s="59" t="s">
        <v>41</v>
      </c>
      <c r="D74" s="51">
        <f>HLOOKUP($C74,'Data Source'!$C$52:$C$61,8,FALSE)</f>
        <v>149931.51</v>
      </c>
      <c r="E74" s="52"/>
      <c r="F74" s="53">
        <f>HLOOKUP($C74,'Data Source'!$C$52:$C$61,9,FALSE)</f>
        <v>213507</v>
      </c>
      <c r="G74" s="52"/>
      <c r="H74" s="53">
        <f>HLOOKUP($C74,'Data Source'!$C$52:$C$61,10,FALSE)</f>
        <v>177030</v>
      </c>
      <c r="I74" s="54"/>
      <c r="M74" s="59" t="s">
        <v>41</v>
      </c>
      <c r="N74" s="51">
        <f>HLOOKUP($M74,'Data Source'!$C$38:$C$47,8,FALSE)</f>
        <v>885741.51</v>
      </c>
      <c r="O74" s="52"/>
      <c r="P74" s="53">
        <f>HLOOKUP($M74,'Data Source'!$C$38:$C$47,9,FALSE)</f>
        <v>1842967</v>
      </c>
      <c r="Q74" s="52"/>
      <c r="R74" s="53">
        <f>HLOOKUP($M74,'Data Source'!$C$38:$C$47,10,FALSE)</f>
        <v>3185281</v>
      </c>
      <c r="S74" s="54"/>
      <c r="T74" s="62"/>
      <c r="U74" s="62"/>
    </row>
    <row r="75" spans="2:21" s="36" customFormat="1" ht="18">
      <c r="B75" s="62"/>
      <c r="C75" s="59" t="s">
        <v>45</v>
      </c>
      <c r="D75" s="51">
        <f>HLOOKUP($C75,'Data Source'!$D$52:$D$61,8,FALSE)</f>
        <v>11459206</v>
      </c>
      <c r="E75" s="52"/>
      <c r="F75" s="55">
        <f>HLOOKUP($C75,'Data Source'!$D$52:$D$61,9,FALSE)</f>
        <v>14492748</v>
      </c>
      <c r="G75" s="52"/>
      <c r="H75" s="55">
        <f>HLOOKUP($C75,'Data Source'!$D$52:$D$61,10,FALSE)</f>
        <v>13779187</v>
      </c>
      <c r="I75" s="54"/>
      <c r="M75" s="59" t="s">
        <v>45</v>
      </c>
      <c r="N75" s="51">
        <f>HLOOKUP($M75,'Data Source'!$D$38:$D$47,8,FALSE)</f>
        <v>14900802</v>
      </c>
      <c r="O75" s="52"/>
      <c r="P75" s="55">
        <f>HLOOKUP($M75,'Data Source'!$D$38:$D$47,9,FALSE)</f>
        <v>17868182</v>
      </c>
      <c r="Q75" s="52"/>
      <c r="R75" s="55">
        <f>HLOOKUP($M75,'Data Source'!$D$38:$D$47,10,FALSE)</f>
        <v>15548696</v>
      </c>
      <c r="S75" s="54"/>
      <c r="T75" s="62"/>
      <c r="U75" s="62"/>
    </row>
    <row r="76" spans="2:21" s="36" customFormat="1" ht="18">
      <c r="B76" s="62"/>
      <c r="C76" s="59" t="s">
        <v>46</v>
      </c>
      <c r="D76" s="56">
        <f>HLOOKUP($C76,'Data Source'!$F$52:$F$61,8,FALSE)</f>
        <v>76.429604424046687</v>
      </c>
      <c r="E76" s="57"/>
      <c r="F76" s="58">
        <f>HLOOKUP($C76,'Data Source'!$F$52:$F$61,9,FALSE)</f>
        <v>67.879498096081164</v>
      </c>
      <c r="G76" s="57"/>
      <c r="H76" s="58">
        <f>HLOOKUP($C76,'Data Source'!$F$52:$F$61,10,FALSE)</f>
        <v>77.835321696887533</v>
      </c>
      <c r="I76" s="54"/>
      <c r="M76" s="59" t="s">
        <v>46</v>
      </c>
      <c r="N76" s="56">
        <f>HLOOKUP($M76,'Data Source'!$F$38:$F$47,8,FALSE)</f>
        <v>16.822969039804853</v>
      </c>
      <c r="O76" s="57"/>
      <c r="P76" s="58">
        <f>HLOOKUP($M76,'Data Source'!$F$38:$F$47,9,FALSE)</f>
        <v>9.6953347509749221</v>
      </c>
      <c r="Q76" s="57"/>
      <c r="R76" s="58">
        <f>HLOOKUP($M76,'Data Source'!$F$38:$F$47,10,FALSE)</f>
        <v>4.8814205088970173</v>
      </c>
      <c r="S76" s="54"/>
      <c r="T76" s="62"/>
      <c r="U76" s="62"/>
    </row>
  </sheetData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" id="{D97CB940-688F-4669-8B45-C8F88A246A74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K11:K14 K16:K19</xm:sqref>
        </x14:conditionalFormatting>
        <x14:conditionalFormatting xmlns:xm="http://schemas.microsoft.com/office/excel/2006/main">
          <x14:cfRule type="iconSet" priority="2" id="{36FCBB56-0B48-4B25-9228-8313FC2F9908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K38:K41 K43:K46</xm:sqref>
        </x14:conditionalFormatting>
        <x14:conditionalFormatting xmlns:xm="http://schemas.microsoft.com/office/excel/2006/main">
          <x14:cfRule type="iconSet" priority="6" id="{629151FD-A121-40EC-AD2C-C74919F3CFF9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K63:K66 K68:K71</xm:sqref>
        </x14:conditionalFormatting>
        <x14:conditionalFormatting xmlns:xm="http://schemas.microsoft.com/office/excel/2006/main">
          <x14:cfRule type="iconSet" priority="4" id="{0FE7394F-0CFA-44F8-A6D5-B466C0F85415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U11:U14 U16:U19</xm:sqref>
        </x14:conditionalFormatting>
        <x14:conditionalFormatting xmlns:xm="http://schemas.microsoft.com/office/excel/2006/main">
          <x14:cfRule type="iconSet" priority="1" id="{032689DA-C80D-4617-9814-91840F2A7F8F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U38:U41 U43:U46</xm:sqref>
        </x14:conditionalFormatting>
        <x14:conditionalFormatting xmlns:xm="http://schemas.microsoft.com/office/excel/2006/main">
          <x14:cfRule type="iconSet" priority="7" id="{9605670F-0220-45AE-A62C-C94FB628A737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U63:U66 U68:U71</xm:sqref>
        </x14:conditionalFormatting>
        <x14:conditionalFormatting xmlns:xm="http://schemas.microsoft.com/office/excel/2006/main">
          <x14:cfRule type="iconSet" priority="3" id="{D092B094-549C-4498-AD7B-7C999D1ACE9E}">
            <x14:iconSet iconSet="3Triangle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iangles" iconId="0"/>
              <x14:cfIcon iconSet="3Triangles" iconId="1"/>
              <x14:cfIcon iconSet="3Triangles" iconId="2"/>
            </x14:iconSet>
          </x14:cfRule>
          <xm:sqref>AE11:AE14 AE16:AE19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15E52-1DF0-4A37-BB36-C83A090EF7EA}">
  <sheetPr codeName="Sheet4"/>
  <dimension ref="B1:U123"/>
  <sheetViews>
    <sheetView zoomScale="48" zoomScaleNormal="85" workbookViewId="0">
      <selection activeCell="N63" sqref="N63"/>
    </sheetView>
  </sheetViews>
  <sheetFormatPr defaultColWidth="9.140625" defaultRowHeight="15"/>
  <cols>
    <col min="1" max="16384" width="9.140625" style="29"/>
  </cols>
  <sheetData>
    <row r="1" spans="2:2" ht="18.75">
      <c r="B1" s="63" t="s">
        <v>51</v>
      </c>
    </row>
    <row r="21" spans="2:2" ht="18.75">
      <c r="B21" s="63" t="s">
        <v>52</v>
      </c>
    </row>
    <row r="41" spans="2:2" ht="18.75">
      <c r="B41" s="63" t="s">
        <v>53</v>
      </c>
    </row>
    <row r="55" spans="2:2">
      <c r="B55" s="36"/>
    </row>
    <row r="61" spans="2:2" ht="18.75">
      <c r="B61" s="63" t="s">
        <v>54</v>
      </c>
    </row>
    <row r="81" spans="2:12" ht="18.75">
      <c r="B81" s="63" t="s">
        <v>55</v>
      </c>
    </row>
    <row r="82" spans="2:12" ht="18.75">
      <c r="B82" s="63"/>
    </row>
    <row r="83" spans="2:12" ht="18.75">
      <c r="B83" s="63" t="s">
        <v>56</v>
      </c>
      <c r="C83" s="63"/>
      <c r="D83" s="63"/>
      <c r="E83" s="63"/>
      <c r="F83" s="63"/>
      <c r="G83" s="63"/>
      <c r="H83" s="63"/>
      <c r="I83" s="63"/>
      <c r="J83" s="63"/>
      <c r="K83" s="63"/>
      <c r="L83" s="63" t="s">
        <v>57</v>
      </c>
    </row>
    <row r="102" spans="2:21" ht="18.75">
      <c r="B102" s="63" t="s">
        <v>58</v>
      </c>
    </row>
    <row r="103" spans="2:21">
      <c r="B103" s="36"/>
    </row>
    <row r="104" spans="2:21" ht="18.75">
      <c r="B104" s="63" t="s">
        <v>59</v>
      </c>
      <c r="C104" s="64"/>
      <c r="D104" s="64"/>
      <c r="E104" s="64"/>
      <c r="F104" s="64"/>
      <c r="G104" s="64"/>
      <c r="H104" s="64"/>
      <c r="I104" s="64"/>
      <c r="J104" s="64"/>
      <c r="K104" s="64"/>
      <c r="L104" s="63" t="s">
        <v>60</v>
      </c>
      <c r="M104" s="64"/>
      <c r="N104" s="64"/>
      <c r="O104" s="64"/>
      <c r="P104" s="64"/>
      <c r="Q104" s="64"/>
      <c r="R104" s="64"/>
      <c r="S104" s="64"/>
      <c r="T104" s="64"/>
      <c r="U104" s="63" t="s">
        <v>61</v>
      </c>
    </row>
    <row r="123" spans="2:12" ht="18.75">
      <c r="B123" s="63" t="s">
        <v>62</v>
      </c>
      <c r="C123" s="64"/>
      <c r="D123" s="64"/>
      <c r="E123" s="64"/>
      <c r="F123" s="64"/>
      <c r="G123" s="64"/>
      <c r="H123" s="64"/>
      <c r="I123" s="64"/>
      <c r="J123" s="64"/>
      <c r="K123" s="64"/>
      <c r="L123" s="63" t="s">
        <v>63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F636C-B545-4435-A1A7-39C02CF9CB57}">
  <sheetPr codeName="Sheet5"/>
  <dimension ref="B1:T126"/>
  <sheetViews>
    <sheetView topLeftCell="A49" zoomScale="51" zoomScaleNormal="70" workbookViewId="0">
      <selection activeCell="AI11" sqref="AI11"/>
    </sheetView>
  </sheetViews>
  <sheetFormatPr defaultColWidth="9.140625" defaultRowHeight="15"/>
  <cols>
    <col min="1" max="1" width="9.140625" style="29" customWidth="1"/>
    <col min="2" max="2" width="11.140625" style="29" customWidth="1"/>
    <col min="3" max="16384" width="9.140625" style="29"/>
  </cols>
  <sheetData>
    <row r="1" spans="2:2" ht="18.75">
      <c r="B1" s="63" t="s">
        <v>64</v>
      </c>
    </row>
    <row r="21" spans="2:2" ht="18.75">
      <c r="B21" s="63" t="s">
        <v>65</v>
      </c>
    </row>
    <row r="41" spans="2:2" ht="18.75">
      <c r="B41" s="63" t="s">
        <v>53</v>
      </c>
    </row>
    <row r="55" spans="2:2">
      <c r="B55" s="36"/>
    </row>
    <row r="61" spans="2:2" ht="18.75">
      <c r="B61" s="63" t="s">
        <v>54</v>
      </c>
    </row>
    <row r="82" spans="2:11" ht="18.75">
      <c r="B82" s="63" t="s">
        <v>66</v>
      </c>
    </row>
    <row r="83" spans="2:11" ht="18.75">
      <c r="B83" s="63"/>
    </row>
    <row r="84" spans="2:11">
      <c r="B84" s="36" t="s">
        <v>56</v>
      </c>
      <c r="K84" s="36" t="s">
        <v>57</v>
      </c>
    </row>
    <row r="104" spans="2:20" ht="18.75">
      <c r="B104" s="63" t="s">
        <v>58</v>
      </c>
    </row>
    <row r="106" spans="2:20">
      <c r="B106" s="36" t="s">
        <v>59</v>
      </c>
      <c r="K106" s="36" t="s">
        <v>60</v>
      </c>
      <c r="T106" s="36" t="s">
        <v>61</v>
      </c>
    </row>
    <row r="126" spans="7:16">
      <c r="G126" s="36" t="s">
        <v>62</v>
      </c>
      <c r="P126" s="36" t="s">
        <v>67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AA3C5-97A0-4E96-AEFC-F1BFB835114B}">
  <sheetPr codeName="Sheet6"/>
  <dimension ref="B1:T123"/>
  <sheetViews>
    <sheetView topLeftCell="A45" zoomScale="47" zoomScaleNormal="70" workbookViewId="0">
      <selection activeCell="AI32" sqref="AI32"/>
    </sheetView>
  </sheetViews>
  <sheetFormatPr defaultColWidth="9.140625" defaultRowHeight="15"/>
  <cols>
    <col min="1" max="1" width="9.140625" style="29"/>
    <col min="2" max="2" width="11.42578125" style="29" customWidth="1"/>
    <col min="3" max="16384" width="9.140625" style="29"/>
  </cols>
  <sheetData>
    <row r="1" spans="2:2" ht="18.75">
      <c r="B1" s="63" t="s">
        <v>64</v>
      </c>
    </row>
    <row r="20" spans="2:2" ht="18.75">
      <c r="B20" s="63" t="s">
        <v>65</v>
      </c>
    </row>
    <row r="39" spans="2:2" ht="18.75">
      <c r="B39" s="63" t="s">
        <v>68</v>
      </c>
    </row>
    <row r="58" spans="2:2" ht="18.75">
      <c r="B58" s="63" t="s">
        <v>69</v>
      </c>
    </row>
    <row r="78" spans="2:11">
      <c r="B78" s="36" t="s">
        <v>70</v>
      </c>
    </row>
    <row r="79" spans="2:11">
      <c r="B79" s="36" t="s">
        <v>56</v>
      </c>
      <c r="K79" s="36" t="s">
        <v>57</v>
      </c>
    </row>
    <row r="101" spans="2:20">
      <c r="B101" s="36" t="s">
        <v>71</v>
      </c>
    </row>
    <row r="102" spans="2:20">
      <c r="B102" s="36" t="s">
        <v>59</v>
      </c>
    </row>
    <row r="103" spans="2:20">
      <c r="K103" s="36" t="s">
        <v>60</v>
      </c>
      <c r="T103" s="36" t="s">
        <v>61</v>
      </c>
    </row>
    <row r="123" spans="7:16">
      <c r="G123" s="36" t="s">
        <v>62</v>
      </c>
      <c r="P123" s="36" t="s">
        <v>67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B1:AN991"/>
  <sheetViews>
    <sheetView tabSelected="1" zoomScale="53" zoomScaleNormal="80" workbookViewId="0">
      <selection activeCell="J17" sqref="J17"/>
    </sheetView>
  </sheetViews>
  <sheetFormatPr defaultColWidth="14" defaultRowHeight="18"/>
  <cols>
    <col min="1" max="1" width="4" style="1" bestFit="1" customWidth="1"/>
    <col min="2" max="2" width="14" style="1"/>
    <col min="3" max="3" width="16.28515625" style="1" bestFit="1" customWidth="1"/>
    <col min="4" max="4" width="16.42578125" style="1" customWidth="1"/>
    <col min="5" max="5" width="16.5703125" style="1" bestFit="1" customWidth="1"/>
    <col min="6" max="22" width="14" style="1"/>
    <col min="23" max="23" width="14.5703125" style="1" bestFit="1" customWidth="1"/>
    <col min="24" max="24" width="17.140625" style="1" bestFit="1" customWidth="1"/>
    <col min="25" max="25" width="18" style="1" bestFit="1" customWidth="1"/>
    <col min="26" max="26" width="16.85546875" style="1" bestFit="1" customWidth="1"/>
    <col min="27" max="27" width="18.7109375" style="1" bestFit="1" customWidth="1"/>
    <col min="28" max="28" width="16.28515625" style="1" bestFit="1" customWidth="1"/>
    <col min="29" max="34" width="14.28515625" style="1" bestFit="1" customWidth="1"/>
    <col min="35" max="35" width="18" style="1" bestFit="1" customWidth="1"/>
    <col min="36" max="36" width="18.42578125" style="1" bestFit="1" customWidth="1"/>
    <col min="37" max="37" width="18.7109375" style="1" bestFit="1" customWidth="1"/>
    <col min="38" max="16384" width="14" style="1"/>
  </cols>
  <sheetData>
    <row r="1" spans="2:40" ht="14.25" customHeight="1"/>
    <row r="2" spans="2:40" ht="15" customHeight="1">
      <c r="B2" s="85" t="s">
        <v>0</v>
      </c>
      <c r="C2" s="88"/>
      <c r="D2" s="88"/>
      <c r="I2" s="12" t="s">
        <v>72</v>
      </c>
      <c r="V2" s="85" t="s">
        <v>1</v>
      </c>
      <c r="W2" s="88"/>
      <c r="X2" s="88"/>
      <c r="AC2" s="12" t="s">
        <v>72</v>
      </c>
    </row>
    <row r="3" spans="2:40" ht="14.25" customHeight="1">
      <c r="B3" s="1" cm="1">
        <f t="array" ref="B3:H10">'Input Data'!$B$3:$H$10</f>
        <v>0</v>
      </c>
      <c r="C3" s="1" t="str">
        <v>Ganjar</v>
      </c>
      <c r="D3" s="1" t="str">
        <v>Mahfud</v>
      </c>
      <c r="E3" s="1" t="str">
        <v>Prabowo</v>
      </c>
      <c r="F3" s="1" t="str">
        <v>Gibran</v>
      </c>
      <c r="G3" s="1" t="str">
        <v>Anies</v>
      </c>
      <c r="H3" s="1" t="str">
        <v>Muhaimin</v>
      </c>
      <c r="I3" s="5" t="s">
        <v>73</v>
      </c>
      <c r="J3" s="5" t="s">
        <v>74</v>
      </c>
      <c r="K3" s="5" t="s">
        <v>75</v>
      </c>
      <c r="L3" s="5" t="s">
        <v>76</v>
      </c>
      <c r="M3" s="5" t="s">
        <v>77</v>
      </c>
      <c r="N3" s="5" t="s">
        <v>78</v>
      </c>
      <c r="O3" s="5" t="s">
        <v>25</v>
      </c>
      <c r="P3" s="5" t="s">
        <v>24</v>
      </c>
      <c r="Q3" s="5" t="s">
        <v>23</v>
      </c>
      <c r="R3" s="5" t="s">
        <v>79</v>
      </c>
      <c r="S3" s="5" t="s">
        <v>80</v>
      </c>
      <c r="T3" s="5" t="s">
        <v>81</v>
      </c>
      <c r="V3" s="1" cm="1">
        <f t="array" ref="V3:AB10">'Input Data'!$J$3:$P$10</f>
        <v>0</v>
      </c>
      <c r="W3" s="1" t="str">
        <v>Ganjar</v>
      </c>
      <c r="X3" s="1" t="str">
        <v>Mahfud</v>
      </c>
      <c r="Y3" s="1" t="str">
        <v>Prabowo</v>
      </c>
      <c r="Z3" s="1" t="str">
        <v>Gibran</v>
      </c>
      <c r="AA3" s="1" t="str">
        <v>Anies</v>
      </c>
      <c r="AB3" s="1" t="str">
        <v>Muhaimin</v>
      </c>
      <c r="AC3" s="5" t="s">
        <v>73</v>
      </c>
      <c r="AD3" s="5" t="s">
        <v>74</v>
      </c>
      <c r="AE3" s="5" t="s">
        <v>75</v>
      </c>
      <c r="AF3" s="5" t="s">
        <v>76</v>
      </c>
      <c r="AG3" s="5" t="s">
        <v>77</v>
      </c>
      <c r="AH3" s="5" t="s">
        <v>78</v>
      </c>
      <c r="AI3" s="5" t="s">
        <v>25</v>
      </c>
      <c r="AJ3" s="5" t="s">
        <v>24</v>
      </c>
      <c r="AK3" s="5" t="s">
        <v>23</v>
      </c>
      <c r="AL3" s="5" t="s">
        <v>79</v>
      </c>
      <c r="AM3" s="5" t="s">
        <v>80</v>
      </c>
      <c r="AN3" s="5" t="s">
        <v>81</v>
      </c>
    </row>
    <row r="4" spans="2:40" ht="14.25" customHeight="1">
      <c r="B4" s="1" t="str">
        <v>Twitter</v>
      </c>
      <c r="C4" s="14">
        <v>1725653</v>
      </c>
      <c r="D4" s="14">
        <v>1282598</v>
      </c>
      <c r="E4" s="14">
        <v>1085878</v>
      </c>
      <c r="F4" s="14">
        <v>543582</v>
      </c>
      <c r="G4" s="14">
        <v>577510</v>
      </c>
      <c r="H4" s="14">
        <v>158300</v>
      </c>
      <c r="I4" s="17">
        <f>C4/SUM($C4,$E4,$G4)</f>
        <v>0.50918622701820371</v>
      </c>
      <c r="J4" s="17">
        <f>D4/SUM($D4,$F4,$H4)</f>
        <v>0.64631439974199789</v>
      </c>
      <c r="K4" s="17">
        <f>E4/SUM($C4,$E4,$G4)</f>
        <v>0.32040863477308185</v>
      </c>
      <c r="L4" s="17">
        <f>F4/SUM($D4,$F4,$H4)</f>
        <v>0.27391659275981617</v>
      </c>
      <c r="M4" s="17">
        <f>G4/SUM($C4,$E4,$G4)</f>
        <v>0.1704051382087145</v>
      </c>
      <c r="N4" s="17">
        <f>H4/SUM($D4,$F4,$H4)</f>
        <v>7.9769007498185926E-2</v>
      </c>
      <c r="O4" s="15">
        <f>SUM(C4:D4)</f>
        <v>3008251</v>
      </c>
      <c r="P4" s="15">
        <f>SUM(E4:F4)</f>
        <v>1629460</v>
      </c>
      <c r="Q4" s="15">
        <f>SUM(G4:H4)</f>
        <v>735810</v>
      </c>
      <c r="R4" s="13">
        <f>O4/SUM($O4:$Q4)</f>
        <v>0.55982864866444182</v>
      </c>
      <c r="S4" s="13">
        <f>P4/SUM($O4:$Q4)</f>
        <v>0.30323878886860217</v>
      </c>
      <c r="T4" s="13">
        <f>Q4/SUM($O4:$Q4)</f>
        <v>0.13693256246695604</v>
      </c>
      <c r="V4" s="1" t="str">
        <v>Twitter</v>
      </c>
      <c r="W4" s="14">
        <v>1073143</v>
      </c>
      <c r="X4" s="14">
        <v>696366</v>
      </c>
      <c r="Y4" s="14">
        <v>2207976</v>
      </c>
      <c r="Z4" s="14">
        <v>1167458</v>
      </c>
      <c r="AA4" s="14">
        <v>2029039</v>
      </c>
      <c r="AB4" s="14">
        <v>1412557</v>
      </c>
      <c r="AC4" s="17">
        <f>W4/SUM($W4,$Y4,$AA4)</f>
        <v>0.20209248011076131</v>
      </c>
      <c r="AD4" s="17">
        <f>X4/SUM($X4,$Z4,$AB4)</f>
        <v>0.21254121544472393</v>
      </c>
      <c r="AE4" s="17">
        <f>Y4/SUM($Y4,$AA4,$W4)</f>
        <v>0.41580231699320436</v>
      </c>
      <c r="AF4" s="17">
        <f>Z4/SUM($X4,$Z4,$AB4)</f>
        <v>0.35632547008421794</v>
      </c>
      <c r="AG4" s="17">
        <f>AA4/SUM($Y4,$AA4,$W4)</f>
        <v>0.38210520289603433</v>
      </c>
      <c r="AH4" s="17">
        <f>AB4/SUM($X4,$Z4,$AB4)</f>
        <v>0.43113331447105818</v>
      </c>
      <c r="AI4" s="15">
        <f>SUM(W4:X4)</f>
        <v>1769509</v>
      </c>
      <c r="AJ4" s="15">
        <f>SUM(Y4:Z4)</f>
        <v>3375434</v>
      </c>
      <c r="AK4" s="15">
        <f>SUM(AA4:AB4)</f>
        <v>3441596</v>
      </c>
      <c r="AL4" s="13">
        <f>AI4/SUM($AI4:$AK4)</f>
        <v>0.20607942268706869</v>
      </c>
      <c r="AM4" s="13">
        <f>AJ4/SUM($AI4:$AK4)</f>
        <v>0.39310763044341845</v>
      </c>
      <c r="AN4" s="13">
        <f>AK4/SUM($AI4:$AK4)</f>
        <v>0.40081294686951285</v>
      </c>
    </row>
    <row r="5" spans="2:40" ht="14.25" customHeight="1">
      <c r="B5" s="1" t="str">
        <v>Instagram</v>
      </c>
      <c r="C5" s="14">
        <v>23565</v>
      </c>
      <c r="D5" s="14">
        <v>14545</v>
      </c>
      <c r="E5" s="14">
        <v>12208</v>
      </c>
      <c r="F5" s="14">
        <v>13839</v>
      </c>
      <c r="G5" s="14">
        <v>13823</v>
      </c>
      <c r="H5" s="14">
        <v>8331</v>
      </c>
      <c r="I5" s="17">
        <f t="shared" ref="I5:M7" si="0">C5/SUM($C5,$E5,$G5)</f>
        <v>0.47513912412291315</v>
      </c>
      <c r="J5" s="17">
        <f t="shared" ref="J5:N8" si="1">D5/SUM($D5,$F5,$H5)</f>
        <v>0.39615960778973169</v>
      </c>
      <c r="K5" s="17">
        <f t="shared" si="0"/>
        <v>0.24614888297443341</v>
      </c>
      <c r="L5" s="17">
        <f t="shared" si="1"/>
        <v>0.37693040991420401</v>
      </c>
      <c r="M5" s="17">
        <f t="shared" si="0"/>
        <v>0.27871199290265342</v>
      </c>
      <c r="N5" s="17">
        <f t="shared" si="1"/>
        <v>0.22690998229606427</v>
      </c>
      <c r="O5" s="15">
        <f t="shared" ref="O5:O8" si="2">SUM(C5:D5)</f>
        <v>38110</v>
      </c>
      <c r="P5" s="15">
        <f t="shared" ref="P5:P8" si="3">SUM(E5:F5)</f>
        <v>26047</v>
      </c>
      <c r="Q5" s="15">
        <f t="shared" ref="Q5:Q8" si="4">SUM(G5:H5)</f>
        <v>22154</v>
      </c>
      <c r="R5" s="13">
        <f t="shared" ref="R5:R8" si="5">O5/SUM($O5:$Q5)</f>
        <v>0.44154279292326587</v>
      </c>
      <c r="S5" s="13">
        <f t="shared" ref="S5:S8" si="6">P5/SUM($O5:$Q5)</f>
        <v>0.30178076954270022</v>
      </c>
      <c r="T5" s="13">
        <f t="shared" ref="T5:T8" si="7">Q5/SUM($O5:$Q5)</f>
        <v>0.25667643753403391</v>
      </c>
      <c r="V5" s="1" t="str">
        <v>Instagram</v>
      </c>
      <c r="W5" s="14">
        <v>7168876</v>
      </c>
      <c r="X5" s="14">
        <v>3008286</v>
      </c>
      <c r="Y5" s="14">
        <v>4968838</v>
      </c>
      <c r="Z5" s="14">
        <v>1147466</v>
      </c>
      <c r="AA5" s="14">
        <v>2773333</v>
      </c>
      <c r="AB5" s="14">
        <v>839798</v>
      </c>
      <c r="AC5" s="17">
        <f>W5/SUM($W5,$Y5,$AA5)</f>
        <v>0.48077616548321522</v>
      </c>
      <c r="AD5" s="17">
        <f>X5/SUM($X5,$Z5,$AB5)</f>
        <v>0.60219315190519562</v>
      </c>
      <c r="AE5" s="17">
        <f>Y5/SUM($Y5,$AA5,$W5)</f>
        <v>0.33323199906753698</v>
      </c>
      <c r="AF5" s="17">
        <f>Z5/SUM($X5,$Z5,$AB5)</f>
        <v>0.22969763089149342</v>
      </c>
      <c r="AG5" s="17">
        <f>AA5/SUM($Y5,$AA5,$W5)</f>
        <v>0.1859918354492478</v>
      </c>
      <c r="AH5" s="17">
        <f>AB5/SUM($X5,$Z5,$AB5)</f>
        <v>0.16810921720331096</v>
      </c>
      <c r="AI5" s="15">
        <f>SUM(W5:X5)</f>
        <v>10177162</v>
      </c>
      <c r="AJ5" s="15">
        <f>SUM(Y5:Z5)</f>
        <v>6116304</v>
      </c>
      <c r="AK5" s="15">
        <f>SUM(AA5:AB5)</f>
        <v>3613131</v>
      </c>
      <c r="AL5" s="13">
        <f t="shared" ref="AL5:AL8" si="8">AI5/SUM($AI5:$AK5)</f>
        <v>0.51124569407819931</v>
      </c>
      <c r="AM5" s="13">
        <f t="shared" ref="AM5:AM8" si="9">AJ5/SUM($AI5:$AK5)</f>
        <v>0.30725010407353903</v>
      </c>
      <c r="AN5" s="13">
        <f t="shared" ref="AN5:AN8" si="10">AK5/SUM($AI5:$AK5)</f>
        <v>0.18150420184826166</v>
      </c>
    </row>
    <row r="6" spans="2:40" ht="14.25" customHeight="1">
      <c r="B6" s="1" t="str">
        <v>Facebook</v>
      </c>
      <c r="C6" s="14">
        <v>9386</v>
      </c>
      <c r="D6" s="14">
        <v>5543</v>
      </c>
      <c r="E6" s="14">
        <v>5132</v>
      </c>
      <c r="F6" s="14">
        <v>6056</v>
      </c>
      <c r="G6" s="78">
        <v>5.51</v>
      </c>
      <c r="H6" s="14">
        <v>2992</v>
      </c>
      <c r="I6" s="17">
        <f t="shared" si="0"/>
        <v>0.64626250816779141</v>
      </c>
      <c r="J6" s="17">
        <f t="shared" si="1"/>
        <v>0.3798917140703173</v>
      </c>
      <c r="K6" s="17">
        <f t="shared" si="0"/>
        <v>0.35335810695899267</v>
      </c>
      <c r="L6" s="17">
        <f t="shared" si="1"/>
        <v>0.41505037351792201</v>
      </c>
      <c r="M6" s="17">
        <f t="shared" si="0"/>
        <v>3.7938487321590992E-4</v>
      </c>
      <c r="N6" s="17">
        <f t="shared" si="1"/>
        <v>0.20505791241176066</v>
      </c>
      <c r="O6" s="15">
        <f t="shared" si="2"/>
        <v>14929</v>
      </c>
      <c r="P6" s="15">
        <f t="shared" si="3"/>
        <v>11188</v>
      </c>
      <c r="Q6" s="15">
        <f t="shared" si="4"/>
        <v>2997.51</v>
      </c>
      <c r="R6" s="13">
        <f t="shared" si="5"/>
        <v>0.51276837563125732</v>
      </c>
      <c r="S6" s="13">
        <f t="shared" si="6"/>
        <v>0.38427574429382461</v>
      </c>
      <c r="T6" s="13">
        <f t="shared" si="7"/>
        <v>0.10295588007491797</v>
      </c>
      <c r="V6" s="1" t="str">
        <v>Facebook</v>
      </c>
      <c r="W6" s="14">
        <v>234587</v>
      </c>
      <c r="X6" s="14">
        <v>78206</v>
      </c>
      <c r="Y6" s="14">
        <v>487726</v>
      </c>
      <c r="Z6" s="14">
        <v>62804</v>
      </c>
      <c r="AA6" s="14">
        <v>138434</v>
      </c>
      <c r="AB6" s="14">
        <v>29651</v>
      </c>
      <c r="AC6" s="17">
        <f>W6/SUM($W6,$Y6,$AA6)</f>
        <v>0.27253885288011459</v>
      </c>
      <c r="AD6" s="17">
        <f>X6/SUM($X6,$Z6,$AB6)</f>
        <v>0.45825349669813253</v>
      </c>
      <c r="AE6" s="17">
        <f>Y6/SUM($Y6,$AA6,$W6)</f>
        <v>0.56663107742460905</v>
      </c>
      <c r="AF6" s="17">
        <f>Z6/SUM($X6,$Z6,$AB6)</f>
        <v>0.36800440639630611</v>
      </c>
      <c r="AG6" s="17">
        <f>AA6/SUM($Y6,$AA6,$W6)</f>
        <v>0.1608300696952763</v>
      </c>
      <c r="AH6" s="17">
        <f>AB6/SUM($X6,$Z6,$AB6)</f>
        <v>0.17374209690556131</v>
      </c>
      <c r="AI6" s="15">
        <f>SUM(W6:X6)</f>
        <v>312793</v>
      </c>
      <c r="AJ6" s="15">
        <f>SUM(Y6:Z6)</f>
        <v>550530</v>
      </c>
      <c r="AK6" s="15">
        <f>SUM(AA6:AB6)</f>
        <v>168085</v>
      </c>
      <c r="AL6" s="13">
        <f t="shared" si="8"/>
        <v>0.30326795991499</v>
      </c>
      <c r="AM6" s="13">
        <f t="shared" si="9"/>
        <v>0.53376549338380153</v>
      </c>
      <c r="AN6" s="13">
        <f t="shared" si="10"/>
        <v>0.16296654670120844</v>
      </c>
    </row>
    <row r="7" spans="2:40" ht="14.25" customHeight="1">
      <c r="B7" s="1" t="str">
        <v>Tiktok</v>
      </c>
      <c r="C7" s="14">
        <v>52996</v>
      </c>
      <c r="D7" s="14">
        <v>13463</v>
      </c>
      <c r="E7" s="14">
        <v>28083</v>
      </c>
      <c r="F7" s="14">
        <v>72604</v>
      </c>
      <c r="G7" s="14">
        <v>69314</v>
      </c>
      <c r="H7" s="14">
        <v>14036</v>
      </c>
      <c r="I7" s="17">
        <f t="shared" si="0"/>
        <v>0.35238342210076268</v>
      </c>
      <c r="J7" s="17">
        <f t="shared" si="1"/>
        <v>0.13449147378200454</v>
      </c>
      <c r="K7" s="17">
        <f t="shared" si="0"/>
        <v>0.18673076539466599</v>
      </c>
      <c r="L7" s="17">
        <f t="shared" si="1"/>
        <v>0.72529294826328883</v>
      </c>
      <c r="M7" s="17">
        <f t="shared" si="0"/>
        <v>0.46088581250457133</v>
      </c>
      <c r="N7" s="17">
        <f t="shared" si="1"/>
        <v>0.14021557795470665</v>
      </c>
      <c r="O7" s="15">
        <f t="shared" si="2"/>
        <v>66459</v>
      </c>
      <c r="P7" s="15">
        <f t="shared" si="3"/>
        <v>100687</v>
      </c>
      <c r="Q7" s="15">
        <f t="shared" si="4"/>
        <v>83350</v>
      </c>
      <c r="R7" s="13">
        <f t="shared" si="5"/>
        <v>0.26530962570260602</v>
      </c>
      <c r="S7" s="13">
        <f t="shared" si="6"/>
        <v>0.40195053014818599</v>
      </c>
      <c r="T7" s="13">
        <f t="shared" si="7"/>
        <v>0.33273984414920799</v>
      </c>
      <c r="V7" s="1" t="str">
        <v>Tiktok</v>
      </c>
      <c r="W7" s="14">
        <v>2597414</v>
      </c>
      <c r="X7" s="14">
        <v>308414</v>
      </c>
      <c r="Y7" s="14">
        <v>3439108</v>
      </c>
      <c r="Z7" s="14">
        <v>3809917</v>
      </c>
      <c r="AA7" s="14">
        <v>3464153</v>
      </c>
      <c r="AB7" s="14">
        <v>3811037</v>
      </c>
      <c r="AC7" s="17">
        <f>W7/SUM($W7,$Y7,$AA7)</f>
        <v>0.27339257473811074</v>
      </c>
      <c r="AD7" s="17">
        <f>X7/SUM($X7,$Z7,$AB7)</f>
        <v>3.8895155326376579E-2</v>
      </c>
      <c r="AE7" s="17">
        <f>Y7/SUM($Y7,$AA7,$W7)</f>
        <v>0.36198564838814085</v>
      </c>
      <c r="AF7" s="17">
        <f>Z7/SUM($X7,$Z7,$AB7)</f>
        <v>0.48048179880161951</v>
      </c>
      <c r="AG7" s="17">
        <f>AA7/SUM($Y7,$AA7,$W7)</f>
        <v>0.36462177687374847</v>
      </c>
      <c r="AH7" s="17">
        <f>AB7/SUM($X7,$Z7,$AB7)</f>
        <v>0.48062304587200394</v>
      </c>
      <c r="AI7" s="15">
        <f>SUM(W7:X7)</f>
        <v>2905828</v>
      </c>
      <c r="AJ7" s="15">
        <f>SUM(Y7:Z7)</f>
        <v>7249025</v>
      </c>
      <c r="AK7" s="15">
        <f>SUM(AA7:AB7)</f>
        <v>7275190</v>
      </c>
      <c r="AL7" s="13">
        <f t="shared" si="8"/>
        <v>0.16671375968493021</v>
      </c>
      <c r="AM7" s="13">
        <f t="shared" si="9"/>
        <v>0.41589254828573857</v>
      </c>
      <c r="AN7" s="13">
        <f t="shared" si="10"/>
        <v>0.41739369202933119</v>
      </c>
    </row>
    <row r="8" spans="2:40" ht="14.25" customHeight="1">
      <c r="B8" s="1" t="str">
        <v>Youtube</v>
      </c>
      <c r="C8" s="14">
        <v>31185</v>
      </c>
      <c r="D8" s="14">
        <v>26347</v>
      </c>
      <c r="E8" s="14">
        <v>27933</v>
      </c>
      <c r="F8" s="14">
        <v>47652</v>
      </c>
      <c r="G8" s="14">
        <v>28853</v>
      </c>
      <c r="H8" s="14">
        <v>12577</v>
      </c>
      <c r="I8" s="17">
        <f>C8/SUM($C8,$E8,$G8)</f>
        <v>0.35449182116833955</v>
      </c>
      <c r="J8" s="17">
        <f t="shared" si="1"/>
        <v>0.30432221400850118</v>
      </c>
      <c r="K8" s="17">
        <f>E8/SUM($C8,$E8,$G8)</f>
        <v>0.31752509349672053</v>
      </c>
      <c r="L8" s="17">
        <f t="shared" si="1"/>
        <v>0.55040657919053781</v>
      </c>
      <c r="M8" s="17">
        <f>G8/SUM($C8,$E8,$G8)</f>
        <v>0.32798308533493992</v>
      </c>
      <c r="N8" s="17">
        <f t="shared" si="1"/>
        <v>0.14527120680096101</v>
      </c>
      <c r="O8" s="15">
        <f t="shared" si="2"/>
        <v>57532</v>
      </c>
      <c r="P8" s="15">
        <f t="shared" si="3"/>
        <v>75585</v>
      </c>
      <c r="Q8" s="15">
        <f t="shared" si="4"/>
        <v>41430</v>
      </c>
      <c r="R8" s="13">
        <f t="shared" si="5"/>
        <v>0.32960749826694241</v>
      </c>
      <c r="S8" s="13">
        <f t="shared" si="6"/>
        <v>0.43303522833391578</v>
      </c>
      <c r="T8" s="13">
        <f t="shared" si="7"/>
        <v>0.23735727339914178</v>
      </c>
      <c r="V8" s="1" t="str">
        <v>Youtube</v>
      </c>
      <c r="W8" s="14">
        <v>205624</v>
      </c>
      <c r="X8" s="14">
        <v>177780</v>
      </c>
      <c r="Y8" s="14">
        <v>185641</v>
      </c>
      <c r="Z8" s="14">
        <v>391248</v>
      </c>
      <c r="AA8" s="14">
        <v>311657</v>
      </c>
      <c r="AB8" s="14">
        <v>91143</v>
      </c>
      <c r="AC8" s="17">
        <f>W8/SUM($W8,$Y8,$AA8)</f>
        <v>0.29252747815547103</v>
      </c>
      <c r="AD8" s="17">
        <f>X8/SUM($X8,$Z8,$AB8)</f>
        <v>0.26929386477140016</v>
      </c>
      <c r="AE8" s="17">
        <f>Y8/SUM($Y8,$AA8,$W8)</f>
        <v>0.26409900387240692</v>
      </c>
      <c r="AF8" s="17">
        <f>Z8/SUM($X8,$Z8,$AB8)</f>
        <v>0.59264645069232058</v>
      </c>
      <c r="AG8" s="17">
        <f>AA8/SUM($Y8,$AA8,$W8)</f>
        <v>0.4433735179721221</v>
      </c>
      <c r="AH8" s="17">
        <f>AB8/SUM($X8,$Z8,$AB8)</f>
        <v>0.13805968453627923</v>
      </c>
      <c r="AI8" s="15">
        <f>SUM(W8:X8)</f>
        <v>383404</v>
      </c>
      <c r="AJ8" s="15">
        <f>SUM(Y8:Z8)</f>
        <v>576889</v>
      </c>
      <c r="AK8" s="15">
        <f>SUM(AA8:AB8)</f>
        <v>402800</v>
      </c>
      <c r="AL8" s="13">
        <f t="shared" si="8"/>
        <v>0.28127501204980143</v>
      </c>
      <c r="AM8" s="13">
        <f t="shared" si="9"/>
        <v>0.42322057262417162</v>
      </c>
      <c r="AN8" s="13">
        <f t="shared" si="10"/>
        <v>0.29550441532602689</v>
      </c>
    </row>
    <row r="9" spans="2:40" ht="15" customHeight="1">
      <c r="B9" s="2" t="str">
        <v>Total</v>
      </c>
      <c r="C9" s="11">
        <v>1842785</v>
      </c>
      <c r="D9" s="11">
        <v>1342496</v>
      </c>
      <c r="E9" s="11">
        <v>1159234</v>
      </c>
      <c r="F9" s="11">
        <v>683733</v>
      </c>
      <c r="G9" s="11">
        <v>689505.51</v>
      </c>
      <c r="H9" s="11">
        <v>196236</v>
      </c>
      <c r="I9" s="17"/>
      <c r="J9" s="17"/>
      <c r="K9" s="17"/>
      <c r="L9" s="17"/>
      <c r="M9" s="17"/>
      <c r="N9" s="17"/>
      <c r="O9" s="16">
        <f t="shared" ref="O9:Q9" si="11">SUM(O4:O8)</f>
        <v>3185281</v>
      </c>
      <c r="P9" s="16">
        <f t="shared" si="11"/>
        <v>1842967</v>
      </c>
      <c r="Q9" s="16">
        <f t="shared" si="11"/>
        <v>885741.51</v>
      </c>
      <c r="R9" s="17"/>
      <c r="S9" s="17"/>
      <c r="T9" s="17"/>
      <c r="V9" s="2" t="str">
        <v>Total</v>
      </c>
      <c r="W9" s="11">
        <v>11279644</v>
      </c>
      <c r="X9" s="11">
        <v>4269052</v>
      </c>
      <c r="Y9" s="11">
        <v>11289289</v>
      </c>
      <c r="Z9" s="11">
        <v>6578893</v>
      </c>
      <c r="AA9" s="11">
        <v>8716616</v>
      </c>
      <c r="AB9" s="11">
        <v>6184186</v>
      </c>
      <c r="AC9" s="5"/>
      <c r="AD9" s="5"/>
      <c r="AE9" s="5"/>
      <c r="AF9" s="6"/>
      <c r="AG9" s="6"/>
      <c r="AH9" s="5"/>
      <c r="AI9" s="16">
        <f t="shared" ref="AI9:AK9" si="12">SUM(AI4:AI8)</f>
        <v>15548696</v>
      </c>
      <c r="AJ9" s="16">
        <f t="shared" si="12"/>
        <v>17868182</v>
      </c>
      <c r="AK9" s="16">
        <f t="shared" si="12"/>
        <v>14900802</v>
      </c>
      <c r="AL9" s="5"/>
      <c r="AM9" s="5"/>
      <c r="AN9" s="5"/>
    </row>
    <row r="10" spans="2:40" ht="15" customHeight="1">
      <c r="B10" s="2" t="str">
        <v>Grand total</v>
      </c>
      <c r="C10" s="27">
        <v>3185281</v>
      </c>
      <c r="D10" s="28">
        <v>0</v>
      </c>
      <c r="E10" s="27">
        <v>1842967</v>
      </c>
      <c r="F10" s="28">
        <v>0</v>
      </c>
      <c r="G10" s="27">
        <v>885741.51</v>
      </c>
      <c r="H10" s="28">
        <v>0</v>
      </c>
      <c r="I10" s="18"/>
      <c r="J10" s="18"/>
      <c r="K10" s="18"/>
      <c r="L10" s="18"/>
      <c r="M10" s="18"/>
      <c r="N10" s="18"/>
      <c r="O10" s="10"/>
      <c r="P10" s="10"/>
      <c r="Q10" s="10"/>
      <c r="R10" s="18"/>
      <c r="S10" s="18"/>
      <c r="T10" s="18"/>
      <c r="V10" s="2" t="str">
        <v>Grand total</v>
      </c>
      <c r="W10" s="27">
        <v>15548696</v>
      </c>
      <c r="X10" s="28">
        <v>0</v>
      </c>
      <c r="Y10" s="27">
        <v>17868182</v>
      </c>
      <c r="Z10" s="28">
        <v>0</v>
      </c>
      <c r="AA10" s="27">
        <v>14900802</v>
      </c>
      <c r="AB10" s="28">
        <v>0</v>
      </c>
      <c r="AI10" s="10"/>
      <c r="AJ10" s="10"/>
      <c r="AK10" s="10"/>
    </row>
    <row r="11" spans="2:40" ht="15" customHeight="1">
      <c r="B11" s="2"/>
      <c r="C11" s="3"/>
      <c r="E11" s="3"/>
      <c r="G11" s="3"/>
      <c r="I11" s="18"/>
      <c r="J11" s="18"/>
      <c r="K11" s="18"/>
      <c r="L11" s="18"/>
      <c r="M11" s="18"/>
      <c r="N11" s="18"/>
      <c r="O11" s="10"/>
      <c r="P11" s="10"/>
      <c r="Q11" s="10"/>
      <c r="R11" s="18"/>
      <c r="S11" s="18"/>
      <c r="T11" s="18"/>
      <c r="V11" s="2"/>
      <c r="W11" s="3"/>
      <c r="Y11" s="3"/>
      <c r="AA11" s="3"/>
      <c r="AI11" s="10"/>
      <c r="AJ11" s="10"/>
      <c r="AK11" s="10"/>
    </row>
    <row r="12" spans="2:40" ht="15" customHeight="1">
      <c r="B12" s="2" t="s">
        <v>82</v>
      </c>
      <c r="I12" s="18"/>
      <c r="J12" s="18"/>
      <c r="K12" s="18"/>
      <c r="L12" s="18"/>
      <c r="M12" s="18"/>
      <c r="N12" s="18"/>
      <c r="O12" s="10"/>
      <c r="P12" s="10"/>
      <c r="Q12" s="10"/>
      <c r="R12" s="18"/>
      <c r="S12" s="18"/>
      <c r="T12" s="18"/>
      <c r="V12" s="2" t="s">
        <v>82</v>
      </c>
      <c r="AE12" s="2"/>
      <c r="AI12" s="10"/>
      <c r="AJ12" s="10"/>
      <c r="AK12" s="10"/>
    </row>
    <row r="13" spans="2:40" ht="15" customHeight="1">
      <c r="B13" s="1" t="s">
        <v>25</v>
      </c>
      <c r="C13" s="9">
        <f>C10/SUM($C$10:$G$10)</f>
        <v>0.53860105680167158</v>
      </c>
      <c r="D13" s="1" t="s">
        <v>2</v>
      </c>
      <c r="E13" s="9">
        <f>C9/(C9+E9+G9)</f>
        <v>0.49919348903361344</v>
      </c>
      <c r="F13" s="1" t="s">
        <v>3</v>
      </c>
      <c r="G13" s="9">
        <f>D9/(D9+F9+H9)</f>
        <v>0.6040572067501625</v>
      </c>
      <c r="I13" s="18"/>
      <c r="J13" s="18"/>
      <c r="K13" s="18"/>
      <c r="L13" s="18"/>
      <c r="M13" s="18"/>
      <c r="N13" s="18"/>
      <c r="O13" s="10"/>
      <c r="P13" s="10"/>
      <c r="Q13" s="10"/>
      <c r="R13" s="18"/>
      <c r="S13" s="18"/>
      <c r="T13" s="18"/>
      <c r="V13" s="1" t="s">
        <v>25</v>
      </c>
      <c r="W13" s="21">
        <f>W10/SUM(W10:AB10)</f>
        <v>0.32180137788072605</v>
      </c>
      <c r="X13" s="1" t="s">
        <v>2</v>
      </c>
      <c r="Y13" s="9">
        <f>W9/(W9+Y9+AA9)*100%</f>
        <v>0.36053847097265257</v>
      </c>
      <c r="Z13" s="1" t="s">
        <v>3</v>
      </c>
      <c r="AA13" s="9">
        <f>X9/(X9+Z9+AB9)*100%</f>
        <v>0.25064696836819772</v>
      </c>
      <c r="AE13" s="2"/>
      <c r="AF13" s="3"/>
      <c r="AG13" s="3"/>
      <c r="AH13" s="3"/>
      <c r="AI13" s="10"/>
      <c r="AJ13" s="10"/>
      <c r="AK13" s="10"/>
    </row>
    <row r="14" spans="2:40" ht="15" customHeight="1">
      <c r="B14" s="1" t="s">
        <v>24</v>
      </c>
      <c r="C14" s="9">
        <f>E10/SUM($C$10:$G$10)</f>
        <v>0.31162838501551554</v>
      </c>
      <c r="D14" s="1" t="s">
        <v>4</v>
      </c>
      <c r="E14" s="9">
        <f>E9/(C9+E9+G9)</f>
        <v>0.31402581693816251</v>
      </c>
      <c r="F14" s="1" t="s">
        <v>5</v>
      </c>
      <c r="G14" s="9">
        <f>F9/(D9+F9+H9)</f>
        <v>0.30764623964831844</v>
      </c>
      <c r="I14" s="18"/>
      <c r="J14" s="18"/>
      <c r="K14" s="18"/>
      <c r="L14" s="18"/>
      <c r="M14" s="18"/>
      <c r="N14" s="18"/>
      <c r="O14" s="10"/>
      <c r="P14" s="10"/>
      <c r="Q14" s="10"/>
      <c r="R14" s="18"/>
      <c r="S14" s="18"/>
      <c r="T14" s="18"/>
      <c r="V14" s="1" t="s">
        <v>24</v>
      </c>
      <c r="W14" s="21">
        <f>Y10/SUM(W10:AB10)</f>
        <v>0.36980629036824614</v>
      </c>
      <c r="X14" s="1" t="s">
        <v>4</v>
      </c>
      <c r="Y14" s="9">
        <f>Y9/(W9+Y9+AA9)*100%</f>
        <v>0.3608467602726102</v>
      </c>
      <c r="Z14" s="1" t="s">
        <v>5</v>
      </c>
      <c r="AA14" s="9">
        <f>Z9/(X9+Z9+AB9)*100%</f>
        <v>0.3862636448721537</v>
      </c>
      <c r="AI14" s="10"/>
      <c r="AJ14" s="10"/>
      <c r="AK14" s="10"/>
    </row>
    <row r="15" spans="2:40" ht="15" customHeight="1">
      <c r="B15" s="1" t="s">
        <v>23</v>
      </c>
      <c r="C15" s="9">
        <f>G10/SUM($C$10:$G$10)</f>
        <v>0.14977055818281287</v>
      </c>
      <c r="D15" s="1" t="s">
        <v>6</v>
      </c>
      <c r="E15" s="9">
        <f>G9/(C9+E9+G9)</f>
        <v>0.18678069402822414</v>
      </c>
      <c r="F15" s="1" t="s">
        <v>7</v>
      </c>
      <c r="G15" s="9">
        <f>H9/(D9+F9+H9)</f>
        <v>8.8296553601519029E-2</v>
      </c>
      <c r="I15" s="18"/>
      <c r="J15" s="18"/>
      <c r="K15" s="18"/>
      <c r="L15" s="18"/>
      <c r="M15" s="18"/>
      <c r="N15" s="18"/>
      <c r="O15" s="10"/>
      <c r="P15" s="10"/>
      <c r="Q15" s="10"/>
      <c r="R15" s="18"/>
      <c r="S15" s="18"/>
      <c r="T15" s="18"/>
      <c r="V15" s="1" t="s">
        <v>23</v>
      </c>
      <c r="W15" s="21">
        <f>AA10/SUM(W10:AB10)</f>
        <v>0.30839233175102776</v>
      </c>
      <c r="X15" s="1" t="s">
        <v>6</v>
      </c>
      <c r="Y15" s="9">
        <f>AA9/(W9+Y9+AA9)*100%</f>
        <v>0.27861476875473723</v>
      </c>
      <c r="Z15" s="1" t="s">
        <v>7</v>
      </c>
      <c r="AA15" s="9">
        <f>AB9/(X9+Z9+AB9)*100%</f>
        <v>0.36308938675964858</v>
      </c>
      <c r="AI15" s="10"/>
      <c r="AJ15" s="10"/>
      <c r="AK15" s="10"/>
    </row>
    <row r="16" spans="2:40" ht="15" customHeight="1">
      <c r="C16" s="8">
        <f>SUM(C13:C15)</f>
        <v>1</v>
      </c>
      <c r="D16" s="8"/>
      <c r="E16" s="8">
        <f>SUM(E13:E15)</f>
        <v>1</v>
      </c>
      <c r="F16" s="8"/>
      <c r="G16" s="8">
        <f>SUM(G13:G15)</f>
        <v>1</v>
      </c>
      <c r="I16" s="18"/>
      <c r="J16" s="18"/>
      <c r="K16" s="18"/>
      <c r="L16" s="18"/>
      <c r="M16" s="18"/>
      <c r="N16" s="18"/>
      <c r="O16" s="10"/>
      <c r="P16" s="10"/>
      <c r="Q16" s="10"/>
      <c r="R16" s="18"/>
      <c r="S16" s="18"/>
      <c r="T16" s="18"/>
      <c r="V16" s="22"/>
      <c r="W16" s="22">
        <f>SUM(W13:W15)</f>
        <v>1</v>
      </c>
      <c r="X16" s="22"/>
      <c r="Y16" s="7">
        <f>SUM(Y13:Y15)</f>
        <v>1</v>
      </c>
      <c r="Z16" s="7"/>
      <c r="AA16" s="7">
        <f>SUM(AA13:AA15)</f>
        <v>1</v>
      </c>
      <c r="AI16" s="10"/>
      <c r="AJ16" s="10"/>
      <c r="AK16" s="10"/>
    </row>
    <row r="17" spans="2:40" ht="14.25" customHeight="1">
      <c r="I17" s="18"/>
      <c r="J17" s="18"/>
      <c r="K17" s="18"/>
      <c r="L17" s="18"/>
      <c r="M17" s="18"/>
      <c r="N17" s="18"/>
      <c r="O17" s="10"/>
      <c r="P17" s="10"/>
      <c r="Q17" s="10"/>
      <c r="R17" s="18"/>
      <c r="S17" s="18"/>
      <c r="T17" s="18"/>
      <c r="AI17" s="10"/>
      <c r="AJ17" s="10"/>
      <c r="AK17" s="10"/>
    </row>
    <row r="18" spans="2:40" ht="14.25" customHeight="1">
      <c r="I18" s="18"/>
      <c r="J18" s="18"/>
      <c r="K18" s="18"/>
      <c r="L18" s="18"/>
      <c r="M18" s="18"/>
      <c r="N18" s="18"/>
      <c r="O18" s="10"/>
      <c r="P18" s="10"/>
      <c r="Q18" s="10"/>
      <c r="R18" s="18"/>
      <c r="S18" s="18"/>
      <c r="T18" s="18"/>
      <c r="AI18" s="10"/>
      <c r="AJ18" s="10"/>
      <c r="AK18" s="10"/>
    </row>
    <row r="19" spans="2:40" ht="14.25" customHeight="1">
      <c r="I19" s="18"/>
      <c r="J19" s="18"/>
      <c r="K19" s="18"/>
      <c r="L19" s="18"/>
      <c r="M19" s="18"/>
      <c r="N19" s="18"/>
      <c r="O19" s="10"/>
      <c r="P19" s="10"/>
      <c r="Q19" s="10"/>
      <c r="R19" s="18"/>
      <c r="S19" s="18"/>
      <c r="T19" s="18"/>
      <c r="AI19" s="10"/>
      <c r="AJ19" s="10"/>
      <c r="AK19" s="10"/>
    </row>
    <row r="20" spans="2:40" ht="15" customHeight="1">
      <c r="B20" s="85" t="s">
        <v>83</v>
      </c>
      <c r="C20" s="88"/>
      <c r="D20" s="88"/>
      <c r="I20" s="20" t="s">
        <v>72</v>
      </c>
      <c r="J20" s="18"/>
      <c r="K20" s="18"/>
      <c r="L20" s="18"/>
      <c r="M20" s="18"/>
      <c r="N20" s="18"/>
      <c r="O20" s="10"/>
      <c r="P20" s="10"/>
      <c r="Q20" s="10"/>
      <c r="R20" s="18"/>
      <c r="S20" s="18"/>
      <c r="T20" s="18"/>
      <c r="V20" s="85" t="s">
        <v>84</v>
      </c>
      <c r="W20" s="88"/>
      <c r="X20" s="88"/>
      <c r="AC20" s="12" t="s">
        <v>72</v>
      </c>
      <c r="AI20" s="10"/>
      <c r="AJ20" s="10"/>
      <c r="AK20" s="10"/>
    </row>
    <row r="21" spans="2:40" ht="14.25" customHeight="1"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  <c r="I21" s="17" t="s">
        <v>73</v>
      </c>
      <c r="J21" s="17" t="s">
        <v>74</v>
      </c>
      <c r="K21" s="17" t="s">
        <v>75</v>
      </c>
      <c r="L21" s="17" t="s">
        <v>76</v>
      </c>
      <c r="M21" s="17" t="s">
        <v>77</v>
      </c>
      <c r="N21" s="17" t="s">
        <v>78</v>
      </c>
      <c r="O21" s="15" t="s">
        <v>25</v>
      </c>
      <c r="P21" s="15" t="s">
        <v>24</v>
      </c>
      <c r="Q21" s="15" t="s">
        <v>23</v>
      </c>
      <c r="R21" s="17" t="s">
        <v>79</v>
      </c>
      <c r="S21" s="17" t="s">
        <v>80</v>
      </c>
      <c r="T21" s="17" t="s">
        <v>81</v>
      </c>
      <c r="W21" s="1" t="s">
        <v>2</v>
      </c>
      <c r="X21" s="1" t="s">
        <v>3</v>
      </c>
      <c r="Y21" s="1" t="s">
        <v>4</v>
      </c>
      <c r="Z21" s="1" t="s">
        <v>5</v>
      </c>
      <c r="AA21" s="1" t="s">
        <v>6</v>
      </c>
      <c r="AB21" s="1" t="s">
        <v>7</v>
      </c>
      <c r="AC21" s="5" t="s">
        <v>73</v>
      </c>
      <c r="AD21" s="5" t="s">
        <v>74</v>
      </c>
      <c r="AE21" s="5" t="s">
        <v>75</v>
      </c>
      <c r="AF21" s="5" t="s">
        <v>76</v>
      </c>
      <c r="AG21" s="5" t="s">
        <v>77</v>
      </c>
      <c r="AH21" s="5" t="s">
        <v>78</v>
      </c>
      <c r="AI21" s="15" t="s">
        <v>25</v>
      </c>
      <c r="AJ21" s="15" t="s">
        <v>24</v>
      </c>
      <c r="AK21" s="15" t="s">
        <v>23</v>
      </c>
      <c r="AL21" s="5" t="s">
        <v>79</v>
      </c>
      <c r="AM21" s="5" t="s">
        <v>80</v>
      </c>
      <c r="AN21" s="5" t="s">
        <v>81</v>
      </c>
    </row>
    <row r="22" spans="2:40" ht="14.25" customHeight="1">
      <c r="B22" s="1" t="s">
        <v>9</v>
      </c>
      <c r="C22" s="19">
        <f>VLOOKUP($B22,$B$4:$H$8,2,FALSE)</f>
        <v>23565</v>
      </c>
      <c r="D22" s="19">
        <f>VLOOKUP($B22,$B$4:$H$8,3,FALSE)</f>
        <v>14545</v>
      </c>
      <c r="E22" s="19">
        <f>VLOOKUP($B22,$B$4:$H$8,4,FALSE)</f>
        <v>12208</v>
      </c>
      <c r="F22" s="19">
        <f>VLOOKUP($B22,$B$4:$H$8,5,FALSE)</f>
        <v>13839</v>
      </c>
      <c r="G22" s="19">
        <f>VLOOKUP($B22,$B$4:$H$8,6,FALSE)</f>
        <v>13823</v>
      </c>
      <c r="H22" s="19">
        <f>VLOOKUP($B22,$B$4:$H$8,7,FALSE)</f>
        <v>8331</v>
      </c>
      <c r="I22" s="17">
        <f>C22/SUM($C22,$E22,$G22)</f>
        <v>0.47513912412291315</v>
      </c>
      <c r="J22" s="17">
        <f>D22/SUM($D22,$F22,$H22)</f>
        <v>0.39615960778973169</v>
      </c>
      <c r="K22" s="17">
        <f>E22/SUM($C22,$E22,$G22)</f>
        <v>0.24614888297443341</v>
      </c>
      <c r="L22" s="17">
        <f>F22/SUM($D22,$F22,$H22)</f>
        <v>0.37693040991420401</v>
      </c>
      <c r="M22" s="17">
        <f>G22/SUM($C22,$E22,$G22)</f>
        <v>0.27871199290265342</v>
      </c>
      <c r="N22" s="17">
        <f>H22/SUM($D22,$F22,$H22)</f>
        <v>0.22690998229606427</v>
      </c>
      <c r="O22" s="15">
        <f>SUM(C22:D22)</f>
        <v>38110</v>
      </c>
      <c r="P22" s="15">
        <f>SUM(E22:F22)</f>
        <v>26047</v>
      </c>
      <c r="Q22" s="15">
        <f>SUM(G22:H22)</f>
        <v>22154</v>
      </c>
      <c r="R22" s="13">
        <f>O22/SUM($O22:$Q22)</f>
        <v>0.44154279292326587</v>
      </c>
      <c r="S22" s="13">
        <f>P22/SUM($O22:$Q22)</f>
        <v>0.30178076954270022</v>
      </c>
      <c r="T22" s="13">
        <f>Q22/SUM($O22:$Q22)</f>
        <v>0.25667643753403391</v>
      </c>
      <c r="V22" s="1" t="s">
        <v>9</v>
      </c>
      <c r="W22" s="19">
        <f>VLOOKUP($V22,$V$4:$AB$8,2,FALSE)</f>
        <v>7168876</v>
      </c>
      <c r="X22" s="19">
        <f>VLOOKUP($V22,$V$4:$AB$8,3,FALSE)</f>
        <v>3008286</v>
      </c>
      <c r="Y22" s="19">
        <f>VLOOKUP($V22,$V$4:$AB$8,4,FALSE)</f>
        <v>4968838</v>
      </c>
      <c r="Z22" s="19">
        <f>VLOOKUP($V22,$V$4:$AB$8,5,FALSE)</f>
        <v>1147466</v>
      </c>
      <c r="AA22" s="19">
        <f>VLOOKUP($V22,$V$4:$AB$8,6,FALSE)</f>
        <v>2773333</v>
      </c>
      <c r="AB22" s="19">
        <f>VLOOKUP($V22,$V$4:$AB$8,7,FALSE)</f>
        <v>839798</v>
      </c>
      <c r="AC22" s="17">
        <f>W22/SUM($W22,$Y22,$AA22)</f>
        <v>0.48077616548321522</v>
      </c>
      <c r="AD22" s="17">
        <f>X22/SUM($X22,$Z22,$AB22)</f>
        <v>0.60219315190519562</v>
      </c>
      <c r="AE22" s="17">
        <f>Y22/SUM($Y22,$AA22,$W22)</f>
        <v>0.33323199906753698</v>
      </c>
      <c r="AF22" s="17">
        <f>Z22/SUM($X22,$Z22,$AB22)</f>
        <v>0.22969763089149342</v>
      </c>
      <c r="AG22" s="17">
        <f>AA22/SUM($Y22,$AA22,$W22)</f>
        <v>0.1859918354492478</v>
      </c>
      <c r="AH22" s="17">
        <f>AB22/SUM($X22,$Z22,$AB22)</f>
        <v>0.16810921720331096</v>
      </c>
      <c r="AI22" s="15">
        <f>SUM(W22:X22)</f>
        <v>10177162</v>
      </c>
      <c r="AJ22" s="15">
        <f>SUM(Y22:Z22)</f>
        <v>6116304</v>
      </c>
      <c r="AK22" s="15">
        <f>SUM(AA22:AB22)</f>
        <v>3613131</v>
      </c>
      <c r="AL22" s="13">
        <f>AI22/SUM($AI22:$AK22)</f>
        <v>0.51124569407819931</v>
      </c>
      <c r="AM22" s="13">
        <f>AJ22/SUM($AI22:$AK22)</f>
        <v>0.30725010407353903</v>
      </c>
      <c r="AN22" s="13">
        <f>AK22/SUM($AI22:$AK22)</f>
        <v>0.18150420184826166</v>
      </c>
    </row>
    <row r="23" spans="2:40" ht="14.25" customHeight="1">
      <c r="B23" s="1" t="s">
        <v>10</v>
      </c>
      <c r="C23" s="19">
        <f>VLOOKUP($B23,$B$4:$H$8,2,FALSE)</f>
        <v>9386</v>
      </c>
      <c r="D23" s="19">
        <f t="shared" ref="D23:D25" si="13">VLOOKUP($B23,$B$4:$H$8,3,FALSE)</f>
        <v>5543</v>
      </c>
      <c r="E23" s="19">
        <f t="shared" ref="E23:E25" si="14">VLOOKUP($B23,$B$4:$H$8,4,FALSE)</f>
        <v>5132</v>
      </c>
      <c r="F23" s="19">
        <f t="shared" ref="F23:F25" si="15">VLOOKUP($B23,$B$4:$H$8,5,FALSE)</f>
        <v>6056</v>
      </c>
      <c r="G23" s="19">
        <f t="shared" ref="G23:G25" si="16">VLOOKUP($B23,$B$4:$H$8,6,FALSE)</f>
        <v>5.51</v>
      </c>
      <c r="H23" s="19">
        <f t="shared" ref="H23:H25" si="17">VLOOKUP($B23,$B$4:$H$8,7,FALSE)</f>
        <v>2992</v>
      </c>
      <c r="I23" s="17">
        <f>C23/SUM($C23,$E23,$G23)</f>
        <v>0.64626250816779141</v>
      </c>
      <c r="J23" s="17">
        <f>D23/SUM($D23,$F23,$H23)</f>
        <v>0.3798917140703173</v>
      </c>
      <c r="K23" s="17">
        <f>E23/SUM($C23,$E23,$G23)</f>
        <v>0.35335810695899267</v>
      </c>
      <c r="L23" s="17">
        <f>F23/SUM($D23,$F23,$H23)</f>
        <v>0.41505037351792201</v>
      </c>
      <c r="M23" s="17">
        <f>G23/SUM($C23,$E23,$G23)</f>
        <v>3.7938487321590992E-4</v>
      </c>
      <c r="N23" s="17">
        <f>H23/SUM($D23,$F23,$H23)</f>
        <v>0.20505791241176066</v>
      </c>
      <c r="O23" s="15">
        <f t="shared" ref="O23:O26" si="18">SUM(C23:D23)</f>
        <v>14929</v>
      </c>
      <c r="P23" s="15">
        <f t="shared" ref="P23:P26" si="19">SUM(E23:F23)</f>
        <v>11188</v>
      </c>
      <c r="Q23" s="15">
        <f t="shared" ref="Q23:Q26" si="20">SUM(G23:H23)</f>
        <v>2997.51</v>
      </c>
      <c r="R23" s="13">
        <f t="shared" ref="R23:R26" si="21">O23/SUM($O23:$Q23)</f>
        <v>0.51276837563125732</v>
      </c>
      <c r="S23" s="13">
        <f t="shared" ref="S23:S26" si="22">P23/SUM($O23:$Q23)</f>
        <v>0.38427574429382461</v>
      </c>
      <c r="T23" s="13">
        <f t="shared" ref="T23:T26" si="23">Q23/SUM($O23:$Q23)</f>
        <v>0.10295588007491797</v>
      </c>
      <c r="V23" s="1" t="s">
        <v>10</v>
      </c>
      <c r="W23" s="19">
        <f t="shared" ref="W23:W25" si="24">VLOOKUP($V23,$V$4:$AB$8,2,FALSE)</f>
        <v>234587</v>
      </c>
      <c r="X23" s="19">
        <f t="shared" ref="X23:X25" si="25">VLOOKUP($V23,$V$4:$AB$8,3,FALSE)</f>
        <v>78206</v>
      </c>
      <c r="Y23" s="19">
        <f t="shared" ref="Y23:Y25" si="26">VLOOKUP($V23,$V$4:$AB$8,4,FALSE)</f>
        <v>487726</v>
      </c>
      <c r="Z23" s="19">
        <f t="shared" ref="Z23:Z25" si="27">VLOOKUP($V23,$V$4:$AB$8,5,FALSE)</f>
        <v>62804</v>
      </c>
      <c r="AA23" s="19">
        <f t="shared" ref="AA23:AA25" si="28">VLOOKUP($V23,$V$4:$AB$8,6,FALSE)</f>
        <v>138434</v>
      </c>
      <c r="AB23" s="19">
        <f t="shared" ref="AB23:AB25" si="29">VLOOKUP($V23,$V$4:$AB$8,7,FALSE)</f>
        <v>29651</v>
      </c>
      <c r="AC23" s="17">
        <f>W23/SUM($W23,$Y23,$AA23)</f>
        <v>0.27253885288011459</v>
      </c>
      <c r="AD23" s="17">
        <f>X23/SUM($X23,$Z23,$AB23)</f>
        <v>0.45825349669813253</v>
      </c>
      <c r="AE23" s="17">
        <f>Y23/SUM($Y23,$AA23,$W23)</f>
        <v>0.56663107742460905</v>
      </c>
      <c r="AF23" s="17">
        <f>Z23/SUM($X23,$Z23,$AB23)</f>
        <v>0.36800440639630611</v>
      </c>
      <c r="AG23" s="17">
        <f>AA23/SUM($Y23,$AA23,$W23)</f>
        <v>0.1608300696952763</v>
      </c>
      <c r="AH23" s="17">
        <f>AB23/SUM($X23,$Z23,$AB23)</f>
        <v>0.17374209690556131</v>
      </c>
      <c r="AI23" s="15">
        <f>SUM(W23:X23)</f>
        <v>312793</v>
      </c>
      <c r="AJ23" s="15">
        <f>SUM(Y23:Z23)</f>
        <v>550530</v>
      </c>
      <c r="AK23" s="15">
        <f>SUM(AA23:AB23)</f>
        <v>168085</v>
      </c>
      <c r="AL23" s="13">
        <f t="shared" ref="AL23:AL26" si="30">AI23/SUM($AI23:$AK23)</f>
        <v>0.30326795991499</v>
      </c>
      <c r="AM23" s="13">
        <f t="shared" ref="AM23:AM26" si="31">AJ23/SUM($AI23:$AK23)</f>
        <v>0.53376549338380153</v>
      </c>
      <c r="AN23" s="13">
        <f t="shared" ref="AN23:AN26" si="32">AK23/SUM($AI23:$AK23)</f>
        <v>0.16296654670120844</v>
      </c>
    </row>
    <row r="24" spans="2:40" ht="14.25" customHeight="1">
      <c r="B24" s="1" t="s">
        <v>11</v>
      </c>
      <c r="C24" s="19">
        <f>VLOOKUP($B24,$B$4:$H$8,2,FALSE)</f>
        <v>52996</v>
      </c>
      <c r="D24" s="19">
        <f t="shared" si="13"/>
        <v>13463</v>
      </c>
      <c r="E24" s="19">
        <f t="shared" si="14"/>
        <v>28083</v>
      </c>
      <c r="F24" s="19">
        <f t="shared" si="15"/>
        <v>72604</v>
      </c>
      <c r="G24" s="19">
        <f t="shared" si="16"/>
        <v>69314</v>
      </c>
      <c r="H24" s="19">
        <f t="shared" si="17"/>
        <v>14036</v>
      </c>
      <c r="I24" s="17">
        <f>C24/SUM($C24,$E24,$G24)</f>
        <v>0.35238342210076268</v>
      </c>
      <c r="J24" s="17">
        <f>D24/SUM($D24,$F24,$H24)</f>
        <v>0.13449147378200454</v>
      </c>
      <c r="K24" s="17">
        <f>E24/SUM($C24,$E24,$G24)</f>
        <v>0.18673076539466599</v>
      </c>
      <c r="L24" s="17">
        <f>F24/SUM($D24,$F24,$H24)</f>
        <v>0.72529294826328883</v>
      </c>
      <c r="M24" s="17">
        <f>G24/SUM($C24,$E24,$G24)</f>
        <v>0.46088581250457133</v>
      </c>
      <c r="N24" s="17">
        <f>H24/SUM($D24,$F24,$H24)</f>
        <v>0.14021557795470665</v>
      </c>
      <c r="O24" s="15">
        <f t="shared" si="18"/>
        <v>66459</v>
      </c>
      <c r="P24" s="15">
        <f t="shared" si="19"/>
        <v>100687</v>
      </c>
      <c r="Q24" s="15">
        <f t="shared" si="20"/>
        <v>83350</v>
      </c>
      <c r="R24" s="13">
        <f t="shared" si="21"/>
        <v>0.26530962570260602</v>
      </c>
      <c r="S24" s="13">
        <f t="shared" si="22"/>
        <v>0.40195053014818599</v>
      </c>
      <c r="T24" s="13">
        <f t="shared" si="23"/>
        <v>0.33273984414920799</v>
      </c>
      <c r="V24" s="1" t="s">
        <v>11</v>
      </c>
      <c r="W24" s="19">
        <f t="shared" si="24"/>
        <v>2597414</v>
      </c>
      <c r="X24" s="19">
        <f t="shared" si="25"/>
        <v>308414</v>
      </c>
      <c r="Y24" s="19">
        <f t="shared" si="26"/>
        <v>3439108</v>
      </c>
      <c r="Z24" s="19">
        <f t="shared" si="27"/>
        <v>3809917</v>
      </c>
      <c r="AA24" s="19">
        <f t="shared" si="28"/>
        <v>3464153</v>
      </c>
      <c r="AB24" s="19">
        <f t="shared" si="29"/>
        <v>3811037</v>
      </c>
      <c r="AC24" s="17">
        <f>W24/SUM($W24,$Y24,$AA24)</f>
        <v>0.27339257473811074</v>
      </c>
      <c r="AD24" s="17">
        <f>X24/SUM($X24,$Z24,$AB24)</f>
        <v>3.8895155326376579E-2</v>
      </c>
      <c r="AE24" s="17">
        <f>Y24/SUM($Y24,$AA24,$W24)</f>
        <v>0.36198564838814085</v>
      </c>
      <c r="AF24" s="17">
        <f>Z24/SUM($X24,$Z24,$AB24)</f>
        <v>0.48048179880161951</v>
      </c>
      <c r="AG24" s="17">
        <f>AA24/SUM($Y24,$AA24,$W24)</f>
        <v>0.36462177687374847</v>
      </c>
      <c r="AH24" s="17">
        <f>AB24/SUM($X24,$Z24,$AB24)</f>
        <v>0.48062304587200394</v>
      </c>
      <c r="AI24" s="15">
        <f>SUM(W24:X24)</f>
        <v>2905828</v>
      </c>
      <c r="AJ24" s="15">
        <f>SUM(Y24:Z24)</f>
        <v>7249025</v>
      </c>
      <c r="AK24" s="15">
        <f>SUM(AA24:AB24)</f>
        <v>7275190</v>
      </c>
      <c r="AL24" s="13">
        <f t="shared" si="30"/>
        <v>0.16671375968493021</v>
      </c>
      <c r="AM24" s="13">
        <f t="shared" si="31"/>
        <v>0.41589254828573857</v>
      </c>
      <c r="AN24" s="13">
        <f t="shared" si="32"/>
        <v>0.41739369202933119</v>
      </c>
    </row>
    <row r="25" spans="2:40" ht="14.25" customHeight="1">
      <c r="B25" s="1" t="s">
        <v>12</v>
      </c>
      <c r="C25" s="19">
        <f>VLOOKUP($B25,$B$4:$H$8,2,FALSE)</f>
        <v>31185</v>
      </c>
      <c r="D25" s="19">
        <f t="shared" si="13"/>
        <v>26347</v>
      </c>
      <c r="E25" s="19">
        <f t="shared" si="14"/>
        <v>27933</v>
      </c>
      <c r="F25" s="19">
        <f t="shared" si="15"/>
        <v>47652</v>
      </c>
      <c r="G25" s="19">
        <f t="shared" si="16"/>
        <v>28853</v>
      </c>
      <c r="H25" s="19">
        <f t="shared" si="17"/>
        <v>12577</v>
      </c>
      <c r="I25" s="17">
        <f>C25/SUM($C25,$E25,$G25)</f>
        <v>0.35449182116833955</v>
      </c>
      <c r="J25" s="17">
        <f>D25/SUM($D25,$F25,$H25)</f>
        <v>0.30432221400850118</v>
      </c>
      <c r="K25" s="17">
        <f>E25/SUM($C25,$E25,$G25)</f>
        <v>0.31752509349672053</v>
      </c>
      <c r="L25" s="17">
        <f>F25/SUM($D25,$F25,$H25)</f>
        <v>0.55040657919053781</v>
      </c>
      <c r="M25" s="17">
        <f>G25/SUM($C25,$E25,$G25)</f>
        <v>0.32798308533493992</v>
      </c>
      <c r="N25" s="17">
        <f>H25/SUM($D25,$F25,$H25)</f>
        <v>0.14527120680096101</v>
      </c>
      <c r="O25" s="15">
        <f t="shared" si="18"/>
        <v>57532</v>
      </c>
      <c r="P25" s="15">
        <f t="shared" si="19"/>
        <v>75585</v>
      </c>
      <c r="Q25" s="15">
        <f t="shared" si="20"/>
        <v>41430</v>
      </c>
      <c r="R25" s="13">
        <f t="shared" si="21"/>
        <v>0.32960749826694241</v>
      </c>
      <c r="S25" s="13">
        <f t="shared" si="22"/>
        <v>0.43303522833391578</v>
      </c>
      <c r="T25" s="13">
        <f t="shared" si="23"/>
        <v>0.23735727339914178</v>
      </c>
      <c r="V25" s="1" t="s">
        <v>12</v>
      </c>
      <c r="W25" s="19">
        <f t="shared" si="24"/>
        <v>205624</v>
      </c>
      <c r="X25" s="19">
        <f t="shared" si="25"/>
        <v>177780</v>
      </c>
      <c r="Y25" s="19">
        <f t="shared" si="26"/>
        <v>185641</v>
      </c>
      <c r="Z25" s="19">
        <f t="shared" si="27"/>
        <v>391248</v>
      </c>
      <c r="AA25" s="19">
        <f t="shared" si="28"/>
        <v>311657</v>
      </c>
      <c r="AB25" s="19">
        <f t="shared" si="29"/>
        <v>91143</v>
      </c>
      <c r="AC25" s="17">
        <f>W25/SUM($W25,$Y25,$AA25)</f>
        <v>0.29252747815547103</v>
      </c>
      <c r="AD25" s="17">
        <f>X25/SUM($X25,$Z25,$AB25)</f>
        <v>0.26929386477140016</v>
      </c>
      <c r="AE25" s="17">
        <f>Y25/SUM($Y25,$AA25,$W25)</f>
        <v>0.26409900387240692</v>
      </c>
      <c r="AF25" s="17">
        <f>Z25/SUM($X25,$Z25,$AB25)</f>
        <v>0.59264645069232058</v>
      </c>
      <c r="AG25" s="17">
        <f>AA25/SUM($Y25,$AA25,$W25)</f>
        <v>0.4433735179721221</v>
      </c>
      <c r="AH25" s="17">
        <f>AB25/SUM($X25,$Z25,$AB25)</f>
        <v>0.13805968453627923</v>
      </c>
      <c r="AI25" s="15">
        <f>SUM(W25:X25)</f>
        <v>383404</v>
      </c>
      <c r="AJ25" s="15">
        <f>SUM(Y25:Z25)</f>
        <v>576889</v>
      </c>
      <c r="AK25" s="15">
        <f>SUM(AA25:AB25)</f>
        <v>402800</v>
      </c>
      <c r="AL25" s="13">
        <f t="shared" si="30"/>
        <v>0.28127501204980143</v>
      </c>
      <c r="AM25" s="13">
        <f t="shared" si="31"/>
        <v>0.42322057262417162</v>
      </c>
      <c r="AN25" s="13">
        <f t="shared" si="32"/>
        <v>0.29550441532602689</v>
      </c>
    </row>
    <row r="26" spans="2:40" ht="15" customHeight="1">
      <c r="B26" s="2" t="s">
        <v>13</v>
      </c>
      <c r="C26" s="11">
        <f t="shared" ref="C26:H26" si="33">SUM(C22:C25)</f>
        <v>117132</v>
      </c>
      <c r="D26" s="11">
        <f t="shared" si="33"/>
        <v>59898</v>
      </c>
      <c r="E26" s="11">
        <f t="shared" si="33"/>
        <v>73356</v>
      </c>
      <c r="F26" s="11">
        <f t="shared" si="33"/>
        <v>140151</v>
      </c>
      <c r="G26" s="11">
        <f t="shared" si="33"/>
        <v>111995.51</v>
      </c>
      <c r="H26" s="11">
        <f t="shared" si="33"/>
        <v>37936</v>
      </c>
      <c r="I26" s="17">
        <f>C26/SUM($C26,$E26,$G26)</f>
        <v>0.38723433221202702</v>
      </c>
      <c r="J26" s="17">
        <f>D26/SUM($D26,$F26,$H26)</f>
        <v>0.25168813160493309</v>
      </c>
      <c r="K26" s="17">
        <f>E26/SUM($C26,$E26,$G26)</f>
        <v>0.24251239348551595</v>
      </c>
      <c r="L26" s="17">
        <f>F26/SUM($D26,$F26,$H26)</f>
        <v>0.58890686387797553</v>
      </c>
      <c r="M26" s="17">
        <f>G26/SUM($C26,$E26,$G26)</f>
        <v>0.37025327430245697</v>
      </c>
      <c r="N26" s="17">
        <f>H26/SUM($D26,$F26,$H26)</f>
        <v>0.15940500451709141</v>
      </c>
      <c r="O26" s="15">
        <f t="shared" si="18"/>
        <v>177030</v>
      </c>
      <c r="P26" s="15">
        <f t="shared" si="19"/>
        <v>213507</v>
      </c>
      <c r="Q26" s="15">
        <f t="shared" si="20"/>
        <v>149931.51</v>
      </c>
      <c r="R26" s="13">
        <f t="shared" si="21"/>
        <v>0.32754914805304752</v>
      </c>
      <c r="S26" s="13">
        <f t="shared" si="22"/>
        <v>0.39504059172661143</v>
      </c>
      <c r="T26" s="13">
        <f t="shared" si="23"/>
        <v>0.27741026022034104</v>
      </c>
      <c r="V26" s="2" t="s">
        <v>13</v>
      </c>
      <c r="W26" s="23">
        <f t="shared" ref="W26:AB26" si="34">SUM(W22:W25)</f>
        <v>10206501</v>
      </c>
      <c r="X26" s="23">
        <f t="shared" si="34"/>
        <v>3572686</v>
      </c>
      <c r="Y26" s="11">
        <f t="shared" si="34"/>
        <v>9081313</v>
      </c>
      <c r="Z26" s="11">
        <f t="shared" si="34"/>
        <v>5411435</v>
      </c>
      <c r="AA26" s="11">
        <f t="shared" si="34"/>
        <v>6687577</v>
      </c>
      <c r="AB26" s="11">
        <f t="shared" si="34"/>
        <v>4771629</v>
      </c>
      <c r="AC26" s="17">
        <f>W26/SUM($W26,$Y26,$AA26)</f>
        <v>0.39292963867223402</v>
      </c>
      <c r="AD26" s="17">
        <f>X26/SUM($X26,$Z26,$AB26)</f>
        <v>0.2597230976137252</v>
      </c>
      <c r="AE26" s="17">
        <f>Y26/SUM($Y26,$AA26,$W26)</f>
        <v>0.34961217715644782</v>
      </c>
      <c r="AF26" s="17">
        <f>Z26/SUM($X26,$Z26,$AB26)</f>
        <v>0.39339439870599568</v>
      </c>
      <c r="AG26" s="17">
        <f>AA26/SUM($Y26,$AA26,$W26)</f>
        <v>0.25745818417131816</v>
      </c>
      <c r="AH26" s="17">
        <f>AB26/SUM($X26,$Z26,$AB26)</f>
        <v>0.34688250368027918</v>
      </c>
      <c r="AI26" s="15">
        <f>SUM(W26:X26)</f>
        <v>13779187</v>
      </c>
      <c r="AJ26" s="15">
        <f>SUM(Y26:Z26)</f>
        <v>14492748</v>
      </c>
      <c r="AK26" s="15">
        <f>SUM(AA26:AB26)</f>
        <v>11459206</v>
      </c>
      <c r="AL26" s="13">
        <f t="shared" si="30"/>
        <v>0.34681075481824192</v>
      </c>
      <c r="AM26" s="13">
        <f t="shared" si="31"/>
        <v>0.36477049576804249</v>
      </c>
      <c r="AN26" s="13">
        <f t="shared" si="32"/>
        <v>0.28841874941371554</v>
      </c>
    </row>
    <row r="27" spans="2:40" ht="15" customHeight="1">
      <c r="B27" s="2" t="s">
        <v>14</v>
      </c>
      <c r="C27" s="83">
        <f>SUM(C26:D26)</f>
        <v>177030</v>
      </c>
      <c r="D27" s="84"/>
      <c r="E27" s="83">
        <f>SUM(E26:F26)</f>
        <v>213507</v>
      </c>
      <c r="F27" s="84"/>
      <c r="G27" s="83">
        <f>SUM(G26:H26)</f>
        <v>149931.51</v>
      </c>
      <c r="H27" s="84"/>
      <c r="I27" s="5"/>
      <c r="J27" s="5"/>
      <c r="K27" s="5"/>
      <c r="L27" s="5"/>
      <c r="M27" s="5"/>
      <c r="N27" s="5"/>
      <c r="O27" s="16">
        <f>SUM(O22:O25)</f>
        <v>177030</v>
      </c>
      <c r="P27" s="16">
        <f>SUM(P22:P25)</f>
        <v>213507</v>
      </c>
      <c r="Q27" s="16">
        <f>SUM(Q22:Q25)</f>
        <v>149931.51</v>
      </c>
      <c r="R27" s="5"/>
      <c r="S27" s="5"/>
      <c r="T27" s="5"/>
      <c r="V27" s="2" t="s">
        <v>14</v>
      </c>
      <c r="W27" s="86">
        <f>SUM(W26:X26)</f>
        <v>13779187</v>
      </c>
      <c r="X27" s="87"/>
      <c r="Y27" s="83">
        <f>SUM(Y26:Z26)</f>
        <v>14492748</v>
      </c>
      <c r="Z27" s="84"/>
      <c r="AA27" s="83">
        <f>SUM(AA26:AB26)</f>
        <v>11459206</v>
      </c>
      <c r="AB27" s="84"/>
      <c r="AC27" s="5"/>
      <c r="AD27" s="5"/>
      <c r="AE27" s="5"/>
      <c r="AF27" s="5"/>
      <c r="AG27" s="5"/>
      <c r="AH27" s="5"/>
      <c r="AI27" s="16">
        <f>SUM(AI22:AI25)</f>
        <v>13779187</v>
      </c>
      <c r="AJ27" s="16">
        <f t="shared" ref="AJ27:AK27" si="35">SUM(AJ22:AJ25)</f>
        <v>14492748</v>
      </c>
      <c r="AK27" s="16">
        <f t="shared" si="35"/>
        <v>11459206</v>
      </c>
      <c r="AL27" s="5"/>
      <c r="AM27" s="5"/>
      <c r="AN27" s="5"/>
    </row>
    <row r="28" spans="2:40" ht="14.25" customHeight="1"/>
    <row r="29" spans="2:40" ht="14.25" customHeight="1">
      <c r="B29" s="2" t="s">
        <v>82</v>
      </c>
      <c r="V29" s="2" t="s">
        <v>82</v>
      </c>
    </row>
    <row r="30" spans="2:40" ht="15" customHeight="1">
      <c r="B30" s="1" t="s">
        <v>25</v>
      </c>
      <c r="C30" s="9">
        <f>C27/SUM($C$27:$H$27)</f>
        <v>0.32754914805304752</v>
      </c>
      <c r="D30" s="1" t="s">
        <v>2</v>
      </c>
      <c r="E30" s="9">
        <f>C26/(C26+E26+G26)</f>
        <v>0.38723433221202702</v>
      </c>
      <c r="F30" s="1" t="s">
        <v>3</v>
      </c>
      <c r="G30" s="9">
        <f>D26/(D26+F26+H26)</f>
        <v>0.25168813160493309</v>
      </c>
      <c r="V30" s="1" t="s">
        <v>25</v>
      </c>
      <c r="W30" s="21">
        <f>W27/SUM(W27:AB27)</f>
        <v>0.34681075481824192</v>
      </c>
      <c r="X30" s="18" t="s">
        <v>2</v>
      </c>
      <c r="Y30" s="9">
        <f>W26/(W26+Y26+AA26)*100%</f>
        <v>0.39292963867223402</v>
      </c>
      <c r="Z30" s="18" t="s">
        <v>3</v>
      </c>
      <c r="AA30" s="9">
        <f>X26/(X26+Z26+AB26)*100%</f>
        <v>0.2597230976137252</v>
      </c>
    </row>
    <row r="31" spans="2:40" ht="15" customHeight="1">
      <c r="B31" s="1" t="s">
        <v>24</v>
      </c>
      <c r="C31" s="9">
        <f>E27/SUM($C$27:$H$27)</f>
        <v>0.39504059172661143</v>
      </c>
      <c r="D31" s="1" t="s">
        <v>4</v>
      </c>
      <c r="E31" s="9">
        <f>E26/(C26+E26+G26)</f>
        <v>0.24251239348551595</v>
      </c>
      <c r="F31" s="1" t="s">
        <v>5</v>
      </c>
      <c r="G31" s="9">
        <f>F26/(D26+F26+H26)</f>
        <v>0.58890686387797553</v>
      </c>
      <c r="V31" s="1" t="s">
        <v>24</v>
      </c>
      <c r="W31" s="21">
        <f>Y27/SUM(W27:AB27)</f>
        <v>0.36477049576804249</v>
      </c>
      <c r="X31" s="1" t="s">
        <v>4</v>
      </c>
      <c r="Y31" s="9">
        <f>Y26/(W26+Y26+AA26)*100%</f>
        <v>0.34961217715644782</v>
      </c>
      <c r="Z31" s="18" t="s">
        <v>5</v>
      </c>
      <c r="AA31" s="9">
        <f>Z26/(X26+Z26+AB26)*100%</f>
        <v>0.39339439870599568</v>
      </c>
    </row>
    <row r="32" spans="2:40" ht="15" customHeight="1">
      <c r="B32" s="1" t="s">
        <v>23</v>
      </c>
      <c r="C32" s="9">
        <f>G27/SUM($C$27:$H$27)</f>
        <v>0.27741026022034104</v>
      </c>
      <c r="D32" s="1" t="s">
        <v>6</v>
      </c>
      <c r="E32" s="9">
        <f>G26/(C26+E26+G26)</f>
        <v>0.37025327430245697</v>
      </c>
      <c r="F32" s="1" t="s">
        <v>7</v>
      </c>
      <c r="G32" s="9">
        <f>H26/(D26+F26+H26)</f>
        <v>0.15940500451709141</v>
      </c>
      <c r="V32" s="1" t="s">
        <v>23</v>
      </c>
      <c r="W32" s="21">
        <f>AA27/SUM(W27:AB27)</f>
        <v>0.28841874941371554</v>
      </c>
      <c r="X32" s="1" t="s">
        <v>6</v>
      </c>
      <c r="Y32" s="9">
        <f>AA26/(W26+Y26+AA26)*100%</f>
        <v>0.25745818417131816</v>
      </c>
      <c r="Z32" s="18" t="s">
        <v>7</v>
      </c>
      <c r="AA32" s="9">
        <f>AB26/(X26+Z26+AB26)*100%</f>
        <v>0.34688250368027918</v>
      </c>
    </row>
    <row r="33" spans="2:27" ht="15" customHeight="1">
      <c r="C33" s="9">
        <f>SUM(C30:C32)</f>
        <v>1</v>
      </c>
      <c r="D33" s="9"/>
      <c r="E33" s="9">
        <f>SUM(E30:E32)</f>
        <v>1</v>
      </c>
      <c r="F33" s="9"/>
      <c r="G33" s="9">
        <f>SUM(G30:G32)</f>
        <v>1</v>
      </c>
      <c r="W33" s="9">
        <f>SUM(W30:W32)</f>
        <v>1</v>
      </c>
      <c r="X33" s="18"/>
      <c r="Y33" s="9">
        <f>SUM(Y30:Y32)</f>
        <v>1</v>
      </c>
      <c r="Z33" s="18"/>
      <c r="AA33" s="9">
        <f>SUM(AA30:AA32)</f>
        <v>1</v>
      </c>
    </row>
    <row r="34" spans="2:27" ht="15" customHeight="1">
      <c r="B34" s="2"/>
      <c r="V34" s="2"/>
    </row>
    <row r="35" spans="2:27" ht="14.25" customHeight="1"/>
    <row r="36" spans="2:27" ht="14.25" customHeight="1">
      <c r="B36" s="89" t="s">
        <v>85</v>
      </c>
      <c r="C36" s="89"/>
      <c r="D36" s="89"/>
      <c r="I36" s="2" t="s">
        <v>86</v>
      </c>
      <c r="J36" s="2"/>
      <c r="K36" s="2"/>
      <c r="P36" s="2" t="s">
        <v>87</v>
      </c>
      <c r="Q36" s="2"/>
      <c r="R36" s="2"/>
      <c r="W36" s="2" t="s">
        <v>88</v>
      </c>
      <c r="X36" s="2"/>
      <c r="Y36" s="2"/>
    </row>
    <row r="37" spans="2:27" ht="14.25" customHeight="1"/>
    <row r="38" spans="2:27" ht="14.25" customHeight="1">
      <c r="C38" s="1" t="s">
        <v>41</v>
      </c>
      <c r="D38" s="1" t="s">
        <v>45</v>
      </c>
      <c r="E38" s="1" t="s">
        <v>89</v>
      </c>
      <c r="F38" s="1" t="s">
        <v>46</v>
      </c>
      <c r="J38" s="1" t="s">
        <v>41</v>
      </c>
      <c r="K38" s="1" t="s">
        <v>45</v>
      </c>
      <c r="L38" s="1" t="s">
        <v>89</v>
      </c>
      <c r="M38" s="1" t="s">
        <v>46</v>
      </c>
      <c r="Q38" s="1" t="s">
        <v>41</v>
      </c>
      <c r="R38" s="1" t="s">
        <v>45</v>
      </c>
      <c r="S38" s="1" t="s">
        <v>89</v>
      </c>
      <c r="T38" s="1" t="s">
        <v>46</v>
      </c>
      <c r="X38" s="1" t="s">
        <v>41</v>
      </c>
      <c r="Y38" s="1" t="s">
        <v>45</v>
      </c>
      <c r="Z38" s="1" t="s">
        <v>89</v>
      </c>
      <c r="AA38" s="1" t="s">
        <v>46</v>
      </c>
    </row>
    <row r="39" spans="2:27" ht="14.25" customHeight="1">
      <c r="B39" s="1" t="s">
        <v>6</v>
      </c>
      <c r="C39" s="10">
        <f>HLOOKUP($B39,$C$3:$H$9,7,FALSE)</f>
        <v>689505.51</v>
      </c>
      <c r="D39" s="10">
        <f>HLOOKUP($B39,$W$3:$AB$9,7,FALSE)</f>
        <v>8716616</v>
      </c>
      <c r="E39" s="9">
        <f>C39/D39</f>
        <v>7.9102430346822669E-2</v>
      </c>
      <c r="F39" s="25">
        <f t="shared" ref="F39:F47" si="36">D39/C39</f>
        <v>12.641836611283933</v>
      </c>
      <c r="I39" s="1" t="s">
        <v>6</v>
      </c>
      <c r="J39" s="10">
        <f>HLOOKUP($B39,$C$3:$H$9,2,FALSE)</f>
        <v>577510</v>
      </c>
      <c r="K39" s="10">
        <f>HLOOKUP($B39,$W$3:$AB$9,2,FALSE)</f>
        <v>2029039</v>
      </c>
      <c r="L39" s="9">
        <f t="shared" ref="L39:L42" si="37">J39/K39</f>
        <v>0.284622424704503</v>
      </c>
      <c r="M39" s="25">
        <f t="shared" ref="M39:M47" si="38">K39/J39</f>
        <v>3.5134266073314748</v>
      </c>
      <c r="P39" s="1" t="s">
        <v>6</v>
      </c>
      <c r="Q39" s="10">
        <f>HLOOKUP($B39,$C$3:$H$9,4,FALSE)</f>
        <v>5.51</v>
      </c>
      <c r="R39" s="10">
        <f>HLOOKUP($B39,$W$3:$AB$9,4,FALSE)</f>
        <v>138434</v>
      </c>
      <c r="S39" s="9">
        <f t="shared" ref="S39:S44" si="39">Q39/R39</f>
        <v>3.9802360691737575E-5</v>
      </c>
      <c r="T39" s="25">
        <f t="shared" ref="T39:T47" si="40">R39/Q39</f>
        <v>25124.137931034486</v>
      </c>
      <c r="W39" s="1" t="s">
        <v>6</v>
      </c>
      <c r="X39" s="10">
        <f>HLOOKUP($B39,$C$3:$H$9,6,FALSE)</f>
        <v>28853</v>
      </c>
      <c r="Y39" s="10">
        <f>HLOOKUP($B39,$W$3:$AB$9,6,FALSE)</f>
        <v>311657</v>
      </c>
      <c r="Z39" s="9">
        <f t="shared" ref="Z39:Z44" si="41">X39/Y39</f>
        <v>9.2579342033068404E-2</v>
      </c>
      <c r="AA39" s="25">
        <f t="shared" ref="AA39:AA47" si="42">Y39/X39</f>
        <v>10.801545766471424</v>
      </c>
    </row>
    <row r="40" spans="2:27" ht="14.25" customHeight="1">
      <c r="B40" s="1" t="s">
        <v>7</v>
      </c>
      <c r="C40" s="10">
        <f>HLOOKUP($B40,$C$3:$H$9,7,FALSE)</f>
        <v>196236</v>
      </c>
      <c r="D40" s="10">
        <f>HLOOKUP($B40,$W$3:$AB$9,7,FALSE)</f>
        <v>6184186</v>
      </c>
      <c r="E40" s="9">
        <f>C40/D40</f>
        <v>3.1731904570787492E-2</v>
      </c>
      <c r="F40" s="25">
        <f t="shared" si="36"/>
        <v>31.514023930369554</v>
      </c>
      <c r="I40" s="1" t="s">
        <v>7</v>
      </c>
      <c r="J40" s="10">
        <f>HLOOKUP($B40,$C$3:$H$9,2,FALSE)</f>
        <v>158300</v>
      </c>
      <c r="K40" s="10">
        <f>HLOOKUP($B40,$W$3:$AB$9,2,FALSE)</f>
        <v>1412557</v>
      </c>
      <c r="L40" s="9">
        <f t="shared" si="37"/>
        <v>0.11206627413973383</v>
      </c>
      <c r="M40" s="25">
        <f t="shared" si="38"/>
        <v>8.9232912192040423</v>
      </c>
      <c r="P40" s="1" t="s">
        <v>7</v>
      </c>
      <c r="Q40" s="10">
        <f>HLOOKUP($B40,$C$3:$H$9,4,FALSE)</f>
        <v>2992</v>
      </c>
      <c r="R40" s="10">
        <f>HLOOKUP($B40,$W$3:$AB$9,4,FALSE)</f>
        <v>29651</v>
      </c>
      <c r="S40" s="9">
        <f t="shared" si="39"/>
        <v>0.10090722066709386</v>
      </c>
      <c r="T40" s="25">
        <f t="shared" si="40"/>
        <v>9.9100935828877006</v>
      </c>
      <c r="W40" s="1" t="s">
        <v>7</v>
      </c>
      <c r="X40" s="10">
        <f>HLOOKUP($B40,$C$3:$H$9,6,FALSE)</f>
        <v>12577</v>
      </c>
      <c r="Y40" s="10">
        <f>HLOOKUP($B40,$W$3:$AB$9,6,FALSE)</f>
        <v>91143</v>
      </c>
      <c r="Z40" s="9">
        <f t="shared" si="41"/>
        <v>0.13799194672108664</v>
      </c>
      <c r="AA40" s="25">
        <f t="shared" si="42"/>
        <v>7.2467997137632185</v>
      </c>
    </row>
    <row r="41" spans="2:27" ht="14.25" customHeight="1">
      <c r="B41" s="1" t="s">
        <v>4</v>
      </c>
      <c r="C41" s="10">
        <f>HLOOKUP($B41,$C$3:$H$9,7,FALSE)</f>
        <v>1159234</v>
      </c>
      <c r="D41" s="10">
        <f>HLOOKUP($B41,$W$3:$AB$9,7,FALSE)</f>
        <v>11289289</v>
      </c>
      <c r="E41" s="9">
        <f t="shared" ref="E41:E42" si="43">C41/D41</f>
        <v>0.10268441174639076</v>
      </c>
      <c r="F41" s="25">
        <f t="shared" si="36"/>
        <v>9.7385765082804685</v>
      </c>
      <c r="I41" s="1" t="s">
        <v>4</v>
      </c>
      <c r="J41" s="10">
        <f>HLOOKUP($B41,$C$3:$H$9,2,FALSE)</f>
        <v>1085878</v>
      </c>
      <c r="K41" s="10">
        <f>HLOOKUP($B41,$W$3:$AB$9,2,FALSE)</f>
        <v>2207976</v>
      </c>
      <c r="L41" s="9">
        <f t="shared" si="37"/>
        <v>0.49179791809331264</v>
      </c>
      <c r="M41" s="25">
        <f t="shared" si="38"/>
        <v>2.0333554966580039</v>
      </c>
      <c r="P41" s="1" t="s">
        <v>4</v>
      </c>
      <c r="Q41" s="10">
        <f>HLOOKUP($B41,$C$3:$H$9,4,FALSE)</f>
        <v>5132</v>
      </c>
      <c r="R41" s="10">
        <f>HLOOKUP($B41,$W$3:$AB$9,4,FALSE)</f>
        <v>487726</v>
      </c>
      <c r="S41" s="9">
        <f t="shared" si="39"/>
        <v>1.0522301456145459E-2</v>
      </c>
      <c r="T41" s="25">
        <f t="shared" si="40"/>
        <v>95.036243180046768</v>
      </c>
      <c r="W41" s="1" t="s">
        <v>4</v>
      </c>
      <c r="X41" s="10">
        <f>HLOOKUP($B41,$C$3:$H$9,6,FALSE)</f>
        <v>27933</v>
      </c>
      <c r="Y41" s="10">
        <f>HLOOKUP($B41,$W$3:$AB$9,6,FALSE)</f>
        <v>185641</v>
      </c>
      <c r="Z41" s="9">
        <f t="shared" si="41"/>
        <v>0.15046783846240863</v>
      </c>
      <c r="AA41" s="25">
        <f t="shared" si="42"/>
        <v>6.6459384956861056</v>
      </c>
    </row>
    <row r="42" spans="2:27" ht="14.25" customHeight="1">
      <c r="B42" s="1" t="s">
        <v>5</v>
      </c>
      <c r="C42" s="10">
        <f>HLOOKUP($B42,$C$3:$H$9,7,FALSE)</f>
        <v>683733</v>
      </c>
      <c r="D42" s="10">
        <f>HLOOKUP($B42,$W$3:$AB$9,7,FALSE)</f>
        <v>6578893</v>
      </c>
      <c r="E42" s="9">
        <f t="shared" si="43"/>
        <v>0.10392827486326348</v>
      </c>
      <c r="F42" s="25">
        <f t="shared" si="36"/>
        <v>9.6220205840583972</v>
      </c>
      <c r="I42" s="1" t="s">
        <v>5</v>
      </c>
      <c r="J42" s="10">
        <f>HLOOKUP($B42,$C$3:$H$9,2,FALSE)</f>
        <v>543582</v>
      </c>
      <c r="K42" s="10">
        <f>HLOOKUP($B42,$W$3:$AB$9,2,FALSE)</f>
        <v>1167458</v>
      </c>
      <c r="L42" s="9">
        <f t="shared" si="37"/>
        <v>0.46561161086737168</v>
      </c>
      <c r="M42" s="25">
        <f t="shared" si="38"/>
        <v>2.1477127645874954</v>
      </c>
      <c r="P42" s="1" t="s">
        <v>5</v>
      </c>
      <c r="Q42" s="10">
        <f>HLOOKUP($B42,$C$3:$H$9,4,FALSE)</f>
        <v>6056</v>
      </c>
      <c r="R42" s="10">
        <f>HLOOKUP($B42,$W$3:$AB$9,4,FALSE)</f>
        <v>62804</v>
      </c>
      <c r="S42" s="9">
        <f t="shared" si="39"/>
        <v>9.6426979173301064E-2</v>
      </c>
      <c r="T42" s="25">
        <f t="shared" si="40"/>
        <v>10.370541611624835</v>
      </c>
      <c r="W42" s="1" t="s">
        <v>5</v>
      </c>
      <c r="X42" s="10">
        <f>HLOOKUP($B42,$C$3:$H$9,6,FALSE)</f>
        <v>47652</v>
      </c>
      <c r="Y42" s="10">
        <f>HLOOKUP($B42,$W$3:$AB$9,6,FALSE)</f>
        <v>391248</v>
      </c>
      <c r="Z42" s="9">
        <f t="shared" si="41"/>
        <v>0.12179487179487179</v>
      </c>
      <c r="AA42" s="25">
        <f t="shared" si="42"/>
        <v>8.2105263157894743</v>
      </c>
    </row>
    <row r="43" spans="2:27" ht="14.25" customHeight="1">
      <c r="B43" s="1" t="s">
        <v>2</v>
      </c>
      <c r="C43" s="10">
        <f>HLOOKUP($B43,$C$3:$H$9,7,FALSE)</f>
        <v>1842785</v>
      </c>
      <c r="D43" s="10">
        <f>HLOOKUP($B43,$W$3:$AB$9,7,FALSE)</f>
        <v>11279644</v>
      </c>
      <c r="E43" s="9">
        <f>C43/D43</f>
        <v>0.16337262062526087</v>
      </c>
      <c r="F43" s="25">
        <f t="shared" si="36"/>
        <v>6.1209766738930478</v>
      </c>
      <c r="I43" s="1" t="s">
        <v>2</v>
      </c>
      <c r="J43" s="10">
        <f>HLOOKUP($B43,$C$3:$H$9,2,FALSE)</f>
        <v>1725653</v>
      </c>
      <c r="K43" s="10">
        <f>HLOOKUP($B43,$W$3:$AB$9,2,FALSE)</f>
        <v>1073143</v>
      </c>
      <c r="L43" s="9">
        <f>J43/K43</f>
        <v>1.608036394031364</v>
      </c>
      <c r="M43" s="25">
        <f t="shared" si="38"/>
        <v>0.62187647226875853</v>
      </c>
      <c r="P43" s="1" t="s">
        <v>2</v>
      </c>
      <c r="Q43" s="10">
        <f>HLOOKUP($B43,$C$3:$H$9,4,FALSE)</f>
        <v>9386</v>
      </c>
      <c r="R43" s="10">
        <f>HLOOKUP($B43,$W$3:$AB$9,4,FALSE)</f>
        <v>234587</v>
      </c>
      <c r="S43" s="9">
        <f t="shared" si="39"/>
        <v>4.0010742283246727E-2</v>
      </c>
      <c r="T43" s="25">
        <f t="shared" si="40"/>
        <v>24.993287875559343</v>
      </c>
      <c r="W43" s="1" t="s">
        <v>2</v>
      </c>
      <c r="X43" s="10">
        <f>HLOOKUP($B43,$C$3:$H$9,6,FALSE)</f>
        <v>31185</v>
      </c>
      <c r="Y43" s="10">
        <f>HLOOKUP($B43,$W$3:$AB$9,6,FALSE)</f>
        <v>205624</v>
      </c>
      <c r="Z43" s="9">
        <f t="shared" si="41"/>
        <v>0.15166031202583355</v>
      </c>
      <c r="AA43" s="25">
        <f t="shared" si="42"/>
        <v>6.593682860349527</v>
      </c>
    </row>
    <row r="44" spans="2:27" ht="14.25" customHeight="1">
      <c r="B44" s="1" t="s">
        <v>3</v>
      </c>
      <c r="C44" s="10">
        <f>HLOOKUP($B44,$C$3:$H$9,7,FALSE)</f>
        <v>1342496</v>
      </c>
      <c r="D44" s="10">
        <f>HLOOKUP($B44,$W$3:$AB$9,7,FALSE)</f>
        <v>4269052</v>
      </c>
      <c r="E44" s="9">
        <f>C44/D44</f>
        <v>0.31447169067043457</v>
      </c>
      <c r="F44" s="25">
        <f t="shared" si="36"/>
        <v>3.1799364765332636</v>
      </c>
      <c r="I44" s="1" t="s">
        <v>3</v>
      </c>
      <c r="J44" s="10">
        <f>HLOOKUP($B44,$C$3:$H$9,2,FALSE)</f>
        <v>1282598</v>
      </c>
      <c r="K44" s="10">
        <f>HLOOKUP($B44,$W$3:$AB$9,2,FALSE)</f>
        <v>696366</v>
      </c>
      <c r="L44" s="9">
        <f t="shared" ref="L44:L47" si="44">J44/K44</f>
        <v>1.8418446621460554</v>
      </c>
      <c r="M44" s="25">
        <f t="shared" si="38"/>
        <v>0.54293395124583077</v>
      </c>
      <c r="P44" s="1" t="s">
        <v>3</v>
      </c>
      <c r="Q44" s="10">
        <f>HLOOKUP($B44,$C$3:$H$9,4,FALSE)</f>
        <v>5543</v>
      </c>
      <c r="R44" s="10">
        <f>HLOOKUP($B44,$W$3:$AB$9,4,FALSE)</f>
        <v>78206</v>
      </c>
      <c r="S44" s="9">
        <f t="shared" si="39"/>
        <v>7.0876914814720096E-2</v>
      </c>
      <c r="T44" s="25">
        <f t="shared" si="40"/>
        <v>14.10896626375609</v>
      </c>
      <c r="W44" s="1" t="s">
        <v>3</v>
      </c>
      <c r="X44" s="10">
        <f>HLOOKUP($B44,$C$3:$H$9,6,FALSE)</f>
        <v>26347</v>
      </c>
      <c r="Y44" s="10">
        <f>HLOOKUP($B44,$W$3:$AB$9,6,FALSE)</f>
        <v>177780</v>
      </c>
      <c r="Z44" s="9">
        <f t="shared" si="41"/>
        <v>0.14820002249971875</v>
      </c>
      <c r="AA44" s="25">
        <f t="shared" si="42"/>
        <v>6.7476373021596388</v>
      </c>
    </row>
    <row r="45" spans="2:27" ht="14.25" customHeight="1">
      <c r="B45" s="1" t="s">
        <v>23</v>
      </c>
      <c r="C45" s="24">
        <f>SUM(C39:C40)</f>
        <v>885741.51</v>
      </c>
      <c r="D45" s="24">
        <f t="shared" ref="D45" si="45">SUM(D39:D40)</f>
        <v>14900802</v>
      </c>
      <c r="E45" s="9">
        <f t="shared" ref="E45:E47" si="46">C45/D45</f>
        <v>5.9442539401570467E-2</v>
      </c>
      <c r="F45" s="25">
        <f t="shared" si="36"/>
        <v>16.822969039804853</v>
      </c>
      <c r="I45" s="1" t="s">
        <v>23</v>
      </c>
      <c r="J45" s="24">
        <f>SUM(J39:J40)</f>
        <v>735810</v>
      </c>
      <c r="K45" s="24">
        <f t="shared" ref="K45" si="47">SUM(K39:K40)</f>
        <v>3441596</v>
      </c>
      <c r="L45" s="9">
        <f t="shared" si="44"/>
        <v>0.21379906299286727</v>
      </c>
      <c r="M45" s="25">
        <f t="shared" si="38"/>
        <v>4.6772889740558021</v>
      </c>
      <c r="P45" s="1" t="s">
        <v>23</v>
      </c>
      <c r="Q45" s="24">
        <f>SUM(Q39:Q40)</f>
        <v>2997.51</v>
      </c>
      <c r="R45" s="24">
        <f t="shared" ref="R45" si="48">SUM(R39:R40)</f>
        <v>168085</v>
      </c>
      <c r="S45" s="9">
        <f t="shared" ref="S45:S47" si="49">Q45/R45</f>
        <v>1.783329862867002E-2</v>
      </c>
      <c r="T45" s="25">
        <f t="shared" si="40"/>
        <v>56.074875479981714</v>
      </c>
      <c r="W45" s="1" t="s">
        <v>23</v>
      </c>
      <c r="X45" s="24">
        <f>SUM(X39:X40)</f>
        <v>41430</v>
      </c>
      <c r="Y45" s="24">
        <f t="shared" ref="Y45" si="50">SUM(Y39:Y40)</f>
        <v>402800</v>
      </c>
      <c r="Z45" s="9">
        <f t="shared" ref="Z45:Z47" si="51">X45/Y45</f>
        <v>0.10285501489572989</v>
      </c>
      <c r="AA45" s="25">
        <f t="shared" si="42"/>
        <v>9.7224233647115614</v>
      </c>
    </row>
    <row r="46" spans="2:27" ht="14.25" customHeight="1">
      <c r="B46" s="1" t="s">
        <v>24</v>
      </c>
      <c r="C46" s="24">
        <f>SUM(C41:C42)</f>
        <v>1842967</v>
      </c>
      <c r="D46" s="24">
        <f t="shared" ref="D46" si="52">SUM(D41:D42)</f>
        <v>17868182</v>
      </c>
      <c r="E46" s="9">
        <f t="shared" si="46"/>
        <v>0.10314239019951778</v>
      </c>
      <c r="F46" s="25">
        <f t="shared" si="36"/>
        <v>9.6953347509749221</v>
      </c>
      <c r="I46" s="1" t="s">
        <v>24</v>
      </c>
      <c r="J46" s="24">
        <f>SUM(J41:J42)</f>
        <v>1629460</v>
      </c>
      <c r="K46" s="24">
        <f t="shared" ref="K46" si="53">SUM(K41:K42)</f>
        <v>3375434</v>
      </c>
      <c r="L46" s="9">
        <f t="shared" si="44"/>
        <v>0.48274088606087395</v>
      </c>
      <c r="M46" s="25">
        <f t="shared" si="38"/>
        <v>2.0715046702588586</v>
      </c>
      <c r="P46" s="1" t="s">
        <v>24</v>
      </c>
      <c r="Q46" s="24">
        <f>SUM(Q41:Q42)</f>
        <v>11188</v>
      </c>
      <c r="R46" s="24">
        <f t="shared" ref="R46" si="54">SUM(R41:R42)</f>
        <v>550530</v>
      </c>
      <c r="S46" s="9">
        <f t="shared" si="49"/>
        <v>2.0322234937242292E-2</v>
      </c>
      <c r="T46" s="25">
        <f t="shared" si="40"/>
        <v>49.207186271004645</v>
      </c>
      <c r="W46" s="1" t="s">
        <v>24</v>
      </c>
      <c r="X46" s="24">
        <f>SUM(X41:X42)</f>
        <v>75585</v>
      </c>
      <c r="Y46" s="24">
        <f t="shared" ref="Y46" si="55">SUM(Y41:Y42)</f>
        <v>576889</v>
      </c>
      <c r="Z46" s="9">
        <f t="shared" si="51"/>
        <v>0.13102173901738462</v>
      </c>
      <c r="AA46" s="25">
        <f t="shared" si="42"/>
        <v>7.6323212277568304</v>
      </c>
    </row>
    <row r="47" spans="2:27" ht="14.25" customHeight="1">
      <c r="B47" s="1" t="s">
        <v>25</v>
      </c>
      <c r="C47" s="24">
        <f>SUM(C43:C44)</f>
        <v>3185281</v>
      </c>
      <c r="D47" s="24">
        <f t="shared" ref="D47" si="56">SUM(D43:D44)</f>
        <v>15548696</v>
      </c>
      <c r="E47" s="9">
        <f t="shared" si="46"/>
        <v>0.20485840098745259</v>
      </c>
      <c r="F47" s="25">
        <f t="shared" si="36"/>
        <v>4.8814205088970173</v>
      </c>
      <c r="I47" s="1" t="s">
        <v>25</v>
      </c>
      <c r="J47" s="24">
        <f>SUM(J43:J44)</f>
        <v>3008251</v>
      </c>
      <c r="K47" s="24">
        <f t="shared" ref="K47" si="57">SUM(K43:K44)</f>
        <v>1769509</v>
      </c>
      <c r="L47" s="9">
        <f t="shared" si="44"/>
        <v>1.7000484315140527</v>
      </c>
      <c r="M47" s="25">
        <f t="shared" si="38"/>
        <v>0.5882185362857022</v>
      </c>
      <c r="P47" s="1" t="s">
        <v>25</v>
      </c>
      <c r="Q47" s="24">
        <f>SUM(Q43:Q44)</f>
        <v>14929</v>
      </c>
      <c r="R47" s="24">
        <f t="shared" ref="R47" si="58">SUM(R43:R44)</f>
        <v>312793</v>
      </c>
      <c r="S47" s="9">
        <f t="shared" si="49"/>
        <v>4.772805018015109E-2</v>
      </c>
      <c r="T47" s="25">
        <f t="shared" si="40"/>
        <v>20.95203965436399</v>
      </c>
      <c r="W47" s="1" t="s">
        <v>25</v>
      </c>
      <c r="X47" s="24">
        <f>SUM(X43:X44)</f>
        <v>57532</v>
      </c>
      <c r="Y47" s="24">
        <f t="shared" ref="Y47" si="59">SUM(Y43:Y44)</f>
        <v>383404</v>
      </c>
      <c r="Z47" s="9">
        <f t="shared" si="51"/>
        <v>0.1500558157974356</v>
      </c>
      <c r="AA47" s="25">
        <f t="shared" si="42"/>
        <v>6.6641868872975039</v>
      </c>
    </row>
    <row r="48" spans="2:27" ht="14.25" customHeight="1">
      <c r="M48" s="26"/>
      <c r="T48" s="26"/>
    </row>
    <row r="49" spans="2:20" ht="14.25" customHeight="1">
      <c r="M49" s="26"/>
      <c r="T49" s="26"/>
    </row>
    <row r="50" spans="2:20" ht="14.25" customHeight="1">
      <c r="B50" s="89" t="s">
        <v>90</v>
      </c>
      <c r="C50" s="89"/>
      <c r="D50" s="89"/>
      <c r="E50" s="18"/>
      <c r="F50" s="10"/>
      <c r="I50" s="2" t="s">
        <v>91</v>
      </c>
      <c r="J50" s="2"/>
      <c r="K50" s="2"/>
      <c r="M50" s="26"/>
      <c r="P50" s="2" t="s">
        <v>92</v>
      </c>
      <c r="Q50" s="2"/>
      <c r="R50" s="2"/>
      <c r="T50" s="26"/>
    </row>
    <row r="51" spans="2:20" ht="14.25" customHeight="1">
      <c r="E51" s="18"/>
      <c r="M51" s="26"/>
      <c r="T51" s="26"/>
    </row>
    <row r="52" spans="2:20" ht="14.25" customHeight="1">
      <c r="C52" s="1" t="s">
        <v>41</v>
      </c>
      <c r="D52" s="1" t="s">
        <v>45</v>
      </c>
      <c r="E52" s="18" t="s">
        <v>89</v>
      </c>
      <c r="F52" s="1" t="s">
        <v>46</v>
      </c>
      <c r="J52" s="1" t="s">
        <v>41</v>
      </c>
      <c r="K52" s="1" t="s">
        <v>45</v>
      </c>
      <c r="L52" s="1" t="s">
        <v>89</v>
      </c>
      <c r="M52" s="1" t="s">
        <v>46</v>
      </c>
      <c r="Q52" s="1" t="s">
        <v>41</v>
      </c>
      <c r="R52" s="1" t="s">
        <v>45</v>
      </c>
      <c r="S52" s="1" t="s">
        <v>89</v>
      </c>
      <c r="T52" s="1" t="s">
        <v>46</v>
      </c>
    </row>
    <row r="53" spans="2:20" ht="14.25" customHeight="1">
      <c r="B53" s="1" t="s">
        <v>6</v>
      </c>
      <c r="C53" s="10">
        <f>HLOOKUP(B53,$B$21:$H$26,6,FALSE)</f>
        <v>111995.51</v>
      </c>
      <c r="D53" s="10">
        <f>HLOOKUP($B53,$W$21:$AB$26,6,FALSE)</f>
        <v>6687577</v>
      </c>
      <c r="E53" s="9">
        <f>C53/D53</f>
        <v>1.6746799326572238E-2</v>
      </c>
      <c r="F53" s="25">
        <f t="shared" ref="F53:F61" si="60">D53/C53</f>
        <v>59.712902776191655</v>
      </c>
      <c r="I53" s="1" t="s">
        <v>6</v>
      </c>
      <c r="J53" s="10">
        <f>HLOOKUP($B53,$C$3:$H$9,3,FALSE)</f>
        <v>13823</v>
      </c>
      <c r="K53" s="10">
        <f>HLOOKUP($B53,$W$3:$AB$9,3,FALSE)</f>
        <v>2773333</v>
      </c>
      <c r="L53" s="9">
        <f>J53/K53</f>
        <v>4.9842554067614673E-3</v>
      </c>
      <c r="M53" s="25">
        <f t="shared" ref="M53:M61" si="61">K53/J53</f>
        <v>200.63177313173696</v>
      </c>
      <c r="P53" s="1" t="s">
        <v>6</v>
      </c>
      <c r="Q53" s="10">
        <f>HLOOKUP($B53,$C$3:$H$9,5,FALSE)</f>
        <v>69314</v>
      </c>
      <c r="R53" s="10">
        <f>HLOOKUP($B53,$W$3:$AB$9,5,FALSE)</f>
        <v>3464153</v>
      </c>
      <c r="S53" s="9">
        <f t="shared" ref="S53:S58" si="62">Q53/R53</f>
        <v>2.0008931476179024E-2</v>
      </c>
      <c r="T53" s="25">
        <f t="shared" ref="T53:T61" si="63">R53/Q53</f>
        <v>49.977681276509799</v>
      </c>
    </row>
    <row r="54" spans="2:20" ht="14.25" customHeight="1">
      <c r="B54" s="1" t="s">
        <v>7</v>
      </c>
      <c r="C54" s="10">
        <f>HLOOKUP(B54,$B$21:$H$26,6,FALSE)</f>
        <v>37936</v>
      </c>
      <c r="D54" s="10">
        <f>HLOOKUP($B54,$W$21:$AB$26,6,FALSE)</f>
        <v>4771629</v>
      </c>
      <c r="E54" s="9">
        <f>C54/D54</f>
        <v>7.9503247213896979E-3</v>
      </c>
      <c r="F54" s="25">
        <f t="shared" si="60"/>
        <v>125.7810259384226</v>
      </c>
      <c r="I54" s="1" t="s">
        <v>7</v>
      </c>
      <c r="J54" s="10">
        <f>HLOOKUP($B54,$C$3:$H$9,3,FALSE)</f>
        <v>8331</v>
      </c>
      <c r="K54" s="10">
        <f>HLOOKUP($B54,$W$3:$AB$9,3,FALSE)</f>
        <v>839798</v>
      </c>
      <c r="L54" s="9">
        <f>J54/K54</f>
        <v>9.9202427250362595E-3</v>
      </c>
      <c r="M54" s="25">
        <f t="shared" si="61"/>
        <v>100.80398511583243</v>
      </c>
      <c r="P54" s="1" t="s">
        <v>7</v>
      </c>
      <c r="Q54" s="10">
        <f>HLOOKUP($B54,$C$3:$H$9,5,FALSE)</f>
        <v>14036</v>
      </c>
      <c r="R54" s="10">
        <f>HLOOKUP($B54,$W$3:$AB$9,5,FALSE)</f>
        <v>3811037</v>
      </c>
      <c r="S54" s="9">
        <f t="shared" si="62"/>
        <v>3.6829870714978627E-3</v>
      </c>
      <c r="T54" s="25">
        <f t="shared" si="63"/>
        <v>271.51873753206041</v>
      </c>
    </row>
    <row r="55" spans="2:20" ht="14.25" customHeight="1">
      <c r="B55" s="1" t="s">
        <v>4</v>
      </c>
      <c r="C55" s="10">
        <f>HLOOKUP(B55,$B$21:$H$26,6,FALSE)</f>
        <v>73356</v>
      </c>
      <c r="D55" s="10">
        <f>HLOOKUP($B55,$W$21:$AB$26,6,FALSE)</f>
        <v>9081313</v>
      </c>
      <c r="E55" s="9">
        <f t="shared" ref="E55:E56" si="64">C55/D55</f>
        <v>8.0776865636059455E-3</v>
      </c>
      <c r="F55" s="25">
        <f t="shared" si="60"/>
        <v>123.79782158241999</v>
      </c>
      <c r="I55" s="1" t="s">
        <v>4</v>
      </c>
      <c r="J55" s="10">
        <f>HLOOKUP($B55,$C$3:$H$9,3,FALSE)</f>
        <v>12208</v>
      </c>
      <c r="K55" s="10">
        <f>HLOOKUP($B55,$W$3:$AB$9,3,FALSE)</f>
        <v>4968838</v>
      </c>
      <c r="L55" s="9">
        <f t="shared" ref="L55:L56" si="65">J55/K55</f>
        <v>2.4569124612233281E-3</v>
      </c>
      <c r="M55" s="25">
        <f t="shared" si="61"/>
        <v>407.01490825688074</v>
      </c>
      <c r="P55" s="1" t="s">
        <v>4</v>
      </c>
      <c r="Q55" s="10">
        <f>HLOOKUP($B55,$C$3:$H$9,5,FALSE)</f>
        <v>28083</v>
      </c>
      <c r="R55" s="10">
        <f>HLOOKUP($B55,$W$3:$AB$9,5,FALSE)</f>
        <v>3439108</v>
      </c>
      <c r="S55" s="9">
        <f t="shared" si="62"/>
        <v>8.1657801964928108E-3</v>
      </c>
      <c r="T55" s="25">
        <f t="shared" si="63"/>
        <v>122.46227254922907</v>
      </c>
    </row>
    <row r="56" spans="2:20" ht="14.25" customHeight="1">
      <c r="B56" s="1" t="s">
        <v>5</v>
      </c>
      <c r="C56" s="10">
        <f>HLOOKUP(B56,$B$21:$H$26,6,FALSE)</f>
        <v>140151</v>
      </c>
      <c r="D56" s="10">
        <f>HLOOKUP($B56,$W$21:$AB$26,6,FALSE)</f>
        <v>5411435</v>
      </c>
      <c r="E56" s="9">
        <f t="shared" si="64"/>
        <v>2.5899045262485827E-2</v>
      </c>
      <c r="F56" s="25">
        <f t="shared" si="60"/>
        <v>38.611461923211394</v>
      </c>
      <c r="I56" s="1" t="s">
        <v>5</v>
      </c>
      <c r="J56" s="10">
        <f>HLOOKUP($B56,$C$3:$H$9,3,FALSE)</f>
        <v>13839</v>
      </c>
      <c r="K56" s="10">
        <f>HLOOKUP($B56,$W$3:$AB$9,3,FALSE)</f>
        <v>1147466</v>
      </c>
      <c r="L56" s="9">
        <f t="shared" si="65"/>
        <v>1.2060488066748819E-2</v>
      </c>
      <c r="M56" s="25">
        <f t="shared" si="61"/>
        <v>82.915384059541879</v>
      </c>
      <c r="P56" s="1" t="s">
        <v>5</v>
      </c>
      <c r="Q56" s="10">
        <f>HLOOKUP($B56,$C$3:$H$9,5,FALSE)</f>
        <v>72604</v>
      </c>
      <c r="R56" s="10">
        <f>HLOOKUP($B56,$W$3:$AB$9,5,FALSE)</f>
        <v>3809917</v>
      </c>
      <c r="S56" s="9">
        <f t="shared" si="62"/>
        <v>1.9056583122414476E-2</v>
      </c>
      <c r="T56" s="25">
        <f t="shared" si="63"/>
        <v>52.475304390942647</v>
      </c>
    </row>
    <row r="57" spans="2:20" ht="14.25" customHeight="1">
      <c r="B57" s="1" t="s">
        <v>2</v>
      </c>
      <c r="C57" s="10">
        <f>HLOOKUP(B57,$B$21:$H$26,6,FALSE)</f>
        <v>117132</v>
      </c>
      <c r="D57" s="10">
        <f>HLOOKUP($B57,$W$21:$AB$26,6,FALSE)</f>
        <v>10206501</v>
      </c>
      <c r="E57" s="9">
        <f>C57/D57</f>
        <v>1.1476215012372996E-2</v>
      </c>
      <c r="F57" s="25">
        <f t="shared" si="60"/>
        <v>87.136743161561313</v>
      </c>
      <c r="I57" s="1" t="s">
        <v>2</v>
      </c>
      <c r="J57" s="10">
        <f>HLOOKUP($B57,$C$3:$H$9,3,FALSE)</f>
        <v>23565</v>
      </c>
      <c r="K57" s="10">
        <f>HLOOKUP($B57,$W$3:$AB$9,3,FALSE)</f>
        <v>7168876</v>
      </c>
      <c r="L57" s="9">
        <f>J57/K57</f>
        <v>3.2871261826819156E-3</v>
      </c>
      <c r="M57" s="25">
        <f t="shared" si="61"/>
        <v>304.2171016337789</v>
      </c>
      <c r="P57" s="1" t="s">
        <v>2</v>
      </c>
      <c r="Q57" s="10">
        <f>HLOOKUP($B57,$C$3:$H$9,5,FALSE)</f>
        <v>52996</v>
      </c>
      <c r="R57" s="10">
        <f>HLOOKUP($B57,$W$3:$AB$9,5,FALSE)</f>
        <v>2597414</v>
      </c>
      <c r="S57" s="9">
        <f t="shared" si="62"/>
        <v>2.0403370429203815E-2</v>
      </c>
      <c r="T57" s="25">
        <f t="shared" si="63"/>
        <v>49.011510302664355</v>
      </c>
    </row>
    <row r="58" spans="2:20" ht="14.25" customHeight="1">
      <c r="B58" s="1" t="s">
        <v>3</v>
      </c>
      <c r="C58" s="10">
        <f>HLOOKUP(B58,$B$21:$H$26,6,FALSE)</f>
        <v>59898</v>
      </c>
      <c r="D58" s="10">
        <f>HLOOKUP($B58,$W$21:$AB$26,6,FALSE)</f>
        <v>3572686</v>
      </c>
      <c r="E58" s="9">
        <f>C58/D58</f>
        <v>1.6765537189666262E-2</v>
      </c>
      <c r="F58" s="25">
        <f t="shared" si="60"/>
        <v>59.646165147417278</v>
      </c>
      <c r="I58" s="1" t="s">
        <v>3</v>
      </c>
      <c r="J58" s="10">
        <f>HLOOKUP($B58,$C$3:$H$9,3,FALSE)</f>
        <v>14545</v>
      </c>
      <c r="K58" s="10">
        <f>HLOOKUP($B58,$W$3:$AB$9,3,FALSE)</f>
        <v>3008286</v>
      </c>
      <c r="L58" s="9">
        <f>J58/K58</f>
        <v>4.8349791210011281E-3</v>
      </c>
      <c r="M58" s="25">
        <f t="shared" si="61"/>
        <v>206.82612581643176</v>
      </c>
      <c r="P58" s="1" t="s">
        <v>3</v>
      </c>
      <c r="Q58" s="10">
        <f>HLOOKUP($B58,$C$3:$H$9,5,FALSE)</f>
        <v>13463</v>
      </c>
      <c r="R58" s="10">
        <f>HLOOKUP($B58,$W$3:$AB$9,5,FALSE)</f>
        <v>308414</v>
      </c>
      <c r="S58" s="9">
        <f t="shared" si="62"/>
        <v>4.365236338168825E-2</v>
      </c>
      <c r="T58" s="25">
        <f t="shared" si="63"/>
        <v>22.90826710242888</v>
      </c>
    </row>
    <row r="59" spans="2:20" ht="14.25" customHeight="1">
      <c r="B59" s="1" t="s">
        <v>23</v>
      </c>
      <c r="C59" s="24">
        <f>SUM(C53:C54)</f>
        <v>149931.51</v>
      </c>
      <c r="D59" s="24">
        <f t="shared" ref="D59" si="66">SUM(D53:D54)</f>
        <v>11459206</v>
      </c>
      <c r="E59" s="9">
        <f t="shared" ref="E59:E61" si="67">C59/D59</f>
        <v>1.3083935309305026E-2</v>
      </c>
      <c r="F59" s="25">
        <f t="shared" si="60"/>
        <v>76.429604424046687</v>
      </c>
      <c r="I59" s="1" t="s">
        <v>23</v>
      </c>
      <c r="J59" s="24">
        <f>SUM(J53:J54)</f>
        <v>22154</v>
      </c>
      <c r="K59" s="24">
        <f>SUM(K53:K54)</f>
        <v>3613131</v>
      </c>
      <c r="L59" s="9">
        <f>J59/K59</f>
        <v>6.1315241545352216E-3</v>
      </c>
      <c r="M59" s="26">
        <f t="shared" si="61"/>
        <v>163.09158616954048</v>
      </c>
      <c r="P59" s="1" t="s">
        <v>23</v>
      </c>
      <c r="Q59" s="24">
        <f>SUM(Q53:Q54)</f>
        <v>83350</v>
      </c>
      <c r="R59" s="24">
        <f t="shared" ref="R59" si="68">SUM(R53:R54)</f>
        <v>7275190</v>
      </c>
      <c r="S59" s="9">
        <f t="shared" ref="S59:S61" si="69">Q59/R59</f>
        <v>1.1456745459568754E-2</v>
      </c>
      <c r="T59" s="25">
        <f t="shared" si="63"/>
        <v>87.284823035392918</v>
      </c>
    </row>
    <row r="60" spans="2:20" ht="14.25" customHeight="1">
      <c r="B60" s="1" t="s">
        <v>24</v>
      </c>
      <c r="C60" s="24">
        <f>SUM(C55:C56)</f>
        <v>213507</v>
      </c>
      <c r="D60" s="24">
        <f t="shared" ref="D60" si="70">SUM(D55:D56)</f>
        <v>14492748</v>
      </c>
      <c r="E60" s="9">
        <f t="shared" si="67"/>
        <v>1.4731988716011621E-2</v>
      </c>
      <c r="F60" s="25">
        <f t="shared" si="60"/>
        <v>67.879498096081164</v>
      </c>
      <c r="I60" s="1" t="s">
        <v>24</v>
      </c>
      <c r="J60" s="24">
        <f>SUM(J55:J56)</f>
        <v>26047</v>
      </c>
      <c r="K60" s="24">
        <f>SUM(K55:K56)</f>
        <v>6116304</v>
      </c>
      <c r="L60" s="9">
        <f>J60/K60</f>
        <v>4.2586176226688532E-3</v>
      </c>
      <c r="M60" s="26">
        <f t="shared" si="61"/>
        <v>234.81798287710677</v>
      </c>
      <c r="P60" s="1" t="s">
        <v>24</v>
      </c>
      <c r="Q60" s="24">
        <f>SUM(Q55:Q56)</f>
        <v>100687</v>
      </c>
      <c r="R60" s="24">
        <f t="shared" ref="R60" si="71">SUM(R55:R56)</f>
        <v>7249025</v>
      </c>
      <c r="S60" s="9">
        <f t="shared" si="69"/>
        <v>1.3889729998172168E-2</v>
      </c>
      <c r="T60" s="25">
        <f t="shared" si="63"/>
        <v>71.995639953519316</v>
      </c>
    </row>
    <row r="61" spans="2:20" ht="14.25" customHeight="1">
      <c r="B61" s="1" t="s">
        <v>25</v>
      </c>
      <c r="C61" s="24">
        <f>SUM(C57:C58)</f>
        <v>177030</v>
      </c>
      <c r="D61" s="24">
        <f t="shared" ref="D61" si="72">SUM(D57:D58)</f>
        <v>13779187</v>
      </c>
      <c r="E61" s="9">
        <f t="shared" si="67"/>
        <v>1.2847637527526117E-2</v>
      </c>
      <c r="F61" s="25">
        <f t="shared" si="60"/>
        <v>77.835321696887533</v>
      </c>
      <c r="I61" s="1" t="s">
        <v>25</v>
      </c>
      <c r="J61" s="24">
        <f>SUM(J57:J58)</f>
        <v>38110</v>
      </c>
      <c r="K61" s="24">
        <f>SUM(K57:K58)</f>
        <v>10177162</v>
      </c>
      <c r="L61" s="9">
        <f>J61/K61</f>
        <v>3.7446588744484955E-3</v>
      </c>
      <c r="M61" s="26">
        <f t="shared" si="61"/>
        <v>267.04702177906063</v>
      </c>
      <c r="P61" s="1" t="s">
        <v>25</v>
      </c>
      <c r="Q61" s="24">
        <f>SUM(Q57:Q58)</f>
        <v>66459</v>
      </c>
      <c r="R61" s="24">
        <f t="shared" ref="R61" si="73">SUM(R57:R58)</f>
        <v>2905828</v>
      </c>
      <c r="S61" s="9">
        <f t="shared" si="69"/>
        <v>2.2870933861192058E-2</v>
      </c>
      <c r="T61" s="25">
        <f t="shared" si="63"/>
        <v>43.723619073413687</v>
      </c>
    </row>
    <row r="62" spans="2:20" ht="14.25" customHeight="1"/>
    <row r="63" spans="2:20" ht="14.25" customHeight="1"/>
    <row r="64" spans="2:20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</sheetData>
  <mergeCells count="12">
    <mergeCell ref="Y27:Z27"/>
    <mergeCell ref="AA27:AB27"/>
    <mergeCell ref="B36:D36"/>
    <mergeCell ref="B50:D50"/>
    <mergeCell ref="B2:D2"/>
    <mergeCell ref="V2:X2"/>
    <mergeCell ref="B20:D20"/>
    <mergeCell ref="V20:X20"/>
    <mergeCell ref="C27:D27"/>
    <mergeCell ref="E27:F27"/>
    <mergeCell ref="G27:H27"/>
    <mergeCell ref="W27:X2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135BB-A6E9-4A1A-9A85-0993485E85F2}">
  <sheetPr codeName="Sheet7"/>
  <dimension ref="A1:E19"/>
  <sheetViews>
    <sheetView workbookViewId="0">
      <selection activeCell="D4" sqref="D4"/>
    </sheetView>
  </sheetViews>
  <sheetFormatPr defaultRowHeight="15"/>
  <cols>
    <col min="2" max="2" width="13.140625" customWidth="1"/>
    <col min="3" max="3" width="24.42578125" customWidth="1"/>
    <col min="4" max="4" width="16.140625" customWidth="1"/>
  </cols>
  <sheetData>
    <row r="1" spans="1:5">
      <c r="A1" t="s">
        <v>93</v>
      </c>
    </row>
    <row r="2" spans="1:5">
      <c r="A2">
        <v>1</v>
      </c>
      <c r="B2" t="s">
        <v>94</v>
      </c>
      <c r="C2" t="s">
        <v>95</v>
      </c>
      <c r="D2" t="s">
        <v>41</v>
      </c>
      <c r="E2" s="4" t="s">
        <v>96</v>
      </c>
    </row>
    <row r="3" spans="1:5">
      <c r="D3" t="s">
        <v>45</v>
      </c>
      <c r="E3" s="4" t="s">
        <v>96</v>
      </c>
    </row>
    <row r="4" spans="1:5">
      <c r="D4" t="s">
        <v>70</v>
      </c>
      <c r="E4" t="s">
        <v>97</v>
      </c>
    </row>
    <row r="5" spans="1:5">
      <c r="C5" t="s">
        <v>98</v>
      </c>
      <c r="D5" t="s">
        <v>41</v>
      </c>
      <c r="E5" s="4" t="s">
        <v>96</v>
      </c>
    </row>
    <row r="6" spans="1:5">
      <c r="D6" t="s">
        <v>45</v>
      </c>
      <c r="E6" s="4" t="s">
        <v>96</v>
      </c>
    </row>
    <row r="7" spans="1:5">
      <c r="D7" t="s">
        <v>70</v>
      </c>
      <c r="E7" t="s">
        <v>97</v>
      </c>
    </row>
    <row r="8" spans="1:5">
      <c r="A8">
        <v>2</v>
      </c>
      <c r="B8" t="s">
        <v>99</v>
      </c>
      <c r="C8" t="s">
        <v>95</v>
      </c>
      <c r="D8" t="s">
        <v>41</v>
      </c>
      <c r="E8" s="4" t="s">
        <v>96</v>
      </c>
    </row>
    <row r="9" spans="1:5">
      <c r="D9" t="s">
        <v>45</v>
      </c>
      <c r="E9" s="4" t="s">
        <v>96</v>
      </c>
    </row>
    <row r="10" spans="1:5">
      <c r="D10" t="s">
        <v>70</v>
      </c>
      <c r="E10" t="s">
        <v>97</v>
      </c>
    </row>
    <row r="11" spans="1:5">
      <c r="C11" t="s">
        <v>98</v>
      </c>
      <c r="D11" t="s">
        <v>41</v>
      </c>
      <c r="E11" s="4" t="s">
        <v>96</v>
      </c>
    </row>
    <row r="12" spans="1:5">
      <c r="D12" t="s">
        <v>45</v>
      </c>
      <c r="E12" s="4" t="s">
        <v>96</v>
      </c>
    </row>
    <row r="13" spans="1:5">
      <c r="D13" t="s">
        <v>70</v>
      </c>
      <c r="E13" t="s">
        <v>97</v>
      </c>
    </row>
    <row r="14" spans="1:5">
      <c r="A14">
        <v>3</v>
      </c>
      <c r="B14" t="s">
        <v>100</v>
      </c>
      <c r="C14" t="s">
        <v>95</v>
      </c>
      <c r="D14" t="s">
        <v>41</v>
      </c>
      <c r="E14" s="4" t="s">
        <v>96</v>
      </c>
    </row>
    <row r="15" spans="1:5">
      <c r="D15" t="s">
        <v>45</v>
      </c>
      <c r="E15" s="4" t="s">
        <v>96</v>
      </c>
    </row>
    <row r="16" spans="1:5">
      <c r="D16" t="s">
        <v>70</v>
      </c>
      <c r="E16" t="s">
        <v>97</v>
      </c>
    </row>
    <row r="17" spans="3:5">
      <c r="C17" t="s">
        <v>98</v>
      </c>
      <c r="D17" t="s">
        <v>41</v>
      </c>
      <c r="E17" s="4" t="s">
        <v>96</v>
      </c>
    </row>
    <row r="18" spans="3:5">
      <c r="D18" t="s">
        <v>45</v>
      </c>
      <c r="E18" s="4" t="s">
        <v>96</v>
      </c>
    </row>
    <row r="19" spans="3:5">
      <c r="D19" t="s">
        <v>70</v>
      </c>
      <c r="E19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/>
  <cp:revision/>
  <dcterms:created xsi:type="dcterms:W3CDTF">2023-12-28T03:47:17Z</dcterms:created>
  <dcterms:modified xsi:type="dcterms:W3CDTF">2024-02-20T09:10:32Z</dcterms:modified>
  <cp:category/>
  <cp:contentStatus/>
</cp:coreProperties>
</file>