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Standard" sheetId="2" r:id="rId5"/>
    <sheet state="visible" name="Premium" sheetId="3" r:id="rId6"/>
    <sheet state="hidden" name="Netflix Price" sheetId="4" r:id="rId7"/>
    <sheet state="hidden" name="Comparison to Wages &amp; GDP" sheetId="5" r:id="rId8"/>
    <sheet state="hidden" name="DW Table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4">
      <text>
        <t xml:space="preserve">Reduced from 649</t>
      </text>
    </comment>
  </commentList>
</comments>
</file>

<file path=xl/sharedStrings.xml><?xml version="1.0" encoding="utf-8"?>
<sst xmlns="http://schemas.openxmlformats.org/spreadsheetml/2006/main" count="1416" uniqueCount="270">
  <si>
    <t>Country</t>
  </si>
  <si>
    <t>Basic</t>
  </si>
  <si>
    <t>Currency</t>
  </si>
  <si>
    <t>Price USD</t>
  </si>
  <si>
    <t># of TV Shows</t>
  </si>
  <si>
    <t># of Movies</t>
  </si>
  <si>
    <t>Total Library Size</t>
  </si>
  <si>
    <t>Price per Title</t>
  </si>
  <si>
    <t>% Difference (Cost per Month) to Average</t>
  </si>
  <si>
    <t>% Difference (Cost Per Month) to Most Expensive</t>
  </si>
  <si>
    <t>% Difference (Cost Per Month) to Cheapest</t>
  </si>
  <si>
    <t>% Difference (Cost per Title) to Average</t>
  </si>
  <si>
    <t>% Difference (Cost per Title)  to Most Expensive</t>
  </si>
  <si>
    <t>% Difference (Cost per Title)  to Cheapest</t>
  </si>
  <si>
    <t>Pakistan</t>
  </si>
  <si>
    <t>PKR</t>
  </si>
  <si>
    <t>India</t>
  </si>
  <si>
    <t>INR</t>
  </si>
  <si>
    <t>Turkey</t>
  </si>
  <si>
    <t>TRY</t>
  </si>
  <si>
    <t>Argentina</t>
  </si>
  <si>
    <t>ARS</t>
  </si>
  <si>
    <t>Colombia</t>
  </si>
  <si>
    <t>COP</t>
  </si>
  <si>
    <t>Ukraine</t>
  </si>
  <si>
    <t>EUR</t>
  </si>
  <si>
    <t>Brazil</t>
  </si>
  <si>
    <t>BRL</t>
  </si>
  <si>
    <t>Philippines</t>
  </si>
  <si>
    <t>PHP</t>
  </si>
  <si>
    <t>South Africa</t>
  </si>
  <si>
    <t>ZAR</t>
  </si>
  <si>
    <t>Slovakia</t>
  </si>
  <si>
    <t>Bulgaria</t>
  </si>
  <si>
    <t>Lithuania</t>
  </si>
  <si>
    <t>Estonia</t>
  </si>
  <si>
    <t>Latvia</t>
  </si>
  <si>
    <t>Canada</t>
  </si>
  <si>
    <t>CAD</t>
  </si>
  <si>
    <t>Iceland</t>
  </si>
  <si>
    <t>Poland</t>
  </si>
  <si>
    <t>PLN</t>
  </si>
  <si>
    <t>Egypt</t>
  </si>
  <si>
    <t>EGP</t>
  </si>
  <si>
    <t>Peru</t>
  </si>
  <si>
    <t>PEN</t>
  </si>
  <si>
    <t>United Kingdom</t>
  </si>
  <si>
    <t>GBP</t>
  </si>
  <si>
    <t>Morocco</t>
  </si>
  <si>
    <t>MAD</t>
  </si>
  <si>
    <t>Malaysia</t>
  </si>
  <si>
    <t>MYR</t>
  </si>
  <si>
    <t>Mexico</t>
  </si>
  <si>
    <t>MXN</t>
  </si>
  <si>
    <t>Australia</t>
  </si>
  <si>
    <t>AUD</t>
  </si>
  <si>
    <t>Japan</t>
  </si>
  <si>
    <t>JPY</t>
  </si>
  <si>
    <t>Gibraltar</t>
  </si>
  <si>
    <t>Bermuda</t>
  </si>
  <si>
    <t>USD</t>
  </si>
  <si>
    <t>Chile</t>
  </si>
  <si>
    <t>CLP</t>
  </si>
  <si>
    <t>Netherlands</t>
  </si>
  <si>
    <t>Monaco</t>
  </si>
  <si>
    <t>Singapore</t>
  </si>
  <si>
    <t>SGD</t>
  </si>
  <si>
    <t>South Korea</t>
  </si>
  <si>
    <t>KRW</t>
  </si>
  <si>
    <t>Germany</t>
  </si>
  <si>
    <t>Ireland</t>
  </si>
  <si>
    <t>Austria</t>
  </si>
  <si>
    <t>Italy</t>
  </si>
  <si>
    <t>Romania</t>
  </si>
  <si>
    <t>New Zealand</t>
  </si>
  <si>
    <t>NZD</t>
  </si>
  <si>
    <t>Spain</t>
  </si>
  <si>
    <t>Portugal</t>
  </si>
  <si>
    <t>Bolivia</t>
  </si>
  <si>
    <t>Ecuador</t>
  </si>
  <si>
    <t>Guatemala</t>
  </si>
  <si>
    <t>Honduras</t>
  </si>
  <si>
    <t>Venezuela</t>
  </si>
  <si>
    <t>French Polynesia</t>
  </si>
  <si>
    <t>United Arab Emirates</t>
  </si>
  <si>
    <t>AED</t>
  </si>
  <si>
    <t>Kuwait</t>
  </si>
  <si>
    <t>Qatar</t>
  </si>
  <si>
    <t>Yemen</t>
  </si>
  <si>
    <t>Jordan</t>
  </si>
  <si>
    <t>Bahrain</t>
  </si>
  <si>
    <t>Libya</t>
  </si>
  <si>
    <t>Tunisia</t>
  </si>
  <si>
    <t>Algeria</t>
  </si>
  <si>
    <t>Hungary</t>
  </si>
  <si>
    <t>HUF</t>
  </si>
  <si>
    <t>Paraguay</t>
  </si>
  <si>
    <t>Thailand</t>
  </si>
  <si>
    <t>THB</t>
  </si>
  <si>
    <t>Greece</t>
  </si>
  <si>
    <t>Hong Kong</t>
  </si>
  <si>
    <t>HKD</t>
  </si>
  <si>
    <t>Oman</t>
  </si>
  <si>
    <t>United States</t>
  </si>
  <si>
    <t>French Guiana</t>
  </si>
  <si>
    <t>Saudi Arabia</t>
  </si>
  <si>
    <t>SAR</t>
  </si>
  <si>
    <t>Finland</t>
  </si>
  <si>
    <t>France</t>
  </si>
  <si>
    <t>Israel</t>
  </si>
  <si>
    <t>ILS</t>
  </si>
  <si>
    <t>Uruguay</t>
  </si>
  <si>
    <t>Costa Rica</t>
  </si>
  <si>
    <t>Taiwan</t>
  </si>
  <si>
    <t>TWD</t>
  </si>
  <si>
    <t>Czech Republic</t>
  </si>
  <si>
    <t>CZK</t>
  </si>
  <si>
    <t>Belgium</t>
  </si>
  <si>
    <t>Indonesia</t>
  </si>
  <si>
    <t>IDR</t>
  </si>
  <si>
    <t>San Marino</t>
  </si>
  <si>
    <t>Norway</t>
  </si>
  <si>
    <t>NOK</t>
  </si>
  <si>
    <t>Sweden</t>
  </si>
  <si>
    <t>SEK</t>
  </si>
  <si>
    <t>Liechtenstein</t>
  </si>
  <si>
    <t>CHF</t>
  </si>
  <si>
    <t>Moldova</t>
  </si>
  <si>
    <t>Denmark</t>
  </si>
  <si>
    <t>DKK</t>
  </si>
  <si>
    <t>Switzerland</t>
  </si>
  <si>
    <t>Croatia</t>
  </si>
  <si>
    <t>Average</t>
  </si>
  <si>
    <t>Minimum</t>
  </si>
  <si>
    <t>Maximum</t>
  </si>
  <si>
    <t>Standard</t>
  </si>
  <si>
    <t>Premium</t>
  </si>
  <si>
    <t>Mobile</t>
  </si>
  <si>
    <t>Basic (USD)</t>
  </si>
  <si>
    <t>Standard (USD)</t>
  </si>
  <si>
    <t>Premium (USD)</t>
  </si>
  <si>
    <t>Flag</t>
  </si>
  <si>
    <t>Basic Plan Price (USD)</t>
  </si>
  <si>
    <t>Comparison to Average ($8.16)</t>
  </si>
  <si>
    <t>Average Person's Wages (USD)</t>
  </si>
  <si>
    <t>Netflix Yearly Cost in Relation to Average Person's Income (%)</t>
  </si>
  <si>
    <t>Country's GDP per Capita (USD)</t>
  </si>
  <si>
    <t>Netflix Yearly Cost in Relation to GDP per Capita</t>
  </si>
  <si>
    <t>:dz:</t>
  </si>
  <si>
    <t>2% less</t>
  </si>
  <si>
    <t>:ar:</t>
  </si>
  <si>
    <t>83% less</t>
  </si>
  <si>
    <t>:au:</t>
  </si>
  <si>
    <t>:at:</t>
  </si>
  <si>
    <t>6% more</t>
  </si>
  <si>
    <t>:bh:</t>
  </si>
  <si>
    <t>:be:</t>
  </si>
  <si>
    <t>18% more</t>
  </si>
  <si>
    <t>:bm:</t>
  </si>
  <si>
    <t>10% more</t>
  </si>
  <si>
    <t>:bo:</t>
  </si>
  <si>
    <t>:br:</t>
  </si>
  <si>
    <t>39% less</t>
  </si>
  <si>
    <t>:bg:</t>
  </si>
  <si>
    <t>:ca:</t>
  </si>
  <si>
    <t>3% less</t>
  </si>
  <si>
    <t>:cl:</t>
  </si>
  <si>
    <t>11% less</t>
  </si>
  <si>
    <t>:co:</t>
  </si>
  <si>
    <t>58% less</t>
  </si>
  <si>
    <t>:cr:</t>
  </si>
  <si>
    <t>:hr:</t>
  </si>
  <si>
    <t>:cz:</t>
  </si>
  <si>
    <t>8% more</t>
  </si>
  <si>
    <t>:dk:</t>
  </si>
  <si>
    <t>34% more</t>
  </si>
  <si>
    <t>:ec:</t>
  </si>
  <si>
    <t>:eg:</t>
  </si>
  <si>
    <t>22% less</t>
  </si>
  <si>
    <t>:ee:</t>
  </si>
  <si>
    <t>:fi:</t>
  </si>
  <si>
    <t>:fr:</t>
  </si>
  <si>
    <t>:gf:</t>
  </si>
  <si>
    <t>:pf:</t>
  </si>
  <si>
    <t>:de:</t>
  </si>
  <si>
    <t>:gi:</t>
  </si>
  <si>
    <t>:gr:</t>
  </si>
  <si>
    <t>:gt:</t>
  </si>
  <si>
    <t>:hn:</t>
  </si>
  <si>
    <t>:hk:</t>
  </si>
  <si>
    <t>1% less</t>
  </si>
  <si>
    <t>:hu:</t>
  </si>
  <si>
    <t>13% less</t>
  </si>
  <si>
    <t>:is:</t>
  </si>
  <si>
    <t>:in:</t>
  </si>
  <si>
    <t>103% less</t>
  </si>
  <si>
    <t>:id:</t>
  </si>
  <si>
    <t>2% more</t>
  </si>
  <si>
    <t>:ie:</t>
  </si>
  <si>
    <t>:il:</t>
  </si>
  <si>
    <t>22% more</t>
  </si>
  <si>
    <t>:it:</t>
  </si>
  <si>
    <t>:jp:</t>
  </si>
  <si>
    <t>:jo:</t>
  </si>
  <si>
    <t>:kw:</t>
  </si>
  <si>
    <t>:lv:</t>
  </si>
  <si>
    <t>:ly:</t>
  </si>
  <si>
    <t>:li:</t>
  </si>
  <si>
    <t>44% more</t>
  </si>
  <si>
    <t>:lt:</t>
  </si>
  <si>
    <t>:my:</t>
  </si>
  <si>
    <t>:mx:</t>
  </si>
  <si>
    <t>16% less</t>
  </si>
  <si>
    <t>:md:</t>
  </si>
  <si>
    <t>:mc:</t>
  </si>
  <si>
    <t>:ma:</t>
  </si>
  <si>
    <t>20% less</t>
  </si>
  <si>
    <t>:nl:</t>
  </si>
  <si>
    <t>:nz:</t>
  </si>
  <si>
    <t>9% more</t>
  </si>
  <si>
    <t>:no:</t>
  </si>
  <si>
    <t>:om:</t>
  </si>
  <si>
    <t>3% more</t>
  </si>
  <si>
    <t>:pk:</t>
  </si>
  <si>
    <t>108% less</t>
  </si>
  <si>
    <t>:py:</t>
  </si>
  <si>
    <t>:pe:</t>
  </si>
  <si>
    <t>19% less</t>
  </si>
  <si>
    <t>:ph:</t>
  </si>
  <si>
    <t>:pl:</t>
  </si>
  <si>
    <t>18% less</t>
  </si>
  <si>
    <t>:pt:</t>
  </si>
  <si>
    <t>:qa:</t>
  </si>
  <si>
    <t>:ro:</t>
  </si>
  <si>
    <t>:sm:</t>
  </si>
  <si>
    <t>:sa:</t>
  </si>
  <si>
    <t>5% more</t>
  </si>
  <si>
    <t>:sg:</t>
  </si>
  <si>
    <t>15% more</t>
  </si>
  <si>
    <t>:sk:</t>
  </si>
  <si>
    <t>:za:</t>
  </si>
  <si>
    <t>:kr:</t>
  </si>
  <si>
    <t>5% less</t>
  </si>
  <si>
    <t>:es:</t>
  </si>
  <si>
    <t>:se:</t>
  </si>
  <si>
    <t>25% more</t>
  </si>
  <si>
    <t>:ch:</t>
  </si>
  <si>
    <t>:tw:</t>
  </si>
  <si>
    <t>14% more</t>
  </si>
  <si>
    <t>:th:</t>
  </si>
  <si>
    <t>:tn:</t>
  </si>
  <si>
    <t>:tr:</t>
  </si>
  <si>
    <t>104% less</t>
  </si>
  <si>
    <t>:ua:</t>
  </si>
  <si>
    <t>40% less</t>
  </si>
  <si>
    <t>:ae:</t>
  </si>
  <si>
    <t>:gb:</t>
  </si>
  <si>
    <t>11% more</t>
  </si>
  <si>
    <t>:us:</t>
  </si>
  <si>
    <t>20% more</t>
  </si>
  <si>
    <t>:uy:</t>
  </si>
  <si>
    <t>:ve:</t>
  </si>
  <si>
    <t>:ye:</t>
  </si>
  <si>
    <t>No. of TV Shows</t>
  </si>
  <si>
    <t>No. of Movies</t>
  </si>
  <si>
    <t>Cost Per Month - Basic ($)</t>
  </si>
  <si>
    <t>Cost Per Month - Standard ($)</t>
  </si>
  <si>
    <t>Cost Per Month - Premium ($)</t>
  </si>
  <si>
    <t>null</t>
  </si>
  <si>
    <t>Czechia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</si>
</sst>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#,##0.00000"/>
    <numFmt numFmtId="166" formatCode="0.000000"/>
    <numFmt numFmtId="167" formatCode="dd/mm/yyyy"/>
    <numFmt numFmtId="168" formatCode="mmm-d"/>
  </numFmts>
  <fonts count="9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  <font>
      <color rgb="FFFF0000"/>
      <name val="Arial"/>
      <scheme val="minor"/>
    </font>
    <font>
      <u/>
      <color rgb="FF1155CC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2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horizontal="right" vertical="bottom"/>
    </xf>
    <xf borderId="0" fillId="0" fontId="5" numFmtId="0" xfId="0" applyFont="1"/>
    <xf borderId="0" fillId="0" fontId="5" numFmtId="4" xfId="0" applyFont="1" applyNumberFormat="1"/>
    <xf borderId="0" fillId="0" fontId="5" numFmtId="1" xfId="0" applyFont="1" applyNumberFormat="1"/>
    <xf borderId="0" fillId="0" fontId="5" numFmtId="164" xfId="0" applyFont="1" applyNumberFormat="1"/>
    <xf borderId="0" fillId="2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0" fontId="5" numFmtId="0" xfId="0" applyFont="1"/>
    <xf borderId="0" fillId="0" fontId="4" numFmtId="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5" numFmtId="165" xfId="0" applyFont="1" applyNumberForma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166" xfId="0" applyAlignment="1" applyFont="1" applyNumberFormat="1">
      <alignment readingOrder="0"/>
    </xf>
    <xf borderId="0" fillId="3" fontId="4" numFmtId="0" xfId="0" applyAlignment="1" applyFill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vertical="bottom"/>
    </xf>
    <xf borderId="0" fillId="3" fontId="4" numFmtId="0" xfId="0" applyAlignment="1" applyFont="1">
      <alignment horizontal="right" readingOrder="0" vertical="bottom"/>
    </xf>
    <xf borderId="0" fillId="0" fontId="4" numFmtId="4" xfId="0" applyAlignment="1" applyFont="1" applyNumberFormat="1">
      <alignment readingOrder="0" vertical="bottom"/>
    </xf>
    <xf borderId="0" fillId="3" fontId="4" numFmtId="0" xfId="0" applyAlignment="1" applyFont="1">
      <alignment horizontal="right" vertical="bottom"/>
    </xf>
    <xf borderId="0" fillId="0" fontId="5" numFmtId="166" xfId="0" applyFont="1" applyNumberFormat="1"/>
    <xf borderId="0" fillId="0" fontId="2" numFmtId="0" xfId="0" applyFont="1"/>
    <xf borderId="0" fillId="3" fontId="5" numFmtId="0" xfId="0" applyAlignment="1" applyFont="1">
      <alignment readingOrder="0"/>
    </xf>
    <xf borderId="0" fillId="3" fontId="4" numFmtId="2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5" numFmtId="167" xfId="0" applyAlignment="1" applyFont="1" applyNumberFormat="1">
      <alignment readingOrder="0"/>
    </xf>
    <xf borderId="0" fillId="0" fontId="5" numFmtId="2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2" numFmtId="4" xfId="0" applyAlignment="1" applyFont="1" applyNumberFormat="1">
      <alignment readingOrder="0" shrinkToFit="0" wrapText="1"/>
    </xf>
    <xf borderId="0" fillId="0" fontId="3" numFmtId="1" xfId="0" applyAlignment="1" applyFont="1" applyNumberFormat="1">
      <alignment readingOrder="0" shrinkToFit="0" vertical="bottom" wrapText="1"/>
    </xf>
    <xf borderId="0" fillId="0" fontId="1" numFmtId="1" xfId="0" applyAlignment="1" applyFont="1" applyNumberFormat="1">
      <alignment readingOrder="0" shrinkToFit="0" vertical="bottom" wrapText="1"/>
    </xf>
    <xf borderId="0" fillId="0" fontId="1" numFmtId="2" xfId="0" applyAlignment="1" applyFont="1" applyNumberFormat="1">
      <alignment shrinkToFit="0" vertical="bottom" wrapText="1"/>
    </xf>
    <xf borderId="0" fillId="0" fontId="5" numFmtId="1" xfId="0" applyAlignment="1" applyFont="1" applyNumberFormat="1">
      <alignment readingOrder="0"/>
    </xf>
    <xf borderId="0" fillId="0" fontId="7" numFmtId="1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168" xfId="0" applyAlignment="1" applyFont="1" applyNumberFormat="1">
      <alignment readingOrder="0"/>
    </xf>
    <xf borderId="0" fillId="0" fontId="5" numFmtId="168" xfId="0" applyFont="1" applyNumberFormat="1"/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alaryexplorer.com/salary-survey.php?loc=17&amp;loctype=1" TargetMode="External"/><Relationship Id="rId2" Type="http://schemas.openxmlformats.org/officeDocument/2006/relationships/hyperlink" Target="http://www.salaryexplorer.com/salary-survey.php?loc=75&amp;loctype=1" TargetMode="External"/><Relationship Id="rId3" Type="http://schemas.openxmlformats.org/officeDocument/2006/relationships/hyperlink" Target="http://www.salaryexplorer.com/salary-survey.php?loc=83&amp;loctype=1" TargetMode="External"/><Relationship Id="rId4" Type="http://schemas.openxmlformats.org/officeDocument/2006/relationships/hyperlink" Target="https://web.archive.org/web/20171114001730/https://www.gibraltar.gov.gi/new/sites/default/files/HMGoG_Documents/CHIEF%20MINISTERS%20BUDGET%20ADDRESS%202017%20with%20charts.pdf" TargetMode="External"/><Relationship Id="rId5" Type="http://schemas.openxmlformats.org/officeDocument/2006/relationships/hyperlink" Target="http://www.salaryexplorer.com/salary-survey.php?loc=123&amp;loctype=1" TargetMode="External"/><Relationship Id="rId6" Type="http://schemas.openxmlformats.org/officeDocument/2006/relationships/hyperlink" Target="http://www.salaryexplorer.com/salary-survey.php?loc=241&amp;loctype=1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11" t="s">
        <v>10</v>
      </c>
      <c r="M1" s="10" t="s">
        <v>11</v>
      </c>
      <c r="N1" s="10" t="s">
        <v>12</v>
      </c>
      <c r="O1" s="11" t="s">
        <v>13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2" t="s">
        <v>14</v>
      </c>
      <c r="B2" s="13">
        <v>450.0</v>
      </c>
      <c r="C2" s="14" t="s">
        <v>15</v>
      </c>
      <c r="D2" s="15">
        <v>2.4368391000000003</v>
      </c>
      <c r="E2" s="14">
        <v>2181.0</v>
      </c>
      <c r="F2" s="14">
        <v>3642.0</v>
      </c>
      <c r="G2" s="16">
        <f t="shared" ref="G2:G82" si="1">SUM(E2+F2)</f>
        <v>5823</v>
      </c>
      <c r="H2" s="17">
        <f t="shared" ref="H2:H82" si="2">D2/G2</f>
        <v>0.0004184851623</v>
      </c>
      <c r="J2" s="15">
        <f t="shared" ref="J2:J82" si="3">100*(($D$84-D2)/(($D$84+D2)/2))</f>
        <v>107.9912009</v>
      </c>
      <c r="K2" s="15">
        <f t="shared" ref="K2:K82" si="4">100*(($D$86-D2)/(($D$86+D2)/2))</f>
        <v>135.7712554</v>
      </c>
      <c r="L2" s="15">
        <f t="shared" ref="L2:L82" si="5">100*(($D$85-D2)/(($D$85+D2)/2))</f>
        <v>0</v>
      </c>
      <c r="M2" s="15">
        <f t="shared" ref="M2:M82" si="6">100*(($H$84-H2)/(($H$84+H2)/2))</f>
        <v>114.5240211</v>
      </c>
      <c r="N2" s="15">
        <f t="shared" ref="N2:N82" si="7">100*(($H$86-H2)/(($H$86+H2)/2))</f>
        <v>150.1415176</v>
      </c>
      <c r="O2" s="15">
        <f t="shared" ref="O2:O82" si="8">100*(($H$85-H2)/(($H$85+H2)/2))</f>
        <v>0</v>
      </c>
    </row>
    <row r="3">
      <c r="A3" s="12" t="s">
        <v>16</v>
      </c>
      <c r="B3" s="18">
        <v>199.0</v>
      </c>
      <c r="C3" s="14" t="s">
        <v>17</v>
      </c>
      <c r="D3" s="15">
        <v>2.62126979</v>
      </c>
      <c r="E3" s="14">
        <v>2193.0</v>
      </c>
      <c r="F3" s="14">
        <v>3724.0</v>
      </c>
      <c r="G3" s="16">
        <f t="shared" si="1"/>
        <v>5917</v>
      </c>
      <c r="H3" s="17">
        <f t="shared" si="2"/>
        <v>0.0004430065557</v>
      </c>
      <c r="J3" s="15">
        <f t="shared" si="3"/>
        <v>102.7211063</v>
      </c>
      <c r="K3" s="15">
        <f t="shared" si="4"/>
        <v>131.7396946</v>
      </c>
      <c r="L3" s="15">
        <f t="shared" si="5"/>
        <v>-7.292476062</v>
      </c>
      <c r="M3" s="15">
        <f t="shared" si="6"/>
        <v>110.6344759</v>
      </c>
      <c r="N3" s="15">
        <f t="shared" si="7"/>
        <v>147.6027245</v>
      </c>
      <c r="O3" s="15">
        <f t="shared" si="8"/>
        <v>-5.692775192</v>
      </c>
    </row>
    <row r="4">
      <c r="A4" s="19" t="s">
        <v>18</v>
      </c>
      <c r="B4" s="20">
        <v>37.99</v>
      </c>
      <c r="C4" s="21" t="s">
        <v>19</v>
      </c>
      <c r="D4" s="15">
        <v>2.5757504925000005</v>
      </c>
      <c r="E4" s="16">
        <v>1774.0</v>
      </c>
      <c r="F4" s="16">
        <v>2902.0</v>
      </c>
      <c r="G4" s="16">
        <f t="shared" si="1"/>
        <v>4676</v>
      </c>
      <c r="H4" s="17">
        <f t="shared" si="2"/>
        <v>0.0005508448444</v>
      </c>
      <c r="J4" s="15">
        <f t="shared" si="3"/>
        <v>104.0049825</v>
      </c>
      <c r="K4" s="15">
        <f t="shared" si="4"/>
        <v>132.7256979</v>
      </c>
      <c r="L4" s="15">
        <f t="shared" si="5"/>
        <v>-5.542500136</v>
      </c>
      <c r="M4" s="15">
        <f t="shared" si="6"/>
        <v>94.61222199</v>
      </c>
      <c r="N4" s="15">
        <f t="shared" si="7"/>
        <v>136.8612811</v>
      </c>
      <c r="O4" s="15">
        <f t="shared" si="8"/>
        <v>-27.3095192</v>
      </c>
    </row>
    <row r="5">
      <c r="A5" s="12" t="s">
        <v>20</v>
      </c>
      <c r="B5" s="18">
        <v>379.0</v>
      </c>
      <c r="C5" s="14" t="s">
        <v>21</v>
      </c>
      <c r="D5" s="15">
        <v>3.3789415270000003</v>
      </c>
      <c r="E5" s="14">
        <v>1900.0</v>
      </c>
      <c r="F5" s="14">
        <v>3149.0</v>
      </c>
      <c r="G5" s="16">
        <f t="shared" si="1"/>
        <v>5049</v>
      </c>
      <c r="H5" s="17">
        <f t="shared" si="2"/>
        <v>0.0006692298528</v>
      </c>
      <c r="J5" s="15">
        <f t="shared" si="3"/>
        <v>82.83879048</v>
      </c>
      <c r="K5" s="15">
        <f t="shared" si="4"/>
        <v>116.1454433</v>
      </c>
      <c r="L5" s="15">
        <f t="shared" si="5"/>
        <v>-32.39814179</v>
      </c>
      <c r="M5" s="15">
        <f t="shared" si="6"/>
        <v>78.82418558</v>
      </c>
      <c r="N5" s="15">
        <f t="shared" si="7"/>
        <v>125.8086468</v>
      </c>
      <c r="O5" s="15">
        <f t="shared" si="8"/>
        <v>-46.10485046</v>
      </c>
    </row>
    <row r="6">
      <c r="A6" s="12" t="s">
        <v>22</v>
      </c>
      <c r="B6" s="18">
        <v>16900.0</v>
      </c>
      <c r="C6" s="14" t="s">
        <v>23</v>
      </c>
      <c r="D6" s="15">
        <v>4.480288020000001</v>
      </c>
      <c r="E6" s="14">
        <v>1895.0</v>
      </c>
      <c r="F6" s="14">
        <v>3149.0</v>
      </c>
      <c r="G6" s="16">
        <f t="shared" si="1"/>
        <v>5044</v>
      </c>
      <c r="H6" s="17">
        <f t="shared" si="2"/>
        <v>0.0008882410825</v>
      </c>
      <c r="J6" s="15">
        <f t="shared" si="3"/>
        <v>58.18943235</v>
      </c>
      <c r="K6" s="15">
        <f t="shared" si="4"/>
        <v>95.92495829</v>
      </c>
      <c r="L6" s="15">
        <f t="shared" si="5"/>
        <v>-59.08374632</v>
      </c>
      <c r="M6" s="15">
        <f t="shared" si="6"/>
        <v>53.67495905</v>
      </c>
      <c r="N6" s="15">
        <f t="shared" si="7"/>
        <v>107.1639784</v>
      </c>
      <c r="O6" s="15">
        <f t="shared" si="8"/>
        <v>-71.89813812</v>
      </c>
    </row>
    <row r="7">
      <c r="A7" s="19" t="s">
        <v>24</v>
      </c>
      <c r="B7" s="20">
        <v>4.99</v>
      </c>
      <c r="C7" s="21" t="s">
        <v>25</v>
      </c>
      <c r="D7" s="15">
        <v>5.4273735</v>
      </c>
      <c r="E7" s="14">
        <v>2105.0</v>
      </c>
      <c r="F7" s="16">
        <v>3293.0</v>
      </c>
      <c r="G7" s="16">
        <f t="shared" si="1"/>
        <v>5398</v>
      </c>
      <c r="H7" s="17">
        <f t="shared" si="2"/>
        <v>0.001005441552</v>
      </c>
      <c r="J7" s="15">
        <f t="shared" si="3"/>
        <v>40.18892188</v>
      </c>
      <c r="K7" s="15">
        <f t="shared" si="4"/>
        <v>80.49734981</v>
      </c>
      <c r="L7" s="15">
        <f t="shared" si="5"/>
        <v>-76.0542613</v>
      </c>
      <c r="M7" s="15">
        <f t="shared" si="6"/>
        <v>41.99442959</v>
      </c>
      <c r="N7" s="15">
        <f t="shared" si="7"/>
        <v>98.03703694</v>
      </c>
      <c r="O7" s="15">
        <f t="shared" si="8"/>
        <v>-82.44193807</v>
      </c>
    </row>
    <row r="8">
      <c r="A8" s="12" t="s">
        <v>26</v>
      </c>
      <c r="B8" s="18">
        <v>25.9</v>
      </c>
      <c r="C8" s="14" t="s">
        <v>27</v>
      </c>
      <c r="D8" s="15">
        <v>5.5147523199999995</v>
      </c>
      <c r="E8" s="14">
        <v>1865.0</v>
      </c>
      <c r="F8" s="14">
        <v>3151.0</v>
      </c>
      <c r="G8" s="16">
        <f t="shared" si="1"/>
        <v>5016</v>
      </c>
      <c r="H8" s="17">
        <f t="shared" si="2"/>
        <v>0.001099432281</v>
      </c>
      <c r="J8" s="15">
        <f t="shared" si="3"/>
        <v>38.65383916</v>
      </c>
      <c r="K8" s="15">
        <f t="shared" si="4"/>
        <v>79.15465015</v>
      </c>
      <c r="L8" s="15">
        <f t="shared" si="5"/>
        <v>-77.41628204</v>
      </c>
      <c r="M8" s="15">
        <f t="shared" si="6"/>
        <v>33.37660003</v>
      </c>
      <c r="N8" s="15">
        <f t="shared" si="7"/>
        <v>91.10033012</v>
      </c>
      <c r="O8" s="15">
        <f t="shared" si="8"/>
        <v>-89.72123241</v>
      </c>
    </row>
    <row r="9">
      <c r="A9" s="12" t="s">
        <v>28</v>
      </c>
      <c r="B9" s="18">
        <v>369.0</v>
      </c>
      <c r="C9" s="14" t="s">
        <v>29</v>
      </c>
      <c r="D9" s="22">
        <v>7.154629559999999</v>
      </c>
      <c r="E9" s="14">
        <v>2288.0</v>
      </c>
      <c r="F9" s="14">
        <v>4143.0</v>
      </c>
      <c r="G9" s="16">
        <f t="shared" si="1"/>
        <v>6431</v>
      </c>
      <c r="H9" s="17">
        <f t="shared" si="2"/>
        <v>0.00111252209</v>
      </c>
      <c r="J9" s="15">
        <f t="shared" si="3"/>
        <v>13.09415366</v>
      </c>
      <c r="K9" s="15">
        <f t="shared" si="4"/>
        <v>56.14348583</v>
      </c>
      <c r="L9" s="15">
        <f t="shared" si="5"/>
        <v>-98.37472502</v>
      </c>
      <c r="M9" s="15">
        <f t="shared" si="6"/>
        <v>32.22487299</v>
      </c>
      <c r="N9" s="15">
        <f t="shared" si="7"/>
        <v>90.15980877</v>
      </c>
      <c r="O9" s="15">
        <f t="shared" si="8"/>
        <v>-90.66409406</v>
      </c>
    </row>
    <row r="10">
      <c r="A10" s="19" t="s">
        <v>30</v>
      </c>
      <c r="B10" s="20">
        <v>99.0</v>
      </c>
      <c r="C10" s="21" t="s">
        <v>31</v>
      </c>
      <c r="D10" s="15">
        <v>6.7377667500000005</v>
      </c>
      <c r="E10" s="16">
        <v>2101.0</v>
      </c>
      <c r="F10" s="16">
        <v>3666.0</v>
      </c>
      <c r="G10" s="16">
        <f t="shared" si="1"/>
        <v>5767</v>
      </c>
      <c r="H10" s="17">
        <f t="shared" si="2"/>
        <v>0.001168331325</v>
      </c>
      <c r="J10" s="15">
        <f t="shared" si="3"/>
        <v>19.05802213</v>
      </c>
      <c r="K10" s="15">
        <f t="shared" si="4"/>
        <v>61.6256993</v>
      </c>
      <c r="L10" s="15">
        <f t="shared" si="5"/>
        <v>-93.75721901</v>
      </c>
      <c r="M10" s="15">
        <f t="shared" si="6"/>
        <v>27.43933694</v>
      </c>
      <c r="N10" s="15">
        <f t="shared" si="7"/>
        <v>86.21710365</v>
      </c>
      <c r="O10" s="15">
        <f t="shared" si="8"/>
        <v>-94.50949982</v>
      </c>
    </row>
    <row r="11">
      <c r="A11" s="19" t="s">
        <v>32</v>
      </c>
      <c r="B11" s="20">
        <v>7.99</v>
      </c>
      <c r="C11" s="21" t="s">
        <v>25</v>
      </c>
      <c r="D11" s="15">
        <v>8.6903235</v>
      </c>
      <c r="E11" s="16">
        <v>2024.0</v>
      </c>
      <c r="F11" s="16">
        <v>5412.0</v>
      </c>
      <c r="G11" s="16">
        <f t="shared" si="1"/>
        <v>7436</v>
      </c>
      <c r="H11" s="17">
        <f t="shared" si="2"/>
        <v>0.001168682558</v>
      </c>
      <c r="J11" s="15">
        <f t="shared" si="3"/>
        <v>-6.330026838</v>
      </c>
      <c r="K11" s="15">
        <f t="shared" si="4"/>
        <v>37.7875641</v>
      </c>
      <c r="L11" s="15">
        <f t="shared" si="5"/>
        <v>-112.4003418</v>
      </c>
      <c r="M11" s="15">
        <f t="shared" si="6"/>
        <v>27.40984384</v>
      </c>
      <c r="N11" s="15">
        <f t="shared" si="7"/>
        <v>86.19262965</v>
      </c>
      <c r="O11" s="15">
        <f t="shared" si="8"/>
        <v>-94.53284439</v>
      </c>
    </row>
    <row r="12">
      <c r="A12" s="12" t="s">
        <v>33</v>
      </c>
      <c r="B12" s="18">
        <v>7.99</v>
      </c>
      <c r="C12" s="14" t="s">
        <v>25</v>
      </c>
      <c r="D12" s="15">
        <v>8.6903235</v>
      </c>
      <c r="E12" s="14">
        <v>2024.0</v>
      </c>
      <c r="F12" s="14">
        <v>5138.0</v>
      </c>
      <c r="G12" s="16">
        <f t="shared" si="1"/>
        <v>7162</v>
      </c>
      <c r="H12" s="17">
        <f t="shared" si="2"/>
        <v>0.001213393396</v>
      </c>
      <c r="J12" s="15">
        <f t="shared" si="3"/>
        <v>-6.330026838</v>
      </c>
      <c r="K12" s="15">
        <f t="shared" si="4"/>
        <v>37.7875641</v>
      </c>
      <c r="L12" s="15">
        <f t="shared" si="5"/>
        <v>-112.4003418</v>
      </c>
      <c r="M12" s="15">
        <f t="shared" si="6"/>
        <v>23.71691367</v>
      </c>
      <c r="N12" s="15">
        <f t="shared" si="7"/>
        <v>83.11097935</v>
      </c>
      <c r="O12" s="15">
        <f t="shared" si="8"/>
        <v>-97.42247418</v>
      </c>
    </row>
    <row r="13">
      <c r="A13" s="12" t="s">
        <v>34</v>
      </c>
      <c r="B13" s="18">
        <v>7.99</v>
      </c>
      <c r="C13" s="14" t="s">
        <v>25</v>
      </c>
      <c r="D13" s="15">
        <v>8.6903235</v>
      </c>
      <c r="E13" s="14">
        <v>2014.0</v>
      </c>
      <c r="F13" s="14">
        <v>4924.0</v>
      </c>
      <c r="G13" s="16">
        <f t="shared" si="1"/>
        <v>6938</v>
      </c>
      <c r="H13" s="17">
        <f t="shared" si="2"/>
        <v>0.001252568968</v>
      </c>
      <c r="J13" s="15">
        <f t="shared" si="3"/>
        <v>-6.330026838</v>
      </c>
      <c r="K13" s="15">
        <f t="shared" si="4"/>
        <v>37.7875641</v>
      </c>
      <c r="L13" s="15">
        <f t="shared" si="5"/>
        <v>-112.4003418</v>
      </c>
      <c r="M13" s="15">
        <f t="shared" si="6"/>
        <v>20.57837624</v>
      </c>
      <c r="N13" s="15">
        <f t="shared" si="7"/>
        <v>80.46488125</v>
      </c>
      <c r="O13" s="15">
        <f t="shared" si="8"/>
        <v>-99.82726359</v>
      </c>
    </row>
    <row r="14">
      <c r="A14" s="12" t="s">
        <v>35</v>
      </c>
      <c r="B14" s="18">
        <v>7.99</v>
      </c>
      <c r="C14" s="14" t="s">
        <v>25</v>
      </c>
      <c r="D14" s="15">
        <v>8.6903235</v>
      </c>
      <c r="E14" s="14">
        <v>2015.0</v>
      </c>
      <c r="F14" s="14">
        <v>4917.0</v>
      </c>
      <c r="G14" s="16">
        <f t="shared" si="1"/>
        <v>6932</v>
      </c>
      <c r="H14" s="17">
        <f t="shared" si="2"/>
        <v>0.00125365313</v>
      </c>
      <c r="J14" s="15">
        <f t="shared" si="3"/>
        <v>-6.330026838</v>
      </c>
      <c r="K14" s="15">
        <f t="shared" si="4"/>
        <v>37.7875641</v>
      </c>
      <c r="L14" s="15">
        <f t="shared" si="5"/>
        <v>-112.4003418</v>
      </c>
      <c r="M14" s="15">
        <f t="shared" si="6"/>
        <v>20.49277071</v>
      </c>
      <c r="N14" s="15">
        <f t="shared" si="7"/>
        <v>80.39235514</v>
      </c>
      <c r="O14" s="15">
        <f t="shared" si="8"/>
        <v>-99.89221248</v>
      </c>
    </row>
    <row r="15">
      <c r="A15" s="12" t="s">
        <v>36</v>
      </c>
      <c r="B15" s="18">
        <v>7.99</v>
      </c>
      <c r="C15" s="14" t="s">
        <v>25</v>
      </c>
      <c r="D15" s="15">
        <v>8.6903235</v>
      </c>
      <c r="E15" s="14">
        <v>2012.0</v>
      </c>
      <c r="F15" s="14">
        <v>4913.0</v>
      </c>
      <c r="G15" s="16">
        <f t="shared" si="1"/>
        <v>6925</v>
      </c>
      <c r="H15" s="17">
        <f t="shared" si="2"/>
        <v>0.001254920361</v>
      </c>
      <c r="J15" s="15">
        <f t="shared" si="3"/>
        <v>-6.330026838</v>
      </c>
      <c r="K15" s="15">
        <f t="shared" si="4"/>
        <v>37.7875641</v>
      </c>
      <c r="L15" s="15">
        <f t="shared" si="5"/>
        <v>-112.4003418</v>
      </c>
      <c r="M15" s="15">
        <f t="shared" si="6"/>
        <v>20.39279428</v>
      </c>
      <c r="N15" s="15">
        <f t="shared" si="7"/>
        <v>80.30763003</v>
      </c>
      <c r="O15" s="15">
        <f t="shared" si="8"/>
        <v>-99.96802175</v>
      </c>
    </row>
    <row r="16">
      <c r="A16" s="12" t="s">
        <v>37</v>
      </c>
      <c r="B16" s="18">
        <v>9.99</v>
      </c>
      <c r="C16" s="14" t="s">
        <v>38</v>
      </c>
      <c r="D16" s="15">
        <v>7.947306738</v>
      </c>
      <c r="E16" s="14">
        <v>2025.0</v>
      </c>
      <c r="F16" s="14">
        <v>4274.0</v>
      </c>
      <c r="G16" s="16">
        <f t="shared" si="1"/>
        <v>6299</v>
      </c>
      <c r="H16" s="17">
        <f t="shared" si="2"/>
        <v>0.001261677526</v>
      </c>
      <c r="J16" s="15">
        <f t="shared" si="3"/>
        <v>2.605417741</v>
      </c>
      <c r="K16" s="15">
        <f t="shared" si="4"/>
        <v>46.32841896</v>
      </c>
      <c r="L16" s="15">
        <f t="shared" si="5"/>
        <v>-106.1323237</v>
      </c>
      <c r="M16" s="15">
        <f t="shared" si="6"/>
        <v>19.86122389</v>
      </c>
      <c r="N16" s="15">
        <f t="shared" si="7"/>
        <v>79.85671929</v>
      </c>
      <c r="O16" s="15">
        <f t="shared" si="8"/>
        <v>-100.3703236</v>
      </c>
    </row>
    <row r="17">
      <c r="A17" s="23" t="s">
        <v>39</v>
      </c>
      <c r="B17" s="18">
        <v>7.99</v>
      </c>
      <c r="C17" s="14" t="s">
        <v>25</v>
      </c>
      <c r="D17" s="15">
        <v>8.6903235</v>
      </c>
      <c r="E17" s="14">
        <v>2003.0</v>
      </c>
      <c r="F17" s="14">
        <v>4883.0</v>
      </c>
      <c r="G17" s="16">
        <f t="shared" si="1"/>
        <v>6886</v>
      </c>
      <c r="H17" s="17">
        <f t="shared" si="2"/>
        <v>0.00126202781</v>
      </c>
      <c r="J17" s="15">
        <f t="shared" si="3"/>
        <v>-6.330026838</v>
      </c>
      <c r="K17" s="15">
        <f t="shared" si="4"/>
        <v>37.7875641</v>
      </c>
      <c r="L17" s="15">
        <f t="shared" si="5"/>
        <v>-112.4003418</v>
      </c>
      <c r="M17" s="15">
        <f t="shared" si="6"/>
        <v>19.83373779</v>
      </c>
      <c r="N17" s="15">
        <f t="shared" si="7"/>
        <v>79.83338413</v>
      </c>
      <c r="O17" s="15">
        <f t="shared" si="8"/>
        <v>-100.3910903</v>
      </c>
    </row>
    <row r="18">
      <c r="A18" s="12" t="s">
        <v>40</v>
      </c>
      <c r="B18" s="20">
        <v>29.0</v>
      </c>
      <c r="C18" s="21" t="s">
        <v>41</v>
      </c>
      <c r="D18" s="15">
        <v>6.8075151</v>
      </c>
      <c r="E18" s="14">
        <v>1673.0</v>
      </c>
      <c r="F18" s="14">
        <v>3459.0</v>
      </c>
      <c r="G18" s="16">
        <f t="shared" si="1"/>
        <v>5132</v>
      </c>
      <c r="H18" s="17">
        <f t="shared" si="2"/>
        <v>0.001326483846</v>
      </c>
      <c r="J18" s="15">
        <f t="shared" si="3"/>
        <v>18.0370179</v>
      </c>
      <c r="K18" s="15">
        <f t="shared" si="4"/>
        <v>60.6921412</v>
      </c>
      <c r="L18" s="15">
        <f t="shared" si="5"/>
        <v>-94.55881732</v>
      </c>
      <c r="M18" s="15">
        <f t="shared" si="6"/>
        <v>14.89034576</v>
      </c>
      <c r="N18" s="15">
        <f t="shared" si="7"/>
        <v>75.60470111</v>
      </c>
      <c r="O18" s="15">
        <f t="shared" si="8"/>
        <v>-104.0704654</v>
      </c>
    </row>
    <row r="19">
      <c r="A19" s="12" t="s">
        <v>42</v>
      </c>
      <c r="B19" s="18">
        <v>120.0</v>
      </c>
      <c r="C19" s="14" t="s">
        <v>43</v>
      </c>
      <c r="D19" s="15">
        <v>6.5425668</v>
      </c>
      <c r="E19" s="14">
        <v>1849.0</v>
      </c>
      <c r="F19" s="14">
        <v>3058.0</v>
      </c>
      <c r="G19" s="16">
        <f t="shared" si="1"/>
        <v>4907</v>
      </c>
      <c r="H19" s="17">
        <f t="shared" si="2"/>
        <v>0.001333312981</v>
      </c>
      <c r="J19" s="15">
        <f t="shared" si="3"/>
        <v>21.96693936</v>
      </c>
      <c r="K19" s="15">
        <f t="shared" si="4"/>
        <v>64.27428533</v>
      </c>
      <c r="L19" s="15">
        <f t="shared" si="5"/>
        <v>-91.44764689</v>
      </c>
      <c r="M19" s="15">
        <f t="shared" si="6"/>
        <v>14.37958651</v>
      </c>
      <c r="N19" s="15">
        <f t="shared" si="7"/>
        <v>75.1641467</v>
      </c>
      <c r="O19" s="15">
        <f t="shared" si="8"/>
        <v>-104.444433</v>
      </c>
    </row>
    <row r="20">
      <c r="A20" s="12" t="s">
        <v>44</v>
      </c>
      <c r="B20" s="18">
        <v>24.9</v>
      </c>
      <c r="C20" s="14" t="s">
        <v>45</v>
      </c>
      <c r="D20" s="22">
        <v>6.722347619999999</v>
      </c>
      <c r="E20" s="14">
        <v>1892.0</v>
      </c>
      <c r="F20" s="14">
        <v>3145.0</v>
      </c>
      <c r="G20" s="16">
        <f t="shared" si="1"/>
        <v>5037</v>
      </c>
      <c r="H20" s="17">
        <f t="shared" si="2"/>
        <v>0.001334593532</v>
      </c>
      <c r="J20" s="15">
        <f t="shared" si="3"/>
        <v>19.28502545</v>
      </c>
      <c r="K20" s="15">
        <f t="shared" si="4"/>
        <v>61.83298231</v>
      </c>
      <c r="L20" s="15">
        <f t="shared" si="5"/>
        <v>-93.57836347</v>
      </c>
      <c r="M20" s="15">
        <f t="shared" si="6"/>
        <v>14.28408281</v>
      </c>
      <c r="N20" s="15">
        <f t="shared" si="7"/>
        <v>75.08169387</v>
      </c>
      <c r="O20" s="15">
        <f t="shared" si="8"/>
        <v>-104.5142323</v>
      </c>
    </row>
    <row r="21">
      <c r="A21" s="19" t="s">
        <v>46</v>
      </c>
      <c r="B21" s="20">
        <v>6.99</v>
      </c>
      <c r="C21" s="21" t="s">
        <v>47</v>
      </c>
      <c r="D21" s="15">
        <v>9.1117446</v>
      </c>
      <c r="E21" s="16">
        <v>2146.0</v>
      </c>
      <c r="F21" s="16">
        <v>4564.0</v>
      </c>
      <c r="G21" s="16">
        <f t="shared" si="1"/>
        <v>6710</v>
      </c>
      <c r="H21" s="17">
        <f t="shared" si="2"/>
        <v>0.001357935112</v>
      </c>
      <c r="J21" s="15">
        <f t="shared" si="3"/>
        <v>-11.05626149</v>
      </c>
      <c r="K21" s="15">
        <f t="shared" si="4"/>
        <v>33.20154446</v>
      </c>
      <c r="L21" s="15">
        <f t="shared" si="5"/>
        <v>-115.5969541</v>
      </c>
      <c r="M21" s="15">
        <f t="shared" si="6"/>
        <v>12.55805441</v>
      </c>
      <c r="N21" s="15">
        <f t="shared" si="7"/>
        <v>73.58737465</v>
      </c>
      <c r="O21" s="15">
        <f t="shared" si="8"/>
        <v>-105.768884</v>
      </c>
    </row>
    <row r="22">
      <c r="A22" s="12" t="s">
        <v>48</v>
      </c>
      <c r="B22" s="18">
        <v>65.0</v>
      </c>
      <c r="C22" s="14" t="s">
        <v>49</v>
      </c>
      <c r="D22" s="15">
        <v>6.678477</v>
      </c>
      <c r="E22" s="14">
        <v>1831.0</v>
      </c>
      <c r="F22" s="14">
        <v>3037.0</v>
      </c>
      <c r="G22" s="16">
        <f t="shared" si="1"/>
        <v>4868</v>
      </c>
      <c r="H22" s="17">
        <f t="shared" si="2"/>
        <v>0.001371913928</v>
      </c>
      <c r="J22" s="15">
        <f t="shared" si="3"/>
        <v>19.93347814</v>
      </c>
      <c r="K22" s="15">
        <f t="shared" si="4"/>
        <v>62.42454619</v>
      </c>
      <c r="L22" s="15">
        <f t="shared" si="5"/>
        <v>-93.06617244</v>
      </c>
      <c r="M22" s="15">
        <f t="shared" si="6"/>
        <v>11.53761842</v>
      </c>
      <c r="N22" s="15">
        <f t="shared" si="7"/>
        <v>72.70020375</v>
      </c>
      <c r="O22" s="15">
        <f t="shared" si="8"/>
        <v>-106.5046079</v>
      </c>
    </row>
    <row r="23">
      <c r="A23" s="12" t="s">
        <v>50</v>
      </c>
      <c r="B23" s="18">
        <v>35.0</v>
      </c>
      <c r="C23" s="14" t="s">
        <v>51</v>
      </c>
      <c r="D23" s="15">
        <v>8.2908945</v>
      </c>
      <c r="E23" s="14">
        <v>2445.0</v>
      </c>
      <c r="F23" s="14">
        <v>3580.0</v>
      </c>
      <c r="G23" s="16">
        <f t="shared" si="1"/>
        <v>6025</v>
      </c>
      <c r="H23" s="17">
        <f t="shared" si="2"/>
        <v>0.001376082075</v>
      </c>
      <c r="J23" s="15">
        <f t="shared" si="3"/>
        <v>-1.6268758</v>
      </c>
      <c r="K23" s="15">
        <f t="shared" si="4"/>
        <v>42.30392091</v>
      </c>
      <c r="L23" s="15">
        <f t="shared" si="5"/>
        <v>-109.1387169</v>
      </c>
      <c r="M23" s="15">
        <f t="shared" si="6"/>
        <v>11.23524248</v>
      </c>
      <c r="N23" s="15">
        <f t="shared" si="7"/>
        <v>72.43678322</v>
      </c>
      <c r="O23" s="15">
        <f t="shared" si="8"/>
        <v>-106.7217647</v>
      </c>
    </row>
    <row r="24">
      <c r="A24" s="12" t="s">
        <v>52</v>
      </c>
      <c r="B24" s="18">
        <v>139.0</v>
      </c>
      <c r="C24" s="14" t="s">
        <v>53</v>
      </c>
      <c r="D24" s="15">
        <v>6.93550647</v>
      </c>
      <c r="E24" s="14">
        <v>1889.0</v>
      </c>
      <c r="F24" s="14">
        <v>3148.0</v>
      </c>
      <c r="G24" s="16">
        <f t="shared" si="1"/>
        <v>5037</v>
      </c>
      <c r="H24" s="17">
        <f t="shared" si="2"/>
        <v>0.001376912144</v>
      </c>
      <c r="J24" s="15">
        <f t="shared" si="3"/>
        <v>16.18797637</v>
      </c>
      <c r="K24" s="15">
        <f t="shared" si="4"/>
        <v>58.99623762</v>
      </c>
      <c r="L24" s="15">
        <f t="shared" si="5"/>
        <v>-95.99875157</v>
      </c>
      <c r="M24" s="15">
        <f t="shared" si="6"/>
        <v>11.17512874</v>
      </c>
      <c r="N24" s="15">
        <f t="shared" si="7"/>
        <v>72.38438485</v>
      </c>
      <c r="O24" s="15">
        <f t="shared" si="8"/>
        <v>-106.7648902</v>
      </c>
    </row>
    <row r="25">
      <c r="A25" s="12" t="s">
        <v>54</v>
      </c>
      <c r="B25" s="18">
        <v>10.99</v>
      </c>
      <c r="C25" s="14" t="s">
        <v>55</v>
      </c>
      <c r="D25" s="15">
        <v>8.18441785</v>
      </c>
      <c r="E25" s="14">
        <v>1969.0</v>
      </c>
      <c r="F25" s="14">
        <v>3911.0</v>
      </c>
      <c r="G25" s="16">
        <f t="shared" si="1"/>
        <v>5880</v>
      </c>
      <c r="H25" s="17">
        <f t="shared" si="2"/>
        <v>0.001391907798</v>
      </c>
      <c r="J25" s="15">
        <f t="shared" si="3"/>
        <v>-0.3343333594</v>
      </c>
      <c r="K25" s="15">
        <f t="shared" si="4"/>
        <v>43.53696551</v>
      </c>
      <c r="L25" s="15">
        <f t="shared" si="5"/>
        <v>-108.2278449</v>
      </c>
      <c r="M25" s="15">
        <f t="shared" si="6"/>
        <v>10.09500354</v>
      </c>
      <c r="N25" s="15">
        <f t="shared" si="7"/>
        <v>71.44123908</v>
      </c>
      <c r="O25" s="15">
        <f t="shared" si="8"/>
        <v>-107.5371653</v>
      </c>
    </row>
    <row r="26">
      <c r="A26" s="12" t="s">
        <v>56</v>
      </c>
      <c r="B26" s="18">
        <v>990.0</v>
      </c>
      <c r="C26" s="14" t="s">
        <v>57</v>
      </c>
      <c r="D26" s="15">
        <v>7.961400810000001</v>
      </c>
      <c r="E26" s="14">
        <v>2123.0</v>
      </c>
      <c r="F26" s="14">
        <v>3574.0</v>
      </c>
      <c r="G26" s="16">
        <f t="shared" si="1"/>
        <v>5697</v>
      </c>
      <c r="H26" s="17">
        <f t="shared" si="2"/>
        <v>0.001397472496</v>
      </c>
      <c r="J26" s="15">
        <f t="shared" si="3"/>
        <v>2.428258877</v>
      </c>
      <c r="K26" s="15">
        <f t="shared" si="4"/>
        <v>46.16070516</v>
      </c>
      <c r="L26" s="15">
        <f t="shared" si="5"/>
        <v>-106.2595547</v>
      </c>
      <c r="M26" s="15">
        <f t="shared" si="6"/>
        <v>9.696988251</v>
      </c>
      <c r="N26" s="15">
        <f t="shared" si="7"/>
        <v>71.09290897</v>
      </c>
      <c r="O26" s="15">
        <f t="shared" si="8"/>
        <v>-107.8205022</v>
      </c>
    </row>
    <row r="27">
      <c r="A27" s="12" t="s">
        <v>58</v>
      </c>
      <c r="B27" s="18">
        <v>7.99</v>
      </c>
      <c r="C27" s="14" t="s">
        <v>25</v>
      </c>
      <c r="D27" s="15">
        <v>8.6903235</v>
      </c>
      <c r="E27" s="14">
        <v>2125.0</v>
      </c>
      <c r="F27" s="14">
        <v>4031.0</v>
      </c>
      <c r="G27" s="16">
        <f t="shared" si="1"/>
        <v>6156</v>
      </c>
      <c r="H27" s="17">
        <f t="shared" si="2"/>
        <v>0.00141168348</v>
      </c>
      <c r="J27" s="15">
        <f t="shared" si="3"/>
        <v>-6.330026838</v>
      </c>
      <c r="K27" s="15">
        <f t="shared" si="4"/>
        <v>37.7875641</v>
      </c>
      <c r="L27" s="15">
        <f t="shared" si="5"/>
        <v>-112.4003418</v>
      </c>
      <c r="M27" s="15">
        <f t="shared" si="6"/>
        <v>8.687357255</v>
      </c>
      <c r="N27" s="15">
        <f t="shared" si="7"/>
        <v>70.20739603</v>
      </c>
      <c r="O27" s="15">
        <f t="shared" si="8"/>
        <v>-108.5362621</v>
      </c>
    </row>
    <row r="28">
      <c r="A28" s="12" t="s">
        <v>59</v>
      </c>
      <c r="B28" s="18">
        <v>8.99</v>
      </c>
      <c r="C28" s="14" t="s">
        <v>60</v>
      </c>
      <c r="D28" s="24">
        <v>8.99</v>
      </c>
      <c r="E28" s="14">
        <v>2103.0</v>
      </c>
      <c r="F28" s="14">
        <v>4170.0</v>
      </c>
      <c r="G28" s="16">
        <f t="shared" si="1"/>
        <v>6273</v>
      </c>
      <c r="H28" s="17">
        <f t="shared" si="2"/>
        <v>0.001433126096</v>
      </c>
      <c r="J28" s="15">
        <f t="shared" si="3"/>
        <v>-9.714758878</v>
      </c>
      <c r="K28" s="15">
        <f t="shared" si="4"/>
        <v>34.50813078</v>
      </c>
      <c r="L28" s="15">
        <f t="shared" si="5"/>
        <v>-114.6977015</v>
      </c>
      <c r="M28" s="15">
        <f t="shared" si="6"/>
        <v>7.182218276</v>
      </c>
      <c r="N28" s="15">
        <f t="shared" si="7"/>
        <v>68.88216257</v>
      </c>
      <c r="O28" s="15">
        <f t="shared" si="8"/>
        <v>-109.5954595</v>
      </c>
    </row>
    <row r="29">
      <c r="A29" s="12" t="s">
        <v>61</v>
      </c>
      <c r="B29" s="18">
        <v>5940.0</v>
      </c>
      <c r="C29" s="14" t="s">
        <v>62</v>
      </c>
      <c r="D29" s="15">
        <v>7.3062</v>
      </c>
      <c r="E29" s="14">
        <v>1897.0</v>
      </c>
      <c r="F29" s="14">
        <v>3146.0</v>
      </c>
      <c r="G29" s="16">
        <f t="shared" si="1"/>
        <v>5043</v>
      </c>
      <c r="H29" s="17">
        <f t="shared" si="2"/>
        <v>0.001448780488</v>
      </c>
      <c r="J29" s="15">
        <f t="shared" si="3"/>
        <v>11.0054162</v>
      </c>
      <c r="K29" s="15">
        <f t="shared" si="4"/>
        <v>54.20668984</v>
      </c>
      <c r="L29" s="15">
        <f t="shared" si="5"/>
        <v>-99.95568836</v>
      </c>
      <c r="M29" s="15">
        <f t="shared" si="6"/>
        <v>6.097016261</v>
      </c>
      <c r="N29" s="15">
        <f t="shared" si="7"/>
        <v>67.92284295</v>
      </c>
      <c r="O29" s="15">
        <f t="shared" si="8"/>
        <v>-110.3533742</v>
      </c>
    </row>
    <row r="30">
      <c r="A30" s="12" t="s">
        <v>63</v>
      </c>
      <c r="B30" s="18">
        <v>7.99</v>
      </c>
      <c r="C30" s="14" t="s">
        <v>25</v>
      </c>
      <c r="D30" s="15">
        <v>8.6903235</v>
      </c>
      <c r="E30" s="14">
        <v>1701.0</v>
      </c>
      <c r="F30" s="14">
        <v>4220.0</v>
      </c>
      <c r="G30" s="16">
        <f t="shared" si="1"/>
        <v>5921</v>
      </c>
      <c r="H30" s="17">
        <f t="shared" si="2"/>
        <v>0.001467712126</v>
      </c>
      <c r="J30" s="15">
        <f t="shared" si="3"/>
        <v>-6.330026838</v>
      </c>
      <c r="K30" s="15">
        <f t="shared" si="4"/>
        <v>37.7875641</v>
      </c>
      <c r="L30" s="15">
        <f t="shared" si="5"/>
        <v>-112.4003418</v>
      </c>
      <c r="M30" s="15">
        <f t="shared" si="6"/>
        <v>4.799719086</v>
      </c>
      <c r="N30" s="15">
        <f t="shared" si="7"/>
        <v>66.77179545</v>
      </c>
      <c r="O30" s="15">
        <f t="shared" si="8"/>
        <v>-111.2531516</v>
      </c>
    </row>
    <row r="31">
      <c r="A31" s="12" t="s">
        <v>64</v>
      </c>
      <c r="B31" s="18">
        <v>7.99</v>
      </c>
      <c r="C31" s="14" t="s">
        <v>25</v>
      </c>
      <c r="D31" s="15">
        <v>8.6903235</v>
      </c>
      <c r="E31" s="14">
        <v>2047.0</v>
      </c>
      <c r="F31" s="14">
        <v>3826.0</v>
      </c>
      <c r="G31" s="16">
        <f t="shared" si="1"/>
        <v>5873</v>
      </c>
      <c r="H31" s="17">
        <f t="shared" si="2"/>
        <v>0.00147970773</v>
      </c>
      <c r="J31" s="15">
        <f t="shared" si="3"/>
        <v>-6.330026838</v>
      </c>
      <c r="K31" s="15">
        <f t="shared" si="4"/>
        <v>37.7875641</v>
      </c>
      <c r="L31" s="15">
        <f t="shared" si="5"/>
        <v>-112.4003418</v>
      </c>
      <c r="M31" s="15">
        <f t="shared" si="6"/>
        <v>3.986135209</v>
      </c>
      <c r="N31" s="15">
        <f t="shared" si="7"/>
        <v>66.04756512</v>
      </c>
      <c r="O31" s="15">
        <f t="shared" si="8"/>
        <v>-111.813986</v>
      </c>
    </row>
    <row r="32">
      <c r="A32" s="19" t="s">
        <v>65</v>
      </c>
      <c r="B32" s="20">
        <v>12.98</v>
      </c>
      <c r="C32" s="21" t="s">
        <v>66</v>
      </c>
      <c r="D32" s="15">
        <v>9.517664178</v>
      </c>
      <c r="E32" s="16">
        <v>2279.0</v>
      </c>
      <c r="F32" s="16">
        <v>4148.0</v>
      </c>
      <c r="G32" s="16">
        <f t="shared" si="1"/>
        <v>6427</v>
      </c>
      <c r="H32" s="17">
        <f t="shared" si="2"/>
        <v>0.001480887534</v>
      </c>
      <c r="J32" s="15">
        <f t="shared" si="3"/>
        <v>-15.39555341</v>
      </c>
      <c r="K32" s="15">
        <f t="shared" si="4"/>
        <v>28.94841949</v>
      </c>
      <c r="L32" s="15">
        <f t="shared" si="5"/>
        <v>-118.4628907</v>
      </c>
      <c r="M32" s="15">
        <f t="shared" si="6"/>
        <v>3.906465829</v>
      </c>
      <c r="N32" s="15">
        <f t="shared" si="7"/>
        <v>65.97654725</v>
      </c>
      <c r="O32" s="15">
        <f t="shared" si="8"/>
        <v>-111.8687632</v>
      </c>
    </row>
    <row r="33">
      <c r="A33" s="19" t="s">
        <v>67</v>
      </c>
      <c r="B33" s="20">
        <v>9500.0</v>
      </c>
      <c r="C33" s="21" t="s">
        <v>68</v>
      </c>
      <c r="D33" s="15">
        <v>7.7283725500000005</v>
      </c>
      <c r="E33" s="16">
        <v>1925.0</v>
      </c>
      <c r="F33" s="16">
        <v>3284.0</v>
      </c>
      <c r="G33" s="16">
        <f t="shared" si="1"/>
        <v>5209</v>
      </c>
      <c r="H33" s="17">
        <f t="shared" si="2"/>
        <v>0.001483657621</v>
      </c>
      <c r="J33" s="15">
        <f t="shared" si="3"/>
        <v>5.39773328</v>
      </c>
      <c r="K33" s="15">
        <f t="shared" si="4"/>
        <v>48.96330918</v>
      </c>
      <c r="L33" s="15">
        <f t="shared" si="5"/>
        <v>-104.1106399</v>
      </c>
      <c r="M33" s="15">
        <f t="shared" si="6"/>
        <v>3.719652576</v>
      </c>
      <c r="N33" s="15">
        <f t="shared" si="7"/>
        <v>65.80995166</v>
      </c>
      <c r="O33" s="15">
        <f t="shared" si="8"/>
        <v>-111.9971086</v>
      </c>
    </row>
    <row r="34">
      <c r="A34" s="12" t="s">
        <v>69</v>
      </c>
      <c r="B34" s="18">
        <v>7.99</v>
      </c>
      <c r="C34" s="14" t="s">
        <v>25</v>
      </c>
      <c r="D34" s="15">
        <v>8.6903235</v>
      </c>
      <c r="E34" s="14">
        <v>1928.0</v>
      </c>
      <c r="F34" s="14">
        <v>3899.0</v>
      </c>
      <c r="G34" s="16">
        <f t="shared" si="1"/>
        <v>5827</v>
      </c>
      <c r="H34" s="17">
        <f t="shared" si="2"/>
        <v>0.001491388965</v>
      </c>
      <c r="J34" s="15">
        <f t="shared" si="3"/>
        <v>-6.330026838</v>
      </c>
      <c r="K34" s="15">
        <f t="shared" si="4"/>
        <v>37.7875641</v>
      </c>
      <c r="L34" s="15">
        <f t="shared" si="5"/>
        <v>-112.4003418</v>
      </c>
      <c r="M34" s="15">
        <f t="shared" si="6"/>
        <v>3.200061179</v>
      </c>
      <c r="N34" s="15">
        <f t="shared" si="7"/>
        <v>65.34608379</v>
      </c>
      <c r="O34" s="15">
        <f t="shared" si="8"/>
        <v>-112.3533522</v>
      </c>
    </row>
    <row r="35">
      <c r="A35" s="12" t="s">
        <v>70</v>
      </c>
      <c r="B35" s="18">
        <v>8.99</v>
      </c>
      <c r="C35" s="14" t="s">
        <v>25</v>
      </c>
      <c r="D35" s="15">
        <v>9.7779735</v>
      </c>
      <c r="E35" s="14">
        <v>2114.0</v>
      </c>
      <c r="F35" s="14">
        <v>4432.0</v>
      </c>
      <c r="G35" s="16">
        <f t="shared" si="1"/>
        <v>6546</v>
      </c>
      <c r="H35" s="17">
        <f t="shared" si="2"/>
        <v>0.001493732585</v>
      </c>
      <c r="J35" s="15">
        <f t="shared" si="3"/>
        <v>-18.07489887</v>
      </c>
      <c r="K35" s="15">
        <f t="shared" si="4"/>
        <v>26.30166178</v>
      </c>
      <c r="L35" s="15">
        <f t="shared" si="5"/>
        <v>-120.2005244</v>
      </c>
      <c r="M35" s="15">
        <f t="shared" si="6"/>
        <v>3.04307936</v>
      </c>
      <c r="N35" s="15">
        <f t="shared" si="7"/>
        <v>65.20579008</v>
      </c>
      <c r="O35" s="15">
        <f t="shared" si="8"/>
        <v>-112.4607722</v>
      </c>
    </row>
    <row r="36">
      <c r="A36" s="12" t="s">
        <v>71</v>
      </c>
      <c r="B36" s="18">
        <v>7.99</v>
      </c>
      <c r="C36" s="14" t="s">
        <v>25</v>
      </c>
      <c r="D36" s="15">
        <v>8.6903235</v>
      </c>
      <c r="E36" s="14">
        <v>1916.0</v>
      </c>
      <c r="F36" s="14">
        <v>3878.0</v>
      </c>
      <c r="G36" s="16">
        <f t="shared" si="1"/>
        <v>5794</v>
      </c>
      <c r="H36" s="17">
        <f t="shared" si="2"/>
        <v>0.001499883241</v>
      </c>
      <c r="J36" s="15">
        <f t="shared" si="3"/>
        <v>-6.330026838</v>
      </c>
      <c r="K36" s="15">
        <f t="shared" si="4"/>
        <v>37.7875641</v>
      </c>
      <c r="L36" s="15">
        <f t="shared" si="5"/>
        <v>-112.4003418</v>
      </c>
      <c r="M36" s="15">
        <f t="shared" si="6"/>
        <v>2.632243423</v>
      </c>
      <c r="N36" s="15">
        <f t="shared" si="7"/>
        <v>64.83830419</v>
      </c>
      <c r="O36" s="15">
        <f t="shared" si="8"/>
        <v>-112.7414398</v>
      </c>
    </row>
    <row r="37">
      <c r="A37" s="12" t="s">
        <v>72</v>
      </c>
      <c r="B37" s="18">
        <v>7.99</v>
      </c>
      <c r="C37" s="14" t="s">
        <v>25</v>
      </c>
      <c r="D37" s="15">
        <v>8.6903235</v>
      </c>
      <c r="E37" s="14">
        <v>1715.0</v>
      </c>
      <c r="F37" s="14">
        <v>3966.0</v>
      </c>
      <c r="G37" s="16">
        <f t="shared" si="1"/>
        <v>5681</v>
      </c>
      <c r="H37" s="17">
        <f t="shared" si="2"/>
        <v>0.001529717215</v>
      </c>
      <c r="J37" s="15">
        <f t="shared" si="3"/>
        <v>-6.330026838</v>
      </c>
      <c r="K37" s="15">
        <f t="shared" si="4"/>
        <v>37.7875641</v>
      </c>
      <c r="L37" s="15">
        <f t="shared" si="5"/>
        <v>-112.4003418</v>
      </c>
      <c r="M37" s="15">
        <f t="shared" si="6"/>
        <v>0.6628304184</v>
      </c>
      <c r="N37" s="15">
        <f t="shared" si="7"/>
        <v>63.07015513</v>
      </c>
      <c r="O37" s="15">
        <f t="shared" si="8"/>
        <v>-114.0776816</v>
      </c>
    </row>
    <row r="38">
      <c r="A38" s="19" t="s">
        <v>73</v>
      </c>
      <c r="B38" s="20">
        <v>7.99</v>
      </c>
      <c r="C38" s="21" t="s">
        <v>25</v>
      </c>
      <c r="D38" s="15">
        <v>8.6903235</v>
      </c>
      <c r="E38" s="16">
        <v>1547.0</v>
      </c>
      <c r="F38" s="16">
        <v>4128.0</v>
      </c>
      <c r="G38" s="16">
        <f t="shared" si="1"/>
        <v>5675</v>
      </c>
      <c r="H38" s="17">
        <f t="shared" si="2"/>
        <v>0.001531334537</v>
      </c>
      <c r="J38" s="15">
        <f t="shared" si="3"/>
        <v>-6.330026838</v>
      </c>
      <c r="K38" s="15">
        <f t="shared" si="4"/>
        <v>37.7875641</v>
      </c>
      <c r="L38" s="15">
        <f t="shared" si="5"/>
        <v>-112.4003418</v>
      </c>
      <c r="M38" s="15">
        <f t="shared" si="6"/>
        <v>0.5571603831</v>
      </c>
      <c r="N38" s="15">
        <f t="shared" si="7"/>
        <v>62.97497683</v>
      </c>
      <c r="O38" s="15">
        <f t="shared" si="8"/>
        <v>-114.1489519</v>
      </c>
    </row>
    <row r="39">
      <c r="A39" s="12" t="s">
        <v>74</v>
      </c>
      <c r="B39" s="18">
        <v>12.99</v>
      </c>
      <c r="C39" s="14" t="s">
        <v>75</v>
      </c>
      <c r="D39" s="15">
        <v>8.92887135</v>
      </c>
      <c r="E39" s="14">
        <v>1940.0</v>
      </c>
      <c r="F39" s="14">
        <v>3817.0</v>
      </c>
      <c r="G39" s="16">
        <f t="shared" si="1"/>
        <v>5757</v>
      </c>
      <c r="H39" s="17">
        <f t="shared" si="2"/>
        <v>0.001550959067</v>
      </c>
      <c r="J39" s="15">
        <f t="shared" si="3"/>
        <v>-9.033973486</v>
      </c>
      <c r="K39" s="15">
        <f t="shared" si="4"/>
        <v>35.169712</v>
      </c>
      <c r="L39" s="15">
        <f t="shared" si="5"/>
        <v>-114.2389168</v>
      </c>
      <c r="M39" s="15">
        <f t="shared" si="6"/>
        <v>-0.7162241854</v>
      </c>
      <c r="N39" s="15">
        <f t="shared" si="7"/>
        <v>61.82555061</v>
      </c>
      <c r="O39" s="15">
        <f t="shared" si="8"/>
        <v>-115.0044147</v>
      </c>
    </row>
    <row r="40">
      <c r="A40" s="19" t="s">
        <v>76</v>
      </c>
      <c r="B40" s="20">
        <v>7.99</v>
      </c>
      <c r="C40" s="21" t="s">
        <v>25</v>
      </c>
      <c r="D40" s="15">
        <v>8.6903235</v>
      </c>
      <c r="E40" s="16">
        <v>1749.0</v>
      </c>
      <c r="F40" s="16">
        <v>3851.0</v>
      </c>
      <c r="G40" s="16">
        <f t="shared" si="1"/>
        <v>5600</v>
      </c>
      <c r="H40" s="17">
        <f t="shared" si="2"/>
        <v>0.001551843482</v>
      </c>
      <c r="J40" s="15">
        <f t="shared" si="3"/>
        <v>-6.330026838</v>
      </c>
      <c r="K40" s="15">
        <f t="shared" si="4"/>
        <v>37.7875641</v>
      </c>
      <c r="L40" s="15">
        <f t="shared" si="5"/>
        <v>-112.4003418</v>
      </c>
      <c r="M40" s="15">
        <f t="shared" si="6"/>
        <v>-0.7732308857</v>
      </c>
      <c r="N40" s="15">
        <f t="shared" si="7"/>
        <v>61.77398621</v>
      </c>
      <c r="O40" s="15">
        <f t="shared" si="8"/>
        <v>-115.0425664</v>
      </c>
    </row>
    <row r="41">
      <c r="A41" s="19" t="s">
        <v>77</v>
      </c>
      <c r="B41" s="20">
        <v>7.99</v>
      </c>
      <c r="C41" s="21" t="s">
        <v>25</v>
      </c>
      <c r="D41" s="15">
        <v>8.6903235</v>
      </c>
      <c r="E41" s="16">
        <v>1688.0</v>
      </c>
      <c r="F41" s="16">
        <v>3805.0</v>
      </c>
      <c r="G41" s="16">
        <f t="shared" si="1"/>
        <v>5493</v>
      </c>
      <c r="H41" s="17">
        <f t="shared" si="2"/>
        <v>0.001582072365</v>
      </c>
      <c r="J41" s="15">
        <f t="shared" si="3"/>
        <v>-6.330026838</v>
      </c>
      <c r="K41" s="15">
        <f t="shared" si="4"/>
        <v>37.7875641</v>
      </c>
      <c r="L41" s="15">
        <f t="shared" si="5"/>
        <v>-112.4003418</v>
      </c>
      <c r="M41" s="15">
        <f t="shared" si="6"/>
        <v>-2.702274618</v>
      </c>
      <c r="N41" s="15">
        <f t="shared" si="7"/>
        <v>60.02366864</v>
      </c>
      <c r="O41" s="15">
        <f t="shared" si="8"/>
        <v>-116.3262927</v>
      </c>
    </row>
    <row r="42">
      <c r="A42" s="12" t="s">
        <v>78</v>
      </c>
      <c r="B42" s="18">
        <v>7.99</v>
      </c>
      <c r="C42" s="14" t="s">
        <v>60</v>
      </c>
      <c r="D42" s="24">
        <v>7.99</v>
      </c>
      <c r="E42" s="14">
        <v>1895.0</v>
      </c>
      <c r="F42" s="14">
        <v>3147.0</v>
      </c>
      <c r="G42" s="16">
        <f t="shared" si="1"/>
        <v>5042</v>
      </c>
      <c r="H42" s="17">
        <f t="shared" si="2"/>
        <v>0.001584688616</v>
      </c>
      <c r="J42" s="15">
        <f t="shared" si="3"/>
        <v>2.06972489</v>
      </c>
      <c r="K42" s="15">
        <f t="shared" si="4"/>
        <v>45.82108718</v>
      </c>
      <c r="L42" s="15">
        <f t="shared" si="5"/>
        <v>-106.51667</v>
      </c>
      <c r="M42" s="15">
        <f t="shared" si="6"/>
        <v>-2.867474582</v>
      </c>
      <c r="N42" s="15">
        <f t="shared" si="7"/>
        <v>59.87328199</v>
      </c>
      <c r="O42" s="15">
        <f t="shared" si="8"/>
        <v>-116.435575</v>
      </c>
    </row>
    <row r="43">
      <c r="A43" s="12" t="s">
        <v>79</v>
      </c>
      <c r="B43" s="18">
        <v>7.99</v>
      </c>
      <c r="C43" s="14" t="s">
        <v>60</v>
      </c>
      <c r="D43" s="24">
        <v>7.99</v>
      </c>
      <c r="E43" s="14">
        <v>1896.0</v>
      </c>
      <c r="F43" s="14">
        <v>3146.0</v>
      </c>
      <c r="G43" s="16">
        <f t="shared" si="1"/>
        <v>5042</v>
      </c>
      <c r="H43" s="17">
        <f t="shared" si="2"/>
        <v>0.001584688616</v>
      </c>
      <c r="J43" s="15">
        <f t="shared" si="3"/>
        <v>2.06972489</v>
      </c>
      <c r="K43" s="15">
        <f t="shared" si="4"/>
        <v>45.82108718</v>
      </c>
      <c r="L43" s="15">
        <f t="shared" si="5"/>
        <v>-106.51667</v>
      </c>
      <c r="M43" s="15">
        <f t="shared" si="6"/>
        <v>-2.867474582</v>
      </c>
      <c r="N43" s="15">
        <f t="shared" si="7"/>
        <v>59.87328199</v>
      </c>
      <c r="O43" s="15">
        <f t="shared" si="8"/>
        <v>-116.435575</v>
      </c>
    </row>
    <row r="44">
      <c r="A44" s="12" t="s">
        <v>80</v>
      </c>
      <c r="B44" s="18">
        <v>7.99</v>
      </c>
      <c r="C44" s="14" t="s">
        <v>60</v>
      </c>
      <c r="D44" s="24">
        <v>7.99</v>
      </c>
      <c r="E44" s="14">
        <v>1895.0</v>
      </c>
      <c r="F44" s="14">
        <v>3147.0</v>
      </c>
      <c r="G44" s="16">
        <f t="shared" si="1"/>
        <v>5042</v>
      </c>
      <c r="H44" s="17">
        <f t="shared" si="2"/>
        <v>0.001584688616</v>
      </c>
      <c r="J44" s="15">
        <f t="shared" si="3"/>
        <v>2.06972489</v>
      </c>
      <c r="K44" s="15">
        <f t="shared" si="4"/>
        <v>45.82108718</v>
      </c>
      <c r="L44" s="15">
        <f t="shared" si="5"/>
        <v>-106.51667</v>
      </c>
      <c r="M44" s="15">
        <f t="shared" si="6"/>
        <v>-2.867474582</v>
      </c>
      <c r="N44" s="15">
        <f t="shared" si="7"/>
        <v>59.87328199</v>
      </c>
      <c r="O44" s="15">
        <f t="shared" si="8"/>
        <v>-116.435575</v>
      </c>
    </row>
    <row r="45">
      <c r="A45" s="12" t="s">
        <v>81</v>
      </c>
      <c r="B45" s="18">
        <v>7.99</v>
      </c>
      <c r="C45" s="14" t="s">
        <v>60</v>
      </c>
      <c r="D45" s="24">
        <v>7.99</v>
      </c>
      <c r="E45" s="14">
        <v>1894.0</v>
      </c>
      <c r="F45" s="14">
        <v>3146.0</v>
      </c>
      <c r="G45" s="16">
        <f t="shared" si="1"/>
        <v>5040</v>
      </c>
      <c r="H45" s="17">
        <f t="shared" si="2"/>
        <v>0.00158531746</v>
      </c>
      <c r="J45" s="15">
        <f t="shared" si="3"/>
        <v>2.06972489</v>
      </c>
      <c r="K45" s="15">
        <f t="shared" si="4"/>
        <v>45.82108718</v>
      </c>
      <c r="L45" s="15">
        <f t="shared" si="5"/>
        <v>-106.51667</v>
      </c>
      <c r="M45" s="15">
        <f t="shared" si="6"/>
        <v>-2.907140981</v>
      </c>
      <c r="N45" s="15">
        <f t="shared" si="7"/>
        <v>59.83716083</v>
      </c>
      <c r="O45" s="15">
        <f t="shared" si="8"/>
        <v>-116.4617997</v>
      </c>
    </row>
    <row r="46">
      <c r="A46" s="19" t="s">
        <v>82</v>
      </c>
      <c r="B46" s="20">
        <v>7.99</v>
      </c>
      <c r="C46" s="21" t="s">
        <v>60</v>
      </c>
      <c r="D46" s="24">
        <v>7.99</v>
      </c>
      <c r="E46" s="16">
        <v>1893.0</v>
      </c>
      <c r="F46" s="16">
        <v>3145.0</v>
      </c>
      <c r="G46" s="16">
        <f t="shared" si="1"/>
        <v>5038</v>
      </c>
      <c r="H46" s="17">
        <f t="shared" si="2"/>
        <v>0.001585946804</v>
      </c>
      <c r="J46" s="15">
        <f t="shared" si="3"/>
        <v>2.06972489</v>
      </c>
      <c r="K46" s="15">
        <f t="shared" si="4"/>
        <v>45.82108718</v>
      </c>
      <c r="L46" s="15">
        <f t="shared" si="5"/>
        <v>-106.51667</v>
      </c>
      <c r="M46" s="15">
        <f t="shared" si="6"/>
        <v>-2.946822895</v>
      </c>
      <c r="N46" s="15">
        <f t="shared" si="7"/>
        <v>59.80102105</v>
      </c>
      <c r="O46" s="15">
        <f t="shared" si="8"/>
        <v>-116.4880287</v>
      </c>
    </row>
    <row r="47">
      <c r="A47" s="12" t="s">
        <v>83</v>
      </c>
      <c r="B47" s="18">
        <v>7.99</v>
      </c>
      <c r="C47" s="14" t="s">
        <v>60</v>
      </c>
      <c r="D47" s="24">
        <v>7.99</v>
      </c>
      <c r="E47" s="14">
        <v>1951.0</v>
      </c>
      <c r="F47" s="14">
        <v>3074.0</v>
      </c>
      <c r="G47" s="16">
        <f t="shared" si="1"/>
        <v>5025</v>
      </c>
      <c r="H47" s="17">
        <f t="shared" si="2"/>
        <v>0.001590049751</v>
      </c>
      <c r="J47" s="15">
        <f t="shared" si="3"/>
        <v>2.06972489</v>
      </c>
      <c r="K47" s="15">
        <f t="shared" si="4"/>
        <v>45.82108718</v>
      </c>
      <c r="L47" s="15">
        <f t="shared" si="5"/>
        <v>-106.51667</v>
      </c>
      <c r="M47" s="15">
        <f t="shared" si="6"/>
        <v>-3.205134142</v>
      </c>
      <c r="N47" s="15">
        <f t="shared" si="7"/>
        <v>59.5656574</v>
      </c>
      <c r="O47" s="15">
        <f t="shared" si="8"/>
        <v>-116.6586233</v>
      </c>
    </row>
    <row r="48">
      <c r="A48" s="19" t="s">
        <v>84</v>
      </c>
      <c r="B48" s="20">
        <v>29.0</v>
      </c>
      <c r="C48" s="21" t="s">
        <v>85</v>
      </c>
      <c r="D48" s="15">
        <v>7.895453000000001</v>
      </c>
      <c r="E48" s="16">
        <v>1850.0</v>
      </c>
      <c r="F48" s="16">
        <v>3069.0</v>
      </c>
      <c r="G48" s="16">
        <f t="shared" si="1"/>
        <v>4919</v>
      </c>
      <c r="H48" s="17">
        <f t="shared" si="2"/>
        <v>0.001605093108</v>
      </c>
      <c r="J48" s="15">
        <f t="shared" si="3"/>
        <v>3.259883611</v>
      </c>
      <c r="K48" s="15">
        <f t="shared" si="4"/>
        <v>46.94742968</v>
      </c>
      <c r="L48" s="15">
        <f t="shared" si="5"/>
        <v>-105.6612385</v>
      </c>
      <c r="M48" s="15">
        <f t="shared" si="6"/>
        <v>-4.146460376</v>
      </c>
      <c r="N48" s="15">
        <f t="shared" si="7"/>
        <v>58.70633832</v>
      </c>
      <c r="O48" s="15">
        <f t="shared" si="8"/>
        <v>-117.2781862</v>
      </c>
    </row>
    <row r="49">
      <c r="A49" s="12" t="s">
        <v>86</v>
      </c>
      <c r="B49" s="18">
        <v>7.99</v>
      </c>
      <c r="C49" s="14" t="s">
        <v>60</v>
      </c>
      <c r="D49" s="24">
        <v>7.99</v>
      </c>
      <c r="E49" s="14">
        <v>1851.0</v>
      </c>
      <c r="F49" s="14">
        <v>3070.0</v>
      </c>
      <c r="G49" s="16">
        <f t="shared" si="1"/>
        <v>4921</v>
      </c>
      <c r="H49" s="17">
        <f t="shared" si="2"/>
        <v>0.001623653729</v>
      </c>
      <c r="J49" s="15">
        <f t="shared" si="3"/>
        <v>2.06972489</v>
      </c>
      <c r="K49" s="15">
        <f t="shared" si="4"/>
        <v>45.82108718</v>
      </c>
      <c r="L49" s="15">
        <f t="shared" si="5"/>
        <v>-106.51667</v>
      </c>
      <c r="M49" s="15">
        <f t="shared" si="6"/>
        <v>-5.295539741</v>
      </c>
      <c r="N49" s="15">
        <f t="shared" si="7"/>
        <v>57.65391202</v>
      </c>
      <c r="O49" s="15">
        <f t="shared" si="8"/>
        <v>-118.0300294</v>
      </c>
    </row>
    <row r="50">
      <c r="A50" s="19" t="s">
        <v>87</v>
      </c>
      <c r="B50" s="20">
        <v>7.99</v>
      </c>
      <c r="C50" s="21" t="s">
        <v>60</v>
      </c>
      <c r="D50" s="24">
        <v>7.99</v>
      </c>
      <c r="E50" s="16">
        <v>1851.0</v>
      </c>
      <c r="F50" s="16">
        <v>3070.0</v>
      </c>
      <c r="G50" s="16">
        <f t="shared" si="1"/>
        <v>4921</v>
      </c>
      <c r="H50" s="17">
        <f t="shared" si="2"/>
        <v>0.001623653729</v>
      </c>
      <c r="J50" s="15">
        <f t="shared" si="3"/>
        <v>2.06972489</v>
      </c>
      <c r="K50" s="15">
        <f t="shared" si="4"/>
        <v>45.82108718</v>
      </c>
      <c r="L50" s="15">
        <f t="shared" si="5"/>
        <v>-106.51667</v>
      </c>
      <c r="M50" s="15">
        <f t="shared" si="6"/>
        <v>-5.295539741</v>
      </c>
      <c r="N50" s="15">
        <f t="shared" si="7"/>
        <v>57.65391202</v>
      </c>
      <c r="O50" s="15">
        <f t="shared" si="8"/>
        <v>-118.0300294</v>
      </c>
    </row>
    <row r="51">
      <c r="A51" s="19" t="s">
        <v>88</v>
      </c>
      <c r="B51" s="20">
        <v>7.99</v>
      </c>
      <c r="C51" s="21" t="s">
        <v>60</v>
      </c>
      <c r="D51" s="24">
        <v>7.99</v>
      </c>
      <c r="E51" s="16">
        <v>1851.0</v>
      </c>
      <c r="F51" s="16">
        <v>3070.0</v>
      </c>
      <c r="G51" s="16">
        <f t="shared" si="1"/>
        <v>4921</v>
      </c>
      <c r="H51" s="17">
        <f t="shared" si="2"/>
        <v>0.001623653729</v>
      </c>
      <c r="J51" s="15">
        <f t="shared" si="3"/>
        <v>2.06972489</v>
      </c>
      <c r="K51" s="15">
        <f t="shared" si="4"/>
        <v>45.82108718</v>
      </c>
      <c r="L51" s="15">
        <f t="shared" si="5"/>
        <v>-106.51667</v>
      </c>
      <c r="M51" s="15">
        <f t="shared" si="6"/>
        <v>-5.295539741</v>
      </c>
      <c r="N51" s="15">
        <f t="shared" si="7"/>
        <v>57.65391202</v>
      </c>
      <c r="O51" s="15">
        <f t="shared" si="8"/>
        <v>-118.0300294</v>
      </c>
    </row>
    <row r="52">
      <c r="A52" s="19" t="s">
        <v>89</v>
      </c>
      <c r="B52" s="18">
        <v>7.99</v>
      </c>
      <c r="C52" s="14" t="s">
        <v>60</v>
      </c>
      <c r="D52" s="24">
        <v>7.99</v>
      </c>
      <c r="E52" s="14">
        <v>1850.0</v>
      </c>
      <c r="F52" s="14">
        <v>3070.0</v>
      </c>
      <c r="G52" s="16">
        <f t="shared" si="1"/>
        <v>4920</v>
      </c>
      <c r="H52" s="17">
        <f t="shared" si="2"/>
        <v>0.00162398374</v>
      </c>
      <c r="J52" s="15">
        <f t="shared" si="3"/>
        <v>2.06972489</v>
      </c>
      <c r="K52" s="15">
        <f t="shared" si="4"/>
        <v>45.82108718</v>
      </c>
      <c r="L52" s="15">
        <f t="shared" si="5"/>
        <v>-106.51667</v>
      </c>
      <c r="M52" s="15">
        <f t="shared" si="6"/>
        <v>-5.315848576</v>
      </c>
      <c r="N52" s="15">
        <f t="shared" si="7"/>
        <v>57.63527718</v>
      </c>
      <c r="O52" s="15">
        <f t="shared" si="8"/>
        <v>-118.0432736</v>
      </c>
    </row>
    <row r="53">
      <c r="A53" s="12" t="s">
        <v>90</v>
      </c>
      <c r="B53" s="18">
        <v>7.99</v>
      </c>
      <c r="C53" s="14" t="s">
        <v>60</v>
      </c>
      <c r="D53" s="24">
        <v>7.99</v>
      </c>
      <c r="E53" s="14">
        <v>1850.0</v>
      </c>
      <c r="F53" s="14">
        <v>3069.0</v>
      </c>
      <c r="G53" s="16">
        <f t="shared" si="1"/>
        <v>4919</v>
      </c>
      <c r="H53" s="17">
        <f t="shared" si="2"/>
        <v>0.001624313885</v>
      </c>
      <c r="J53" s="15">
        <f t="shared" si="3"/>
        <v>2.06972489</v>
      </c>
      <c r="K53" s="15">
        <f t="shared" si="4"/>
        <v>45.82108718</v>
      </c>
      <c r="L53" s="15">
        <f t="shared" si="5"/>
        <v>-106.51667</v>
      </c>
      <c r="M53" s="15">
        <f t="shared" si="6"/>
        <v>-5.33616143</v>
      </c>
      <c r="N53" s="15">
        <f t="shared" si="7"/>
        <v>57.61663745</v>
      </c>
      <c r="O53" s="15">
        <f t="shared" si="8"/>
        <v>-118.056519</v>
      </c>
    </row>
    <row r="54">
      <c r="A54" s="12" t="s">
        <v>91</v>
      </c>
      <c r="B54" s="18">
        <v>7.99</v>
      </c>
      <c r="C54" s="14" t="s">
        <v>60</v>
      </c>
      <c r="D54" s="24">
        <v>7.99</v>
      </c>
      <c r="E54" s="14">
        <v>1837.0</v>
      </c>
      <c r="F54" s="14">
        <v>3056.0</v>
      </c>
      <c r="G54" s="16">
        <f t="shared" si="1"/>
        <v>4893</v>
      </c>
      <c r="H54" s="17">
        <f t="shared" si="2"/>
        <v>0.001632945024</v>
      </c>
      <c r="J54" s="15">
        <f t="shared" si="3"/>
        <v>2.06972489</v>
      </c>
      <c r="K54" s="15">
        <f t="shared" si="4"/>
        <v>45.82108718</v>
      </c>
      <c r="L54" s="15">
        <f t="shared" si="5"/>
        <v>-106.51667</v>
      </c>
      <c r="M54" s="15">
        <f t="shared" si="6"/>
        <v>-5.865710039</v>
      </c>
      <c r="N54" s="15">
        <f t="shared" si="7"/>
        <v>57.13028555</v>
      </c>
      <c r="O54" s="15">
        <f t="shared" si="8"/>
        <v>-118.4012861</v>
      </c>
    </row>
    <row r="55">
      <c r="A55" s="19" t="s">
        <v>92</v>
      </c>
      <c r="B55" s="20">
        <v>7.99</v>
      </c>
      <c r="C55" s="21" t="s">
        <v>60</v>
      </c>
      <c r="D55" s="24">
        <v>7.99</v>
      </c>
      <c r="E55" s="16">
        <v>1831.0</v>
      </c>
      <c r="F55" s="16">
        <v>3038.0</v>
      </c>
      <c r="G55" s="16">
        <f t="shared" si="1"/>
        <v>4869</v>
      </c>
      <c r="H55" s="17">
        <f t="shared" si="2"/>
        <v>0.001640994044</v>
      </c>
      <c r="J55" s="15">
        <f t="shared" si="3"/>
        <v>2.06972489</v>
      </c>
      <c r="K55" s="15">
        <f t="shared" si="4"/>
        <v>45.82108718</v>
      </c>
      <c r="L55" s="15">
        <f t="shared" si="5"/>
        <v>-106.51667</v>
      </c>
      <c r="M55" s="15">
        <f t="shared" si="6"/>
        <v>-6.356954193</v>
      </c>
      <c r="N55" s="15">
        <f t="shared" si="7"/>
        <v>56.678387</v>
      </c>
      <c r="O55" s="15">
        <f t="shared" si="8"/>
        <v>-118.7201966</v>
      </c>
    </row>
    <row r="56">
      <c r="A56" s="12" t="s">
        <v>93</v>
      </c>
      <c r="B56" s="18">
        <v>7.99</v>
      </c>
      <c r="C56" s="14" t="s">
        <v>60</v>
      </c>
      <c r="D56" s="24">
        <v>7.99</v>
      </c>
      <c r="E56" s="14">
        <v>1830.0</v>
      </c>
      <c r="F56" s="14">
        <v>3038.0</v>
      </c>
      <c r="G56" s="16">
        <f t="shared" si="1"/>
        <v>4868</v>
      </c>
      <c r="H56" s="17">
        <f t="shared" si="2"/>
        <v>0.001641331142</v>
      </c>
      <c r="J56" s="15">
        <f t="shared" si="3"/>
        <v>2.06972489</v>
      </c>
      <c r="K56" s="15">
        <f t="shared" si="4"/>
        <v>45.82108718</v>
      </c>
      <c r="L56" s="15">
        <f t="shared" si="5"/>
        <v>-106.51667</v>
      </c>
      <c r="M56" s="15">
        <f t="shared" si="6"/>
        <v>-6.377473582</v>
      </c>
      <c r="N56" s="15">
        <f t="shared" si="7"/>
        <v>56.65949584</v>
      </c>
      <c r="O56" s="15">
        <f t="shared" si="8"/>
        <v>-118.7334984</v>
      </c>
    </row>
    <row r="57">
      <c r="A57" s="12" t="s">
        <v>94</v>
      </c>
      <c r="B57" s="18">
        <v>2490.0</v>
      </c>
      <c r="C57" s="14" t="s">
        <v>95</v>
      </c>
      <c r="D57" s="15">
        <v>7.16654619</v>
      </c>
      <c r="E57" s="14">
        <v>1181.0</v>
      </c>
      <c r="F57" s="14">
        <v>3177.0</v>
      </c>
      <c r="G57" s="16">
        <f t="shared" si="1"/>
        <v>4358</v>
      </c>
      <c r="H57" s="17">
        <f t="shared" si="2"/>
        <v>0.001644457593</v>
      </c>
      <c r="J57" s="15">
        <f t="shared" si="3"/>
        <v>12.92843827</v>
      </c>
      <c r="K57" s="15">
        <f t="shared" si="4"/>
        <v>55.99014454</v>
      </c>
      <c r="L57" s="15">
        <f t="shared" si="5"/>
        <v>-98.5008296</v>
      </c>
      <c r="M57" s="15">
        <f t="shared" si="6"/>
        <v>-6.567575703</v>
      </c>
      <c r="N57" s="15">
        <f t="shared" si="7"/>
        <v>56.48442037</v>
      </c>
      <c r="O57" s="15">
        <f t="shared" si="8"/>
        <v>-118.8566602</v>
      </c>
    </row>
    <row r="58">
      <c r="A58" s="12" t="s">
        <v>96</v>
      </c>
      <c r="B58" s="13">
        <v>8.29</v>
      </c>
      <c r="C58" s="14" t="s">
        <v>60</v>
      </c>
      <c r="D58" s="25">
        <v>8.29</v>
      </c>
      <c r="E58" s="14">
        <v>1894.0</v>
      </c>
      <c r="F58" s="14">
        <v>3146.0</v>
      </c>
      <c r="G58" s="16">
        <f t="shared" si="1"/>
        <v>5040</v>
      </c>
      <c r="H58" s="17">
        <f t="shared" si="2"/>
        <v>0.00164484127</v>
      </c>
      <c r="J58" s="15">
        <f t="shared" si="3"/>
        <v>-1.616086982</v>
      </c>
      <c r="K58" s="15">
        <f t="shared" si="4"/>
        <v>42.31422759</v>
      </c>
      <c r="L58" s="15">
        <f t="shared" si="5"/>
        <v>-109.13114</v>
      </c>
      <c r="M58" s="15">
        <f t="shared" si="6"/>
        <v>-6.590879254</v>
      </c>
      <c r="N58" s="15">
        <f t="shared" si="7"/>
        <v>56.46295162</v>
      </c>
      <c r="O58" s="15">
        <f t="shared" si="8"/>
        <v>-118.8717489</v>
      </c>
    </row>
    <row r="59">
      <c r="A59" s="19" t="s">
        <v>97</v>
      </c>
      <c r="B59" s="20">
        <v>279.0</v>
      </c>
      <c r="C59" s="21" t="s">
        <v>98</v>
      </c>
      <c r="D59" s="15">
        <v>8.30778021</v>
      </c>
      <c r="E59" s="16">
        <v>2034.0</v>
      </c>
      <c r="F59" s="16">
        <v>3007.0</v>
      </c>
      <c r="G59" s="16">
        <f t="shared" si="1"/>
        <v>5041</v>
      </c>
      <c r="H59" s="17">
        <f t="shared" si="2"/>
        <v>0.001648042097</v>
      </c>
      <c r="J59" s="15">
        <f t="shared" si="3"/>
        <v>-1.830319186</v>
      </c>
      <c r="K59" s="15">
        <f t="shared" si="4"/>
        <v>42.10952339</v>
      </c>
      <c r="L59" s="15">
        <f t="shared" si="5"/>
        <v>-109.2815099</v>
      </c>
      <c r="M59" s="15">
        <f t="shared" si="6"/>
        <v>-6.785070673</v>
      </c>
      <c r="N59" s="15">
        <f t="shared" si="7"/>
        <v>56.28398844</v>
      </c>
      <c r="O59" s="15">
        <f t="shared" si="8"/>
        <v>-118.9974078</v>
      </c>
    </row>
    <row r="60">
      <c r="A60" s="12" t="s">
        <v>99</v>
      </c>
      <c r="B60" s="13">
        <v>7.99</v>
      </c>
      <c r="C60" s="14" t="s">
        <v>25</v>
      </c>
      <c r="D60" s="15">
        <v>8.6903235</v>
      </c>
      <c r="E60" s="14">
        <v>1513.0</v>
      </c>
      <c r="F60" s="14">
        <v>3756.0</v>
      </c>
      <c r="G60" s="16">
        <f t="shared" si="1"/>
        <v>5269</v>
      </c>
      <c r="H60" s="17">
        <f t="shared" si="2"/>
        <v>0.001649330708</v>
      </c>
      <c r="J60" s="15">
        <f t="shared" si="3"/>
        <v>-6.330026838</v>
      </c>
      <c r="K60" s="15">
        <f t="shared" si="4"/>
        <v>37.7875641</v>
      </c>
      <c r="L60" s="15">
        <f t="shared" si="5"/>
        <v>-112.4003418</v>
      </c>
      <c r="M60" s="15">
        <f t="shared" si="6"/>
        <v>-6.863139549</v>
      </c>
      <c r="N60" s="15">
        <f t="shared" si="7"/>
        <v>56.2120107</v>
      </c>
      <c r="O60" s="15">
        <f t="shared" si="8"/>
        <v>-119.0478866</v>
      </c>
    </row>
    <row r="61">
      <c r="A61" s="12" t="s">
        <v>100</v>
      </c>
      <c r="B61" s="18">
        <v>63.0</v>
      </c>
      <c r="C61" s="14" t="s">
        <v>101</v>
      </c>
      <c r="D61" s="15">
        <v>8.0366391</v>
      </c>
      <c r="E61" s="14">
        <v>1931.0</v>
      </c>
      <c r="F61" s="14">
        <v>2913.0</v>
      </c>
      <c r="G61" s="16">
        <f t="shared" si="1"/>
        <v>4844</v>
      </c>
      <c r="H61" s="17">
        <f t="shared" si="2"/>
        <v>0.001659091474</v>
      </c>
      <c r="J61" s="15">
        <f t="shared" si="3"/>
        <v>1.487749975</v>
      </c>
      <c r="K61" s="15">
        <f t="shared" si="4"/>
        <v>45.26924935</v>
      </c>
      <c r="L61" s="15">
        <f t="shared" si="5"/>
        <v>-106.9329576</v>
      </c>
      <c r="M61" s="15">
        <f t="shared" si="6"/>
        <v>-7.452440712</v>
      </c>
      <c r="N61" s="15">
        <f t="shared" si="7"/>
        <v>55.66811534</v>
      </c>
      <c r="O61" s="15">
        <f t="shared" si="8"/>
        <v>-119.4282117</v>
      </c>
    </row>
    <row r="62">
      <c r="A62" s="12" t="s">
        <v>102</v>
      </c>
      <c r="B62" s="18">
        <v>8.39</v>
      </c>
      <c r="C62" s="14" t="s">
        <v>60</v>
      </c>
      <c r="D62" s="24">
        <v>8.39</v>
      </c>
      <c r="E62" s="14">
        <v>1850.0</v>
      </c>
      <c r="F62" s="14">
        <v>3070.0</v>
      </c>
      <c r="G62" s="16">
        <f t="shared" si="1"/>
        <v>4920</v>
      </c>
      <c r="H62" s="17">
        <f t="shared" si="2"/>
        <v>0.001705284553</v>
      </c>
      <c r="J62" s="15">
        <f t="shared" si="3"/>
        <v>-2.814991381</v>
      </c>
      <c r="K62" s="15">
        <f t="shared" si="4"/>
        <v>41.16740406</v>
      </c>
      <c r="L62" s="15">
        <f t="shared" si="5"/>
        <v>-109.9704326</v>
      </c>
      <c r="M62" s="15">
        <f t="shared" si="6"/>
        <v>-10.19323738</v>
      </c>
      <c r="N62" s="15">
        <f t="shared" si="7"/>
        <v>53.1251284</v>
      </c>
      <c r="O62" s="15">
        <f t="shared" si="8"/>
        <v>-121.1806894</v>
      </c>
    </row>
    <row r="63">
      <c r="A63" s="19" t="s">
        <v>103</v>
      </c>
      <c r="B63" s="20">
        <v>9.99</v>
      </c>
      <c r="C63" s="21" t="s">
        <v>60</v>
      </c>
      <c r="D63" s="24">
        <v>9.99</v>
      </c>
      <c r="E63" s="16">
        <v>2024.0</v>
      </c>
      <c r="F63" s="16">
        <v>3807.0</v>
      </c>
      <c r="G63" s="16">
        <f t="shared" si="1"/>
        <v>5831</v>
      </c>
      <c r="H63" s="17">
        <f t="shared" si="2"/>
        <v>0.001713256731</v>
      </c>
      <c r="J63" s="15">
        <f t="shared" si="3"/>
        <v>-20.20046944</v>
      </c>
      <c r="K63" s="15">
        <f t="shared" si="4"/>
        <v>24.1906317</v>
      </c>
      <c r="L63" s="15">
        <f t="shared" si="5"/>
        <v>-121.5620616</v>
      </c>
      <c r="M63" s="15">
        <f t="shared" si="6"/>
        <v>-10.65837877</v>
      </c>
      <c r="N63" s="15">
        <f t="shared" si="7"/>
        <v>52.69135986</v>
      </c>
      <c r="O63" s="15">
        <f t="shared" si="8"/>
        <v>-121.4754537</v>
      </c>
    </row>
    <row r="64">
      <c r="A64" s="12" t="s">
        <v>104</v>
      </c>
      <c r="B64" s="18">
        <v>7.99</v>
      </c>
      <c r="C64" s="14" t="s">
        <v>25</v>
      </c>
      <c r="D64" s="15">
        <v>8.6903235</v>
      </c>
      <c r="E64" s="14">
        <v>1884.0</v>
      </c>
      <c r="F64" s="14">
        <v>3164.0</v>
      </c>
      <c r="G64" s="16">
        <f t="shared" si="1"/>
        <v>5048</v>
      </c>
      <c r="H64" s="17">
        <f t="shared" si="2"/>
        <v>0.001721537936</v>
      </c>
      <c r="J64" s="15">
        <f t="shared" si="3"/>
        <v>-6.330026838</v>
      </c>
      <c r="K64" s="15">
        <f t="shared" si="4"/>
        <v>37.7875641</v>
      </c>
      <c r="L64" s="15">
        <f t="shared" si="5"/>
        <v>-112.4003418</v>
      </c>
      <c r="M64" s="15">
        <f t="shared" si="6"/>
        <v>-11.13914258</v>
      </c>
      <c r="N64" s="15">
        <f t="shared" si="7"/>
        <v>52.24234853</v>
      </c>
      <c r="O64" s="15">
        <f t="shared" si="8"/>
        <v>-121.7793186</v>
      </c>
    </row>
    <row r="65">
      <c r="A65" s="19" t="s">
        <v>105</v>
      </c>
      <c r="B65" s="20">
        <v>32.0</v>
      </c>
      <c r="C65" s="21" t="s">
        <v>106</v>
      </c>
      <c r="D65" s="15">
        <v>8.5335936</v>
      </c>
      <c r="E65" s="16">
        <v>1851.0</v>
      </c>
      <c r="F65" s="16">
        <v>3069.0</v>
      </c>
      <c r="G65" s="16">
        <f t="shared" si="1"/>
        <v>4920</v>
      </c>
      <c r="H65" s="17">
        <f t="shared" si="2"/>
        <v>0.001734470244</v>
      </c>
      <c r="J65" s="15">
        <f t="shared" si="3"/>
        <v>-4.511416075</v>
      </c>
      <c r="K65" s="15">
        <f t="shared" si="4"/>
        <v>39.53949591</v>
      </c>
      <c r="L65" s="15">
        <f t="shared" si="5"/>
        <v>-111.1488428</v>
      </c>
      <c r="M65" s="15">
        <f t="shared" si="6"/>
        <v>-11.88506128</v>
      </c>
      <c r="N65" s="15">
        <f t="shared" si="7"/>
        <v>51.54433479</v>
      </c>
      <c r="O65" s="15">
        <f t="shared" si="8"/>
        <v>-122.2491723</v>
      </c>
    </row>
    <row r="66">
      <c r="A66" s="12" t="s">
        <v>107</v>
      </c>
      <c r="B66" s="18">
        <v>7.99</v>
      </c>
      <c r="C66" s="14" t="s">
        <v>25</v>
      </c>
      <c r="D66" s="15">
        <v>8.6903235</v>
      </c>
      <c r="E66" s="14">
        <v>1620.0</v>
      </c>
      <c r="F66" s="14">
        <v>3329.0</v>
      </c>
      <c r="G66" s="16">
        <f t="shared" si="1"/>
        <v>4949</v>
      </c>
      <c r="H66" s="17">
        <f t="shared" si="2"/>
        <v>0.001755975652</v>
      </c>
      <c r="J66" s="15">
        <f t="shared" si="3"/>
        <v>-6.330026838</v>
      </c>
      <c r="K66" s="15">
        <f t="shared" si="4"/>
        <v>37.7875641</v>
      </c>
      <c r="L66" s="15">
        <f t="shared" si="5"/>
        <v>-112.4003418</v>
      </c>
      <c r="M66" s="15">
        <f t="shared" si="6"/>
        <v>-13.11250452</v>
      </c>
      <c r="N66" s="15">
        <f t="shared" si="7"/>
        <v>50.39210726</v>
      </c>
      <c r="O66" s="15">
        <f t="shared" si="8"/>
        <v>-123.0181276</v>
      </c>
    </row>
    <row r="67">
      <c r="A67" s="12" t="s">
        <v>108</v>
      </c>
      <c r="B67" s="18">
        <v>8.99</v>
      </c>
      <c r="C67" s="14" t="s">
        <v>25</v>
      </c>
      <c r="D67" s="15">
        <v>9.7779735</v>
      </c>
      <c r="E67" s="14">
        <v>1897.0</v>
      </c>
      <c r="F67" s="14">
        <v>3671.0</v>
      </c>
      <c r="G67" s="16">
        <f t="shared" si="1"/>
        <v>5568</v>
      </c>
      <c r="H67" s="17">
        <f t="shared" si="2"/>
        <v>0.001756101563</v>
      </c>
      <c r="J67" s="15">
        <f t="shared" si="3"/>
        <v>-18.07489887</v>
      </c>
      <c r="K67" s="15">
        <f t="shared" si="4"/>
        <v>26.30166178</v>
      </c>
      <c r="L67" s="15">
        <f t="shared" si="5"/>
        <v>-120.2005244</v>
      </c>
      <c r="M67" s="15">
        <f t="shared" si="6"/>
        <v>-13.11964385</v>
      </c>
      <c r="N67" s="15">
        <f t="shared" si="7"/>
        <v>50.38539223</v>
      </c>
      <c r="O67" s="15">
        <f t="shared" si="8"/>
        <v>-123.0225849</v>
      </c>
    </row>
    <row r="68">
      <c r="A68" s="12" t="s">
        <v>109</v>
      </c>
      <c r="B68" s="18">
        <v>32.9</v>
      </c>
      <c r="C68" s="14" t="s">
        <v>110</v>
      </c>
      <c r="D68" s="15">
        <v>10.21128815</v>
      </c>
      <c r="E68" s="14">
        <v>2080.0</v>
      </c>
      <c r="F68" s="14">
        <v>3696.0</v>
      </c>
      <c r="G68" s="16">
        <f t="shared" si="1"/>
        <v>5776</v>
      </c>
      <c r="H68" s="17">
        <f t="shared" si="2"/>
        <v>0.001767882297</v>
      </c>
      <c r="J68" s="15">
        <f t="shared" si="3"/>
        <v>-22.36655525</v>
      </c>
      <c r="K68" s="15">
        <f t="shared" si="4"/>
        <v>22.02898672</v>
      </c>
      <c r="L68" s="15">
        <f t="shared" si="5"/>
        <v>-122.9343901</v>
      </c>
      <c r="M68" s="15">
        <f t="shared" si="6"/>
        <v>-13.78522403</v>
      </c>
      <c r="N68" s="15">
        <f t="shared" si="7"/>
        <v>49.75869557</v>
      </c>
      <c r="O68" s="15">
        <f t="shared" si="8"/>
        <v>-123.4373599</v>
      </c>
    </row>
    <row r="69">
      <c r="A69" s="19" t="s">
        <v>111</v>
      </c>
      <c r="B69" s="20">
        <v>8.99</v>
      </c>
      <c r="C69" s="21" t="s">
        <v>60</v>
      </c>
      <c r="D69" s="24">
        <v>8.99</v>
      </c>
      <c r="E69" s="16">
        <v>1894.0</v>
      </c>
      <c r="F69" s="16">
        <v>3148.0</v>
      </c>
      <c r="G69" s="16">
        <f t="shared" si="1"/>
        <v>5042</v>
      </c>
      <c r="H69" s="17">
        <f t="shared" si="2"/>
        <v>0.00178302261</v>
      </c>
      <c r="J69" s="15">
        <f t="shared" si="3"/>
        <v>-9.714758878</v>
      </c>
      <c r="K69" s="15">
        <f t="shared" si="4"/>
        <v>34.50813078</v>
      </c>
      <c r="L69" s="15">
        <f t="shared" si="5"/>
        <v>-114.6977015</v>
      </c>
      <c r="M69" s="15">
        <f t="shared" si="6"/>
        <v>-14.63368138</v>
      </c>
      <c r="N69" s="15">
        <f t="shared" si="7"/>
        <v>48.95787224</v>
      </c>
      <c r="O69" s="15">
        <f t="shared" si="8"/>
        <v>-123.9639001</v>
      </c>
    </row>
    <row r="70">
      <c r="A70" s="12" t="s">
        <v>112</v>
      </c>
      <c r="B70" s="18">
        <v>8.99</v>
      </c>
      <c r="C70" s="14" t="s">
        <v>60</v>
      </c>
      <c r="D70" s="24">
        <v>8.99</v>
      </c>
      <c r="E70" s="14">
        <v>1895.0</v>
      </c>
      <c r="F70" s="14">
        <v>3144.0</v>
      </c>
      <c r="G70" s="16">
        <f t="shared" si="1"/>
        <v>5039</v>
      </c>
      <c r="H70" s="17">
        <f t="shared" si="2"/>
        <v>0.001784084144</v>
      </c>
      <c r="J70" s="15">
        <f t="shared" si="3"/>
        <v>-9.714758878</v>
      </c>
      <c r="K70" s="15">
        <f t="shared" si="4"/>
        <v>34.50813078</v>
      </c>
      <c r="L70" s="15">
        <f t="shared" si="5"/>
        <v>-114.6977015</v>
      </c>
      <c r="M70" s="15">
        <f t="shared" si="6"/>
        <v>-14.69287936</v>
      </c>
      <c r="N70" s="15">
        <f t="shared" si="7"/>
        <v>48.90191668</v>
      </c>
      <c r="O70" s="15">
        <f t="shared" si="8"/>
        <v>-124.0005459</v>
      </c>
    </row>
    <row r="71">
      <c r="A71" s="19" t="s">
        <v>113</v>
      </c>
      <c r="B71" s="20">
        <v>270.0</v>
      </c>
      <c r="C71" s="21" t="s">
        <v>114</v>
      </c>
      <c r="D71" s="15">
        <v>9.340947</v>
      </c>
      <c r="E71" s="16">
        <v>2039.0</v>
      </c>
      <c r="F71" s="16">
        <v>3089.0</v>
      </c>
      <c r="G71" s="16">
        <f t="shared" si="1"/>
        <v>5128</v>
      </c>
      <c r="H71" s="17">
        <f t="shared" si="2"/>
        <v>0.001821557527</v>
      </c>
      <c r="J71" s="15">
        <f t="shared" si="3"/>
        <v>-13.5311867</v>
      </c>
      <c r="K71" s="15">
        <f t="shared" si="4"/>
        <v>30.78079788</v>
      </c>
      <c r="L71" s="15">
        <f t="shared" si="5"/>
        <v>-117.2394853</v>
      </c>
      <c r="M71" s="15">
        <f t="shared" si="6"/>
        <v>-16.75868108</v>
      </c>
      <c r="N71" s="15">
        <f t="shared" si="7"/>
        <v>46.94260931</v>
      </c>
      <c r="O71" s="15">
        <f t="shared" si="8"/>
        <v>-125.2719309</v>
      </c>
    </row>
    <row r="72">
      <c r="A72" s="12" t="s">
        <v>115</v>
      </c>
      <c r="B72" s="18">
        <v>199.0</v>
      </c>
      <c r="C72" s="14" t="s">
        <v>116</v>
      </c>
      <c r="D72" s="15">
        <v>8.85704424</v>
      </c>
      <c r="E72" s="14">
        <v>1208.0</v>
      </c>
      <c r="F72" s="14">
        <v>3538.0</v>
      </c>
      <c r="G72" s="16">
        <f t="shared" si="1"/>
        <v>4746</v>
      </c>
      <c r="H72" s="17">
        <f t="shared" si="2"/>
        <v>0.00186621244</v>
      </c>
      <c r="J72" s="15">
        <f t="shared" si="3"/>
        <v>-8.227789091</v>
      </c>
      <c r="K72" s="15">
        <f t="shared" si="4"/>
        <v>35.951866</v>
      </c>
      <c r="L72" s="15">
        <f t="shared" si="5"/>
        <v>-113.6934914</v>
      </c>
      <c r="M72" s="15">
        <f t="shared" si="6"/>
        <v>-19.16102345</v>
      </c>
      <c r="N72" s="15">
        <f t="shared" si="7"/>
        <v>44.6477195</v>
      </c>
      <c r="O72" s="15">
        <f t="shared" si="8"/>
        <v>-126.7325073</v>
      </c>
    </row>
    <row r="73">
      <c r="A73" s="12" t="s">
        <v>117</v>
      </c>
      <c r="B73" s="18">
        <v>8.99</v>
      </c>
      <c r="C73" s="14" t="s">
        <v>25</v>
      </c>
      <c r="D73" s="15">
        <v>9.7779735</v>
      </c>
      <c r="E73" s="14">
        <v>1674.0</v>
      </c>
      <c r="F73" s="14">
        <v>3421.0</v>
      </c>
      <c r="G73" s="16">
        <f t="shared" si="1"/>
        <v>5095</v>
      </c>
      <c r="H73" s="17">
        <f t="shared" si="2"/>
        <v>0.001919131207</v>
      </c>
      <c r="J73" s="15">
        <f t="shared" si="3"/>
        <v>-18.07489887</v>
      </c>
      <c r="K73" s="15">
        <f t="shared" si="4"/>
        <v>26.30166178</v>
      </c>
      <c r="L73" s="15">
        <f t="shared" si="5"/>
        <v>-120.2005244</v>
      </c>
      <c r="M73" s="15">
        <f t="shared" si="6"/>
        <v>-21.92763693</v>
      </c>
      <c r="N73" s="15">
        <f t="shared" si="7"/>
        <v>41.98275944</v>
      </c>
      <c r="O73" s="15">
        <f t="shared" si="8"/>
        <v>-128.3911308</v>
      </c>
    </row>
    <row r="74">
      <c r="A74" s="12" t="s">
        <v>118</v>
      </c>
      <c r="B74" s="18">
        <v>120000.0</v>
      </c>
      <c r="C74" s="14" t="s">
        <v>119</v>
      </c>
      <c r="D74" s="15">
        <v>8.350344</v>
      </c>
      <c r="E74" s="14">
        <v>1761.0</v>
      </c>
      <c r="F74" s="14">
        <v>2531.0</v>
      </c>
      <c r="G74" s="16">
        <f t="shared" si="1"/>
        <v>4292</v>
      </c>
      <c r="H74" s="17">
        <f t="shared" si="2"/>
        <v>0.001945560112</v>
      </c>
      <c r="J74" s="15">
        <f t="shared" si="3"/>
        <v>-2.341291844</v>
      </c>
      <c r="K74" s="15">
        <f t="shared" si="4"/>
        <v>41.62088711</v>
      </c>
      <c r="L74" s="15">
        <f t="shared" si="5"/>
        <v>-109.6394646</v>
      </c>
      <c r="M74" s="15">
        <f t="shared" si="6"/>
        <v>-23.27789497</v>
      </c>
      <c r="N74" s="15">
        <f t="shared" si="7"/>
        <v>40.67343541</v>
      </c>
      <c r="O74" s="15">
        <f t="shared" si="8"/>
        <v>-129.191684</v>
      </c>
    </row>
    <row r="75">
      <c r="A75" s="19" t="s">
        <v>120</v>
      </c>
      <c r="B75" s="20">
        <v>7.99</v>
      </c>
      <c r="C75" s="21" t="s">
        <v>25</v>
      </c>
      <c r="D75" s="15">
        <v>8.6903235</v>
      </c>
      <c r="E75" s="16">
        <v>1445.0</v>
      </c>
      <c r="F75" s="16">
        <v>2892.0</v>
      </c>
      <c r="G75" s="16">
        <f t="shared" si="1"/>
        <v>4337</v>
      </c>
      <c r="H75" s="17">
        <f t="shared" si="2"/>
        <v>0.002003763777</v>
      </c>
      <c r="J75" s="15">
        <f t="shared" si="3"/>
        <v>-6.330026838</v>
      </c>
      <c r="K75" s="15">
        <f t="shared" si="4"/>
        <v>37.7875641</v>
      </c>
      <c r="L75" s="15">
        <f t="shared" si="5"/>
        <v>-112.4003418</v>
      </c>
      <c r="M75" s="15">
        <f t="shared" si="6"/>
        <v>-26.18051294</v>
      </c>
      <c r="N75" s="15">
        <f t="shared" si="7"/>
        <v>37.83931999</v>
      </c>
      <c r="O75" s="15">
        <f t="shared" si="8"/>
        <v>-130.8931208</v>
      </c>
    </row>
    <row r="76">
      <c r="A76" s="12" t="s">
        <v>121</v>
      </c>
      <c r="B76" s="18">
        <v>89.0</v>
      </c>
      <c r="C76" s="14" t="s">
        <v>122</v>
      </c>
      <c r="D76" s="15">
        <v>10.1961248</v>
      </c>
      <c r="E76" s="14">
        <v>1624.0</v>
      </c>
      <c r="F76" s="14">
        <v>3354.0</v>
      </c>
      <c r="G76" s="16">
        <f t="shared" si="1"/>
        <v>4978</v>
      </c>
      <c r="H76" s="17">
        <f t="shared" si="2"/>
        <v>0.002048237204</v>
      </c>
      <c r="J76" s="15">
        <f t="shared" si="3"/>
        <v>-22.21979532</v>
      </c>
      <c r="K76" s="15">
        <f t="shared" si="4"/>
        <v>22.17577812</v>
      </c>
      <c r="L76" s="15">
        <f t="shared" si="5"/>
        <v>-122.8418883</v>
      </c>
      <c r="M76" s="15">
        <f t="shared" si="6"/>
        <v>-28.33493697</v>
      </c>
      <c r="N76" s="15">
        <f t="shared" si="7"/>
        <v>35.71835722</v>
      </c>
      <c r="O76" s="15">
        <f t="shared" si="8"/>
        <v>-132.1390736</v>
      </c>
    </row>
    <row r="77">
      <c r="A77" s="19" t="s">
        <v>123</v>
      </c>
      <c r="B77" s="20">
        <v>99.0</v>
      </c>
      <c r="C77" s="21" t="s">
        <v>124</v>
      </c>
      <c r="D77" s="15">
        <v>10.4756652</v>
      </c>
      <c r="E77" s="16">
        <v>1634.0</v>
      </c>
      <c r="F77" s="16">
        <v>3373.0</v>
      </c>
      <c r="G77" s="16">
        <f t="shared" si="1"/>
        <v>5007</v>
      </c>
      <c r="H77" s="17">
        <f t="shared" si="2"/>
        <v>0.002092203954</v>
      </c>
      <c r="J77" s="15">
        <f t="shared" si="3"/>
        <v>-24.88696513</v>
      </c>
      <c r="K77" s="15">
        <f t="shared" si="4"/>
        <v>19.50045775</v>
      </c>
      <c r="L77" s="15">
        <f t="shared" si="5"/>
        <v>-124.5122699</v>
      </c>
      <c r="M77" s="15">
        <f t="shared" si="6"/>
        <v>-30.41295433</v>
      </c>
      <c r="N77" s="15">
        <f t="shared" si="7"/>
        <v>33.65841709</v>
      </c>
      <c r="O77" s="15">
        <f t="shared" si="8"/>
        <v>-133.3274423</v>
      </c>
    </row>
    <row r="78">
      <c r="A78" s="19" t="s">
        <v>125</v>
      </c>
      <c r="B78" s="18">
        <v>11.9</v>
      </c>
      <c r="C78" s="14" t="s">
        <v>126</v>
      </c>
      <c r="D78" s="15">
        <v>12.739164200000001</v>
      </c>
      <c r="E78" s="14">
        <v>2095.0</v>
      </c>
      <c r="F78" s="14">
        <v>3743.0</v>
      </c>
      <c r="G78" s="16">
        <f t="shared" si="1"/>
        <v>5838</v>
      </c>
      <c r="H78" s="17">
        <f t="shared" si="2"/>
        <v>0.002182111031</v>
      </c>
      <c r="J78" s="15">
        <f t="shared" si="3"/>
        <v>-43.85534006</v>
      </c>
      <c r="K78" s="15">
        <f t="shared" si="4"/>
        <v>0</v>
      </c>
      <c r="L78" s="15">
        <f t="shared" si="5"/>
        <v>-135.7712554</v>
      </c>
      <c r="M78" s="15">
        <f t="shared" si="6"/>
        <v>-34.50942661</v>
      </c>
      <c r="N78" s="15">
        <f t="shared" si="7"/>
        <v>29.55618994</v>
      </c>
      <c r="O78" s="15">
        <f t="shared" si="8"/>
        <v>-135.6324272</v>
      </c>
    </row>
    <row r="79">
      <c r="A79" s="12" t="s">
        <v>127</v>
      </c>
      <c r="B79" s="18">
        <v>7.99</v>
      </c>
      <c r="C79" s="14" t="s">
        <v>25</v>
      </c>
      <c r="D79" s="15">
        <v>8.6903235</v>
      </c>
      <c r="E79" s="14">
        <v>1533.0</v>
      </c>
      <c r="F79" s="14">
        <v>2385.0</v>
      </c>
      <c r="G79" s="16">
        <f t="shared" si="1"/>
        <v>3918</v>
      </c>
      <c r="H79" s="17">
        <f t="shared" si="2"/>
        <v>0.002218050919</v>
      </c>
      <c r="J79" s="15">
        <f t="shared" si="3"/>
        <v>-6.330026838</v>
      </c>
      <c r="K79" s="15">
        <f t="shared" si="4"/>
        <v>37.7875641</v>
      </c>
      <c r="L79" s="15">
        <f t="shared" si="5"/>
        <v>-112.4003418</v>
      </c>
      <c r="M79" s="15">
        <f t="shared" si="6"/>
        <v>-36.09213165</v>
      </c>
      <c r="N79" s="15">
        <f t="shared" si="7"/>
        <v>27.95636364</v>
      </c>
      <c r="O79" s="15">
        <f t="shared" si="8"/>
        <v>-136.5098524</v>
      </c>
    </row>
    <row r="80">
      <c r="A80" s="12" t="s">
        <v>128</v>
      </c>
      <c r="B80" s="18">
        <v>79.0</v>
      </c>
      <c r="C80" s="14" t="s">
        <v>129</v>
      </c>
      <c r="D80" s="15">
        <v>11.553757899999999</v>
      </c>
      <c r="E80" s="14">
        <v>1542.0</v>
      </c>
      <c r="F80" s="14">
        <v>3348.0</v>
      </c>
      <c r="G80" s="16">
        <f t="shared" si="1"/>
        <v>4890</v>
      </c>
      <c r="H80" s="17">
        <f t="shared" si="2"/>
        <v>0.002362731677</v>
      </c>
      <c r="J80" s="15">
        <f t="shared" si="3"/>
        <v>-34.46483753</v>
      </c>
      <c r="K80" s="15">
        <f t="shared" si="4"/>
        <v>9.759273052</v>
      </c>
      <c r="L80" s="15">
        <f t="shared" si="5"/>
        <v>-130.3292318</v>
      </c>
      <c r="M80" s="15">
        <f t="shared" si="6"/>
        <v>-42.16863981</v>
      </c>
      <c r="N80" s="15">
        <f t="shared" si="7"/>
        <v>21.73546609</v>
      </c>
      <c r="O80" s="15">
        <f t="shared" si="8"/>
        <v>-139.8126523</v>
      </c>
    </row>
    <row r="81">
      <c r="A81" s="19" t="s">
        <v>130</v>
      </c>
      <c r="B81" s="20">
        <v>11.9</v>
      </c>
      <c r="C81" s="21" t="s">
        <v>126</v>
      </c>
      <c r="D81" s="15">
        <v>12.739164200000001</v>
      </c>
      <c r="E81" s="16">
        <v>1709.0</v>
      </c>
      <c r="F81" s="16">
        <v>3418.0</v>
      </c>
      <c r="G81" s="16">
        <f t="shared" si="1"/>
        <v>5127</v>
      </c>
      <c r="H81" s="17">
        <f t="shared" si="2"/>
        <v>0.002484720928</v>
      </c>
      <c r="J81" s="15">
        <f t="shared" si="3"/>
        <v>-43.85534006</v>
      </c>
      <c r="K81" s="15">
        <f t="shared" si="4"/>
        <v>0</v>
      </c>
      <c r="L81" s="15">
        <f t="shared" si="5"/>
        <v>-135.7712554</v>
      </c>
      <c r="M81" s="15">
        <f t="shared" si="6"/>
        <v>-46.9526371</v>
      </c>
      <c r="N81" s="15">
        <f t="shared" si="7"/>
        <v>16.74814299</v>
      </c>
      <c r="O81" s="15">
        <f t="shared" si="8"/>
        <v>-142.3416528</v>
      </c>
    </row>
    <row r="82">
      <c r="A82" s="12" t="s">
        <v>131</v>
      </c>
      <c r="B82" s="18">
        <v>7.99</v>
      </c>
      <c r="C82" s="14" t="s">
        <v>25</v>
      </c>
      <c r="D82" s="15">
        <v>8.6903235</v>
      </c>
      <c r="E82" s="14">
        <v>718.0</v>
      </c>
      <c r="F82" s="14">
        <v>2239.0</v>
      </c>
      <c r="G82" s="16">
        <f t="shared" si="1"/>
        <v>2957</v>
      </c>
      <c r="H82" s="17">
        <f t="shared" si="2"/>
        <v>0.002938898715</v>
      </c>
      <c r="J82" s="15">
        <f t="shared" si="3"/>
        <v>-6.330026838</v>
      </c>
      <c r="K82" s="15">
        <f t="shared" si="4"/>
        <v>37.7875641</v>
      </c>
      <c r="L82" s="15">
        <f t="shared" si="5"/>
        <v>-112.4003418</v>
      </c>
      <c r="M82" s="15">
        <f t="shared" si="6"/>
        <v>-62.47261612</v>
      </c>
      <c r="N82" s="15">
        <f t="shared" si="7"/>
        <v>0</v>
      </c>
      <c r="O82" s="15">
        <f t="shared" si="8"/>
        <v>-150.1415176</v>
      </c>
    </row>
    <row r="83">
      <c r="A83" s="26"/>
      <c r="B83" s="20"/>
      <c r="D83" s="15"/>
      <c r="E83" s="16"/>
      <c r="F83" s="16"/>
      <c r="G83" s="16"/>
      <c r="H83" s="17"/>
    </row>
    <row r="84">
      <c r="A84" s="26" t="s">
        <v>132</v>
      </c>
      <c r="B84" s="20"/>
      <c r="D84" s="15">
        <f>AVERAGE(D2:D82)</f>
        <v>8.157100277</v>
      </c>
      <c r="E84" s="16"/>
      <c r="F84" s="16"/>
      <c r="G84" s="16">
        <f t="shared" ref="G84:H84" si="9">AVERAGE(G2:G82)</f>
        <v>5390.185185</v>
      </c>
      <c r="H84" s="27">
        <f t="shared" si="9"/>
        <v>0.001539890362</v>
      </c>
    </row>
    <row r="85">
      <c r="A85" s="26" t="s">
        <v>133</v>
      </c>
      <c r="B85" s="20"/>
      <c r="D85" s="15">
        <f>MIN(D2:D82)</f>
        <v>2.4368391</v>
      </c>
      <c r="G85" s="16">
        <f t="shared" ref="G85:H85" si="10">MIN(G2:G82)</f>
        <v>2957</v>
      </c>
      <c r="H85" s="27">
        <f t="shared" si="10"/>
        <v>0.0004184851623</v>
      </c>
    </row>
    <row r="86">
      <c r="A86" s="26" t="s">
        <v>134</v>
      </c>
      <c r="B86" s="20"/>
      <c r="D86" s="15">
        <f>MAX(D2:D82)</f>
        <v>12.7391642</v>
      </c>
      <c r="G86" s="16">
        <f t="shared" ref="G86:H86" si="11">MAX(G2:G82)</f>
        <v>7436</v>
      </c>
      <c r="H86" s="27">
        <f t="shared" si="11"/>
        <v>0.002938898715</v>
      </c>
    </row>
    <row r="87">
      <c r="A87" s="28"/>
      <c r="B87" s="20"/>
      <c r="D87" s="15"/>
      <c r="G87" s="16"/>
      <c r="H87" s="17"/>
    </row>
    <row r="88">
      <c r="A88" s="28"/>
      <c r="B88" s="20"/>
      <c r="D88" s="15"/>
      <c r="G88" s="16"/>
      <c r="H88" s="17"/>
    </row>
    <row r="89">
      <c r="A89" s="28"/>
      <c r="B89" s="20"/>
      <c r="D89" s="15"/>
      <c r="G89" s="16"/>
      <c r="H89" s="17"/>
    </row>
    <row r="90">
      <c r="A90" s="28"/>
      <c r="B90" s="20"/>
      <c r="D90" s="15"/>
      <c r="G90" s="16"/>
      <c r="H90" s="17"/>
    </row>
    <row r="91">
      <c r="A91" s="28"/>
      <c r="B91" s="20"/>
      <c r="D91" s="15"/>
      <c r="G91" s="16"/>
      <c r="H91" s="17"/>
    </row>
    <row r="92">
      <c r="A92" s="28"/>
      <c r="B92" s="20"/>
      <c r="D92" s="15"/>
      <c r="G92" s="16"/>
      <c r="H92" s="17"/>
    </row>
    <row r="93">
      <c r="A93" s="28"/>
      <c r="B93" s="20"/>
      <c r="D93" s="15"/>
      <c r="G93" s="16"/>
      <c r="H93" s="17"/>
    </row>
    <row r="94">
      <c r="A94" s="28"/>
      <c r="B94" s="20"/>
      <c r="D94" s="15"/>
      <c r="G94" s="16"/>
      <c r="H94" s="17"/>
    </row>
    <row r="95">
      <c r="A95" s="28"/>
      <c r="B95" s="20"/>
      <c r="D95" s="15"/>
      <c r="G95" s="16"/>
      <c r="H95" s="17"/>
    </row>
    <row r="96">
      <c r="A96" s="28"/>
      <c r="B96" s="20"/>
      <c r="D96" s="15"/>
      <c r="G96" s="16"/>
      <c r="H96" s="17"/>
    </row>
    <row r="97">
      <c r="A97" s="28"/>
      <c r="B97" s="20"/>
      <c r="D97" s="15"/>
      <c r="G97" s="16"/>
      <c r="H97" s="17"/>
    </row>
    <row r="98">
      <c r="A98" s="28"/>
      <c r="B98" s="20"/>
      <c r="D98" s="15"/>
      <c r="G98" s="16"/>
      <c r="H98" s="17"/>
    </row>
    <row r="99">
      <c r="A99" s="28"/>
      <c r="B99" s="20"/>
      <c r="D99" s="15"/>
      <c r="G99" s="16"/>
      <c r="H99" s="17"/>
    </row>
    <row r="100">
      <c r="A100" s="28"/>
      <c r="B100" s="20"/>
      <c r="D100" s="15"/>
      <c r="G100" s="16"/>
      <c r="H100" s="17"/>
    </row>
    <row r="101">
      <c r="A101" s="28"/>
      <c r="B101" s="20"/>
      <c r="D101" s="15"/>
      <c r="G101" s="16"/>
      <c r="H101" s="17"/>
    </row>
    <row r="102">
      <c r="A102" s="28"/>
      <c r="B102" s="20"/>
      <c r="D102" s="15"/>
      <c r="G102" s="16"/>
      <c r="H102" s="17"/>
    </row>
    <row r="103">
      <c r="A103" s="28"/>
      <c r="B103" s="20"/>
      <c r="D103" s="15"/>
      <c r="G103" s="16"/>
      <c r="H103" s="17"/>
    </row>
    <row r="104">
      <c r="A104" s="28"/>
      <c r="B104" s="20"/>
      <c r="D104" s="15"/>
      <c r="G104" s="16"/>
      <c r="H104" s="17"/>
    </row>
    <row r="105">
      <c r="A105" s="28"/>
      <c r="B105" s="20"/>
      <c r="D105" s="15"/>
      <c r="G105" s="16"/>
      <c r="H105" s="17"/>
    </row>
    <row r="106">
      <c r="A106" s="28"/>
      <c r="B106" s="20"/>
      <c r="D106" s="15"/>
      <c r="G106" s="16"/>
      <c r="H106" s="17"/>
    </row>
    <row r="107">
      <c r="A107" s="28"/>
      <c r="B107" s="20"/>
      <c r="D107" s="15"/>
      <c r="G107" s="16"/>
      <c r="H107" s="17"/>
    </row>
    <row r="108">
      <c r="A108" s="28"/>
      <c r="B108" s="20"/>
      <c r="D108" s="15"/>
      <c r="G108" s="16"/>
      <c r="H108" s="17"/>
    </row>
    <row r="109">
      <c r="A109" s="28"/>
      <c r="B109" s="20"/>
      <c r="D109" s="15"/>
      <c r="G109" s="16"/>
      <c r="H109" s="17"/>
    </row>
    <row r="110">
      <c r="A110" s="28"/>
      <c r="B110" s="20"/>
      <c r="D110" s="15"/>
      <c r="G110" s="16"/>
      <c r="H110" s="17"/>
    </row>
    <row r="111">
      <c r="A111" s="28"/>
      <c r="B111" s="20"/>
      <c r="D111" s="15"/>
      <c r="G111" s="16"/>
      <c r="H111" s="17"/>
    </row>
    <row r="112">
      <c r="A112" s="28"/>
      <c r="B112" s="20"/>
      <c r="D112" s="15"/>
      <c r="G112" s="16"/>
      <c r="H112" s="17"/>
    </row>
    <row r="113">
      <c r="A113" s="28"/>
      <c r="B113" s="20"/>
      <c r="D113" s="15"/>
      <c r="G113" s="16"/>
      <c r="H113" s="17"/>
    </row>
    <row r="114">
      <c r="A114" s="28"/>
      <c r="B114" s="20"/>
      <c r="D114" s="15"/>
      <c r="G114" s="16"/>
      <c r="H114" s="17"/>
    </row>
    <row r="115">
      <c r="A115" s="28"/>
      <c r="B115" s="20"/>
      <c r="D115" s="15"/>
      <c r="G115" s="16"/>
      <c r="H115" s="17"/>
    </row>
    <row r="116">
      <c r="A116" s="28"/>
      <c r="B116" s="20"/>
      <c r="D116" s="15"/>
      <c r="G116" s="16"/>
      <c r="H116" s="17"/>
    </row>
    <row r="117">
      <c r="A117" s="28"/>
      <c r="B117" s="20"/>
      <c r="D117" s="15"/>
      <c r="G117" s="16"/>
      <c r="H117" s="17"/>
    </row>
    <row r="118">
      <c r="A118" s="28"/>
      <c r="B118" s="20"/>
      <c r="D118" s="15"/>
      <c r="G118" s="16"/>
      <c r="H118" s="17"/>
    </row>
    <row r="119">
      <c r="A119" s="28"/>
      <c r="B119" s="20"/>
      <c r="D119" s="15"/>
      <c r="G119" s="16"/>
      <c r="H119" s="17"/>
    </row>
    <row r="120">
      <c r="A120" s="28"/>
      <c r="B120" s="20"/>
      <c r="D120" s="15"/>
      <c r="G120" s="16"/>
      <c r="H120" s="17"/>
    </row>
    <row r="121">
      <c r="A121" s="28"/>
      <c r="B121" s="20"/>
      <c r="D121" s="15"/>
      <c r="G121" s="16"/>
      <c r="H121" s="17"/>
    </row>
    <row r="122">
      <c r="A122" s="28"/>
      <c r="B122" s="20"/>
      <c r="D122" s="15"/>
      <c r="G122" s="16"/>
      <c r="H122" s="17"/>
    </row>
    <row r="123">
      <c r="A123" s="28"/>
      <c r="B123" s="20"/>
      <c r="D123" s="15"/>
      <c r="G123" s="16"/>
      <c r="H123" s="17"/>
    </row>
    <row r="124">
      <c r="A124" s="28"/>
      <c r="B124" s="20"/>
      <c r="D124" s="15"/>
      <c r="G124" s="16"/>
      <c r="H124" s="17"/>
    </row>
    <row r="125">
      <c r="A125" s="28"/>
      <c r="B125" s="20"/>
      <c r="D125" s="15"/>
      <c r="G125" s="16"/>
      <c r="H125" s="17"/>
    </row>
    <row r="126">
      <c r="A126" s="28"/>
      <c r="B126" s="20"/>
      <c r="D126" s="15"/>
      <c r="G126" s="16"/>
      <c r="H126" s="17"/>
    </row>
    <row r="127">
      <c r="A127" s="28"/>
      <c r="B127" s="20"/>
      <c r="D127" s="15"/>
      <c r="G127" s="16"/>
      <c r="H127" s="17"/>
    </row>
    <row r="128">
      <c r="A128" s="28"/>
      <c r="B128" s="20"/>
      <c r="D128" s="15"/>
      <c r="G128" s="16"/>
      <c r="H128" s="17"/>
    </row>
    <row r="129">
      <c r="A129" s="28"/>
      <c r="B129" s="20"/>
      <c r="D129" s="15"/>
      <c r="G129" s="16"/>
      <c r="H129" s="17"/>
    </row>
    <row r="130">
      <c r="A130" s="28"/>
      <c r="B130" s="20"/>
      <c r="D130" s="15"/>
      <c r="G130" s="16"/>
      <c r="H130" s="17"/>
    </row>
    <row r="131">
      <c r="A131" s="28"/>
      <c r="B131" s="20"/>
      <c r="D131" s="15"/>
      <c r="G131" s="16"/>
      <c r="H131" s="17"/>
    </row>
    <row r="132">
      <c r="A132" s="28"/>
      <c r="B132" s="20"/>
      <c r="D132" s="15"/>
      <c r="G132" s="16"/>
      <c r="H132" s="17"/>
    </row>
    <row r="133">
      <c r="A133" s="28"/>
      <c r="B133" s="20"/>
      <c r="D133" s="15"/>
      <c r="G133" s="16"/>
      <c r="H133" s="17"/>
    </row>
    <row r="134">
      <c r="A134" s="28"/>
      <c r="B134" s="20"/>
      <c r="D134" s="15"/>
      <c r="G134" s="16"/>
      <c r="H134" s="17"/>
    </row>
    <row r="135">
      <c r="A135" s="28"/>
      <c r="B135" s="20"/>
      <c r="D135" s="15"/>
      <c r="G135" s="16"/>
      <c r="H135" s="17"/>
    </row>
    <row r="136">
      <c r="A136" s="28"/>
      <c r="B136" s="20"/>
      <c r="D136" s="15"/>
      <c r="G136" s="16"/>
      <c r="H136" s="17"/>
    </row>
    <row r="137">
      <c r="A137" s="28"/>
      <c r="B137" s="20"/>
      <c r="D137" s="15"/>
      <c r="G137" s="16"/>
      <c r="H137" s="17"/>
    </row>
    <row r="138">
      <c r="A138" s="28"/>
      <c r="B138" s="20"/>
      <c r="D138" s="15"/>
      <c r="G138" s="16"/>
      <c r="H138" s="17"/>
    </row>
    <row r="139">
      <c r="A139" s="28"/>
      <c r="B139" s="20"/>
      <c r="D139" s="15"/>
      <c r="G139" s="16"/>
      <c r="H139" s="17"/>
    </row>
    <row r="140">
      <c r="A140" s="28"/>
      <c r="B140" s="20"/>
      <c r="D140" s="15"/>
      <c r="G140" s="16"/>
      <c r="H140" s="17"/>
    </row>
    <row r="141">
      <c r="A141" s="28"/>
      <c r="B141" s="20"/>
      <c r="D141" s="15"/>
      <c r="G141" s="16"/>
      <c r="H141" s="17"/>
    </row>
    <row r="142">
      <c r="A142" s="28"/>
      <c r="B142" s="20"/>
      <c r="D142" s="15"/>
      <c r="G142" s="16"/>
      <c r="H142" s="17"/>
    </row>
    <row r="143">
      <c r="A143" s="28"/>
      <c r="B143" s="20"/>
      <c r="D143" s="15"/>
      <c r="G143" s="16"/>
      <c r="H143" s="17"/>
    </row>
    <row r="144">
      <c r="A144" s="28"/>
      <c r="B144" s="20"/>
      <c r="D144" s="15"/>
      <c r="G144" s="16"/>
      <c r="H144" s="17"/>
    </row>
    <row r="145">
      <c r="A145" s="28"/>
      <c r="B145" s="20"/>
      <c r="D145" s="15"/>
      <c r="G145" s="16"/>
      <c r="H145" s="17"/>
    </row>
    <row r="146">
      <c r="A146" s="28"/>
      <c r="B146" s="20"/>
      <c r="D146" s="15"/>
      <c r="G146" s="16"/>
      <c r="H146" s="17"/>
    </row>
    <row r="147">
      <c r="A147" s="28"/>
      <c r="B147" s="20"/>
      <c r="D147" s="15"/>
      <c r="G147" s="16"/>
      <c r="H147" s="17"/>
    </row>
    <row r="148">
      <c r="A148" s="28"/>
      <c r="B148" s="20"/>
      <c r="D148" s="15"/>
      <c r="G148" s="16"/>
      <c r="H148" s="17"/>
    </row>
    <row r="149">
      <c r="A149" s="28"/>
      <c r="B149" s="20"/>
      <c r="D149" s="15"/>
      <c r="G149" s="16"/>
      <c r="H149" s="17"/>
    </row>
    <row r="150">
      <c r="A150" s="28"/>
      <c r="B150" s="20"/>
      <c r="D150" s="15"/>
      <c r="G150" s="16"/>
      <c r="H150" s="17"/>
    </row>
    <row r="151">
      <c r="A151" s="28"/>
      <c r="B151" s="20"/>
      <c r="D151" s="15"/>
      <c r="G151" s="16"/>
      <c r="H151" s="17"/>
    </row>
    <row r="152">
      <c r="A152" s="28"/>
      <c r="B152" s="20"/>
      <c r="D152" s="15"/>
      <c r="G152" s="16"/>
      <c r="H152" s="17"/>
    </row>
    <row r="153">
      <c r="A153" s="28"/>
      <c r="B153" s="20"/>
      <c r="D153" s="15"/>
      <c r="G153" s="16"/>
      <c r="H153" s="17"/>
    </row>
    <row r="154">
      <c r="A154" s="28"/>
      <c r="B154" s="20"/>
      <c r="D154" s="15"/>
      <c r="G154" s="16"/>
      <c r="H154" s="17"/>
    </row>
    <row r="155">
      <c r="A155" s="28"/>
      <c r="B155" s="20"/>
      <c r="D155" s="15"/>
      <c r="G155" s="16"/>
      <c r="H155" s="17"/>
    </row>
    <row r="156">
      <c r="A156" s="28"/>
      <c r="B156" s="20"/>
      <c r="D156" s="15"/>
      <c r="G156" s="16"/>
      <c r="H156" s="17"/>
    </row>
    <row r="157">
      <c r="A157" s="28"/>
      <c r="B157" s="20"/>
      <c r="D157" s="15"/>
      <c r="G157" s="16"/>
      <c r="H157" s="17"/>
    </row>
    <row r="158">
      <c r="A158" s="28"/>
      <c r="B158" s="20"/>
      <c r="D158" s="15"/>
      <c r="G158" s="16"/>
      <c r="H158" s="17"/>
    </row>
    <row r="159">
      <c r="A159" s="28"/>
      <c r="B159" s="20"/>
      <c r="D159" s="15"/>
      <c r="G159" s="16"/>
      <c r="H159" s="17"/>
    </row>
    <row r="160">
      <c r="A160" s="28"/>
      <c r="B160" s="20"/>
      <c r="D160" s="15"/>
      <c r="G160" s="16"/>
      <c r="H160" s="17"/>
    </row>
    <row r="161">
      <c r="A161" s="28"/>
      <c r="B161" s="20"/>
      <c r="D161" s="15"/>
      <c r="G161" s="16"/>
      <c r="H161" s="17"/>
    </row>
    <row r="162">
      <c r="A162" s="28"/>
      <c r="B162" s="20"/>
      <c r="D162" s="15"/>
      <c r="G162" s="16"/>
      <c r="H162" s="17"/>
    </row>
    <row r="163">
      <c r="A163" s="28"/>
      <c r="B163" s="20"/>
      <c r="D163" s="15"/>
      <c r="G163" s="16"/>
      <c r="H163" s="17"/>
    </row>
    <row r="164">
      <c r="A164" s="28"/>
      <c r="B164" s="20"/>
      <c r="D164" s="15"/>
      <c r="G164" s="16"/>
      <c r="H164" s="17"/>
    </row>
    <row r="165">
      <c r="A165" s="28"/>
      <c r="B165" s="20"/>
      <c r="D165" s="15"/>
      <c r="G165" s="16"/>
      <c r="H165" s="17"/>
    </row>
    <row r="166">
      <c r="A166" s="28"/>
      <c r="B166" s="20"/>
      <c r="D166" s="15"/>
      <c r="G166" s="16"/>
      <c r="H166" s="17"/>
    </row>
    <row r="167">
      <c r="A167" s="28"/>
      <c r="B167" s="20"/>
      <c r="D167" s="15"/>
      <c r="G167" s="16"/>
      <c r="H167" s="17"/>
    </row>
    <row r="168">
      <c r="A168" s="28"/>
      <c r="B168" s="20"/>
      <c r="D168" s="15"/>
      <c r="G168" s="16"/>
      <c r="H168" s="17"/>
    </row>
    <row r="169">
      <c r="A169" s="28"/>
      <c r="B169" s="20"/>
      <c r="D169" s="15"/>
      <c r="G169" s="16"/>
      <c r="H169" s="17"/>
    </row>
    <row r="170">
      <c r="A170" s="28"/>
      <c r="B170" s="20"/>
      <c r="D170" s="15"/>
      <c r="G170" s="16"/>
      <c r="H170" s="17"/>
    </row>
    <row r="171">
      <c r="A171" s="28"/>
      <c r="B171" s="20"/>
      <c r="D171" s="15"/>
      <c r="G171" s="16"/>
      <c r="H171" s="17"/>
    </row>
    <row r="172">
      <c r="A172" s="28"/>
      <c r="B172" s="20"/>
      <c r="D172" s="15"/>
      <c r="G172" s="16"/>
      <c r="H172" s="17"/>
    </row>
    <row r="173">
      <c r="A173" s="28"/>
      <c r="B173" s="20"/>
      <c r="D173" s="15"/>
      <c r="G173" s="16"/>
      <c r="H173" s="17"/>
    </row>
    <row r="174">
      <c r="A174" s="28"/>
      <c r="B174" s="20"/>
      <c r="D174" s="15"/>
      <c r="G174" s="16"/>
      <c r="H174" s="17"/>
    </row>
    <row r="175">
      <c r="A175" s="28"/>
      <c r="B175" s="20"/>
      <c r="D175" s="15"/>
      <c r="G175" s="16"/>
      <c r="H175" s="17"/>
    </row>
    <row r="176">
      <c r="A176" s="28"/>
      <c r="B176" s="20"/>
      <c r="D176" s="15"/>
      <c r="G176" s="16"/>
      <c r="H176" s="17"/>
    </row>
    <row r="177">
      <c r="A177" s="28"/>
      <c r="B177" s="20"/>
      <c r="D177" s="15"/>
      <c r="G177" s="16"/>
      <c r="H177" s="17"/>
    </row>
    <row r="178">
      <c r="A178" s="28"/>
      <c r="B178" s="20"/>
      <c r="D178" s="15"/>
      <c r="G178" s="16"/>
      <c r="H178" s="17"/>
    </row>
    <row r="179">
      <c r="A179" s="28"/>
      <c r="B179" s="20"/>
      <c r="D179" s="15"/>
      <c r="G179" s="16"/>
      <c r="H179" s="17"/>
    </row>
    <row r="180">
      <c r="A180" s="28"/>
      <c r="B180" s="20"/>
      <c r="D180" s="15"/>
      <c r="G180" s="16"/>
      <c r="H180" s="17"/>
    </row>
    <row r="181">
      <c r="A181" s="28"/>
      <c r="B181" s="20"/>
      <c r="D181" s="15"/>
      <c r="G181" s="16"/>
      <c r="H181" s="17"/>
    </row>
    <row r="182">
      <c r="A182" s="28"/>
      <c r="B182" s="20"/>
      <c r="D182" s="15"/>
      <c r="G182" s="16"/>
      <c r="H182" s="17"/>
    </row>
    <row r="183">
      <c r="A183" s="28"/>
      <c r="B183" s="20"/>
      <c r="D183" s="15"/>
      <c r="G183" s="16"/>
      <c r="H183" s="17"/>
    </row>
    <row r="184">
      <c r="A184" s="28"/>
      <c r="B184" s="20"/>
      <c r="D184" s="15"/>
      <c r="G184" s="16"/>
      <c r="H184" s="17"/>
    </row>
    <row r="185">
      <c r="A185" s="28"/>
      <c r="B185" s="20"/>
      <c r="D185" s="15"/>
      <c r="G185" s="16"/>
      <c r="H185" s="17"/>
    </row>
    <row r="186">
      <c r="A186" s="28"/>
      <c r="B186" s="20"/>
      <c r="D186" s="15"/>
      <c r="G186" s="16"/>
      <c r="H186" s="17"/>
    </row>
    <row r="187">
      <c r="A187" s="28"/>
      <c r="B187" s="20"/>
      <c r="D187" s="15"/>
      <c r="G187" s="16"/>
      <c r="H187" s="17"/>
    </row>
    <row r="188">
      <c r="A188" s="28"/>
      <c r="B188" s="20"/>
      <c r="D188" s="15"/>
      <c r="G188" s="16"/>
      <c r="H188" s="17"/>
    </row>
    <row r="189">
      <c r="A189" s="28"/>
      <c r="B189" s="20"/>
      <c r="D189" s="15"/>
      <c r="G189" s="16"/>
      <c r="H189" s="17"/>
    </row>
    <row r="190">
      <c r="A190" s="28"/>
      <c r="B190" s="20"/>
      <c r="D190" s="15"/>
      <c r="G190" s="16"/>
      <c r="H190" s="17"/>
    </row>
    <row r="191">
      <c r="A191" s="28"/>
      <c r="B191" s="20"/>
      <c r="D191" s="15"/>
      <c r="G191" s="16"/>
      <c r="H191" s="17"/>
    </row>
    <row r="192">
      <c r="A192" s="28"/>
      <c r="B192" s="20"/>
      <c r="D192" s="15"/>
      <c r="G192" s="16"/>
      <c r="H192" s="17"/>
    </row>
    <row r="193">
      <c r="A193" s="28"/>
      <c r="B193" s="20"/>
      <c r="D193" s="15"/>
      <c r="G193" s="16"/>
      <c r="H193" s="17"/>
    </row>
    <row r="194">
      <c r="A194" s="28"/>
      <c r="B194" s="20"/>
      <c r="D194" s="15"/>
      <c r="G194" s="16"/>
      <c r="H194" s="17"/>
    </row>
    <row r="195">
      <c r="A195" s="28"/>
      <c r="B195" s="20"/>
      <c r="D195" s="15"/>
      <c r="G195" s="16"/>
      <c r="H195" s="17"/>
    </row>
    <row r="196">
      <c r="A196" s="28"/>
      <c r="B196" s="20"/>
      <c r="D196" s="15"/>
      <c r="G196" s="16"/>
      <c r="H196" s="17"/>
    </row>
    <row r="197">
      <c r="A197" s="28"/>
      <c r="B197" s="20"/>
      <c r="D197" s="15"/>
      <c r="G197" s="16"/>
      <c r="H197" s="17"/>
    </row>
    <row r="198">
      <c r="A198" s="28"/>
      <c r="B198" s="20"/>
      <c r="D198" s="15"/>
      <c r="G198" s="16"/>
      <c r="H198" s="17"/>
    </row>
    <row r="199">
      <c r="A199" s="28"/>
      <c r="B199" s="20"/>
      <c r="D199" s="15"/>
      <c r="G199" s="16"/>
      <c r="H199" s="17"/>
    </row>
    <row r="200">
      <c r="A200" s="28"/>
      <c r="B200" s="20"/>
      <c r="D200" s="15"/>
      <c r="G200" s="16"/>
      <c r="H200" s="17"/>
    </row>
    <row r="201">
      <c r="A201" s="28"/>
      <c r="B201" s="20"/>
      <c r="D201" s="15"/>
      <c r="G201" s="16"/>
      <c r="H201" s="17"/>
    </row>
    <row r="202">
      <c r="A202" s="28"/>
      <c r="B202" s="20"/>
      <c r="D202" s="15"/>
      <c r="G202" s="16"/>
      <c r="H202" s="17"/>
    </row>
    <row r="203">
      <c r="A203" s="28"/>
      <c r="B203" s="20"/>
      <c r="D203" s="15"/>
      <c r="G203" s="16"/>
      <c r="H203" s="17"/>
    </row>
    <row r="204">
      <c r="A204" s="28"/>
      <c r="B204" s="20"/>
      <c r="D204" s="15"/>
      <c r="G204" s="16"/>
      <c r="H204" s="17"/>
    </row>
    <row r="205">
      <c r="A205" s="28"/>
      <c r="B205" s="20"/>
      <c r="D205" s="15"/>
      <c r="G205" s="16"/>
      <c r="H205" s="17"/>
    </row>
    <row r="206">
      <c r="A206" s="28"/>
      <c r="B206" s="20"/>
      <c r="D206" s="15"/>
      <c r="G206" s="16"/>
      <c r="H206" s="17"/>
    </row>
    <row r="207">
      <c r="A207" s="28"/>
      <c r="B207" s="20"/>
      <c r="D207" s="15"/>
      <c r="G207" s="16"/>
      <c r="H207" s="17"/>
    </row>
    <row r="208">
      <c r="A208" s="28"/>
      <c r="B208" s="20"/>
      <c r="D208" s="15"/>
      <c r="G208" s="16"/>
      <c r="H208" s="17"/>
    </row>
    <row r="209">
      <c r="A209" s="28"/>
      <c r="B209" s="20"/>
      <c r="D209" s="15"/>
      <c r="G209" s="16"/>
      <c r="H209" s="17"/>
    </row>
    <row r="210">
      <c r="A210" s="28"/>
      <c r="B210" s="20"/>
      <c r="D210" s="15"/>
      <c r="G210" s="16"/>
      <c r="H210" s="17"/>
    </row>
    <row r="211">
      <c r="A211" s="28"/>
      <c r="B211" s="20"/>
      <c r="D211" s="15"/>
      <c r="G211" s="16"/>
      <c r="H211" s="17"/>
    </row>
    <row r="212">
      <c r="A212" s="28"/>
      <c r="B212" s="20"/>
      <c r="D212" s="15"/>
      <c r="G212" s="16"/>
      <c r="H212" s="17"/>
    </row>
    <row r="213">
      <c r="A213" s="28"/>
      <c r="B213" s="20"/>
      <c r="D213" s="15"/>
      <c r="G213" s="16"/>
      <c r="H213" s="17"/>
    </row>
    <row r="214">
      <c r="A214" s="28"/>
      <c r="B214" s="20"/>
      <c r="D214" s="15"/>
      <c r="G214" s="16"/>
      <c r="H214" s="17"/>
    </row>
    <row r="215">
      <c r="A215" s="28"/>
      <c r="B215" s="20"/>
      <c r="D215" s="15"/>
      <c r="G215" s="16"/>
      <c r="H215" s="17"/>
    </row>
    <row r="216">
      <c r="A216" s="28"/>
      <c r="B216" s="20"/>
      <c r="D216" s="15"/>
      <c r="G216" s="16"/>
      <c r="H216" s="17"/>
    </row>
    <row r="217">
      <c r="A217" s="28"/>
      <c r="B217" s="20"/>
      <c r="D217" s="15"/>
      <c r="G217" s="16"/>
      <c r="H217" s="17"/>
    </row>
    <row r="218">
      <c r="A218" s="28"/>
      <c r="B218" s="20"/>
      <c r="D218" s="15"/>
      <c r="G218" s="16"/>
      <c r="H218" s="17"/>
    </row>
    <row r="219">
      <c r="A219" s="28"/>
      <c r="B219" s="20"/>
      <c r="D219" s="15"/>
      <c r="G219" s="16"/>
      <c r="H219" s="17"/>
    </row>
    <row r="220">
      <c r="A220" s="28"/>
      <c r="B220" s="20"/>
      <c r="D220" s="15"/>
      <c r="G220" s="16"/>
      <c r="H220" s="17"/>
    </row>
    <row r="221">
      <c r="A221" s="28"/>
      <c r="B221" s="20"/>
      <c r="D221" s="15"/>
      <c r="G221" s="16"/>
      <c r="H221" s="17"/>
    </row>
    <row r="222">
      <c r="A222" s="28"/>
      <c r="B222" s="20"/>
      <c r="D222" s="15"/>
      <c r="G222" s="16"/>
      <c r="H222" s="17"/>
    </row>
    <row r="223">
      <c r="A223" s="28"/>
      <c r="B223" s="20"/>
      <c r="D223" s="15"/>
      <c r="G223" s="16"/>
      <c r="H223" s="17"/>
    </row>
    <row r="224">
      <c r="A224" s="28"/>
      <c r="B224" s="20"/>
      <c r="D224" s="15"/>
      <c r="G224" s="16"/>
      <c r="H224" s="17"/>
    </row>
    <row r="225">
      <c r="A225" s="28"/>
      <c r="B225" s="20"/>
      <c r="D225" s="15"/>
      <c r="G225" s="16"/>
      <c r="H225" s="17"/>
    </row>
    <row r="226">
      <c r="A226" s="28"/>
      <c r="B226" s="20"/>
      <c r="D226" s="15"/>
      <c r="G226" s="16"/>
      <c r="H226" s="17"/>
    </row>
    <row r="227">
      <c r="A227" s="28"/>
      <c r="B227" s="20"/>
      <c r="D227" s="15"/>
      <c r="G227" s="16"/>
      <c r="H227" s="17"/>
    </row>
    <row r="228">
      <c r="A228" s="28"/>
      <c r="B228" s="20"/>
      <c r="D228" s="15"/>
      <c r="G228" s="16"/>
      <c r="H228" s="17"/>
    </row>
    <row r="229">
      <c r="A229" s="28"/>
      <c r="B229" s="20"/>
      <c r="D229" s="15"/>
      <c r="G229" s="16"/>
      <c r="H229" s="17"/>
    </row>
    <row r="230">
      <c r="A230" s="28"/>
      <c r="B230" s="20"/>
      <c r="D230" s="15"/>
      <c r="G230" s="16"/>
      <c r="H230" s="17"/>
    </row>
    <row r="231">
      <c r="A231" s="28"/>
      <c r="B231" s="20"/>
      <c r="D231" s="15"/>
      <c r="G231" s="16"/>
      <c r="H231" s="17"/>
    </row>
    <row r="232">
      <c r="A232" s="28"/>
      <c r="B232" s="20"/>
      <c r="D232" s="15"/>
      <c r="G232" s="16"/>
      <c r="H232" s="17"/>
    </row>
    <row r="233">
      <c r="A233" s="28"/>
      <c r="B233" s="20"/>
      <c r="D233" s="15"/>
      <c r="G233" s="16"/>
      <c r="H233" s="17"/>
    </row>
    <row r="234">
      <c r="A234" s="28"/>
      <c r="B234" s="20"/>
      <c r="D234" s="15"/>
      <c r="G234" s="16"/>
      <c r="H234" s="17"/>
    </row>
    <row r="235">
      <c r="A235" s="28"/>
      <c r="B235" s="20"/>
      <c r="D235" s="15"/>
      <c r="G235" s="16"/>
      <c r="H235" s="17"/>
    </row>
    <row r="236">
      <c r="A236" s="28"/>
      <c r="B236" s="20"/>
      <c r="D236" s="15"/>
      <c r="G236" s="16"/>
      <c r="H236" s="17"/>
    </row>
    <row r="237">
      <c r="A237" s="28"/>
      <c r="B237" s="20"/>
      <c r="D237" s="15"/>
      <c r="G237" s="16"/>
      <c r="H237" s="17"/>
    </row>
    <row r="238">
      <c r="A238" s="28"/>
      <c r="B238" s="20"/>
      <c r="D238" s="15"/>
      <c r="G238" s="16"/>
      <c r="H238" s="17"/>
    </row>
    <row r="239">
      <c r="A239" s="28"/>
      <c r="B239" s="20"/>
      <c r="D239" s="15"/>
      <c r="G239" s="16"/>
      <c r="H239" s="17"/>
    </row>
    <row r="240">
      <c r="A240" s="28"/>
      <c r="B240" s="20"/>
      <c r="D240" s="15"/>
      <c r="G240" s="16"/>
      <c r="H240" s="17"/>
    </row>
    <row r="241">
      <c r="A241" s="28"/>
      <c r="B241" s="20"/>
      <c r="D241" s="15"/>
      <c r="G241" s="16"/>
      <c r="H241" s="17"/>
    </row>
    <row r="242">
      <c r="A242" s="28"/>
      <c r="B242" s="20"/>
      <c r="D242" s="15"/>
      <c r="G242" s="16"/>
      <c r="H242" s="17"/>
    </row>
    <row r="243">
      <c r="A243" s="28"/>
      <c r="B243" s="20"/>
      <c r="D243" s="15"/>
      <c r="G243" s="16"/>
      <c r="H243" s="17"/>
    </row>
    <row r="244">
      <c r="A244" s="28"/>
      <c r="B244" s="20"/>
      <c r="D244" s="15"/>
      <c r="G244" s="16"/>
      <c r="H244" s="17"/>
    </row>
    <row r="245">
      <c r="A245" s="28"/>
      <c r="B245" s="20"/>
      <c r="D245" s="15"/>
      <c r="G245" s="16"/>
      <c r="H245" s="17"/>
    </row>
    <row r="246">
      <c r="A246" s="28"/>
      <c r="B246" s="20"/>
      <c r="D246" s="15"/>
      <c r="G246" s="16"/>
      <c r="H246" s="17"/>
    </row>
    <row r="247">
      <c r="A247" s="28"/>
      <c r="B247" s="20"/>
      <c r="D247" s="15"/>
      <c r="G247" s="16"/>
      <c r="H247" s="17"/>
    </row>
    <row r="248">
      <c r="A248" s="28"/>
      <c r="B248" s="20"/>
      <c r="D248" s="15"/>
      <c r="G248" s="16"/>
      <c r="H248" s="17"/>
    </row>
    <row r="249">
      <c r="A249" s="28"/>
      <c r="B249" s="20"/>
      <c r="D249" s="15"/>
      <c r="G249" s="16"/>
      <c r="H249" s="17"/>
    </row>
    <row r="250">
      <c r="A250" s="28"/>
      <c r="B250" s="20"/>
      <c r="D250" s="15"/>
      <c r="G250" s="16"/>
      <c r="H250" s="17"/>
    </row>
    <row r="251">
      <c r="A251" s="28"/>
      <c r="B251" s="20"/>
      <c r="D251" s="15"/>
      <c r="G251" s="16"/>
      <c r="H251" s="17"/>
    </row>
    <row r="252">
      <c r="A252" s="28"/>
      <c r="B252" s="20"/>
      <c r="D252" s="15"/>
      <c r="G252" s="16"/>
      <c r="H252" s="17"/>
    </row>
    <row r="253">
      <c r="A253" s="28"/>
      <c r="B253" s="20"/>
      <c r="D253" s="15"/>
      <c r="G253" s="16"/>
      <c r="H253" s="17"/>
    </row>
    <row r="254">
      <c r="A254" s="28"/>
      <c r="B254" s="20"/>
      <c r="D254" s="15"/>
      <c r="G254" s="16"/>
      <c r="H254" s="17"/>
    </row>
    <row r="255">
      <c r="A255" s="28"/>
      <c r="B255" s="20"/>
      <c r="D255" s="15"/>
      <c r="G255" s="16"/>
      <c r="H255" s="17"/>
    </row>
    <row r="256">
      <c r="A256" s="28"/>
      <c r="B256" s="20"/>
      <c r="D256" s="15"/>
      <c r="G256" s="16"/>
      <c r="H256" s="17"/>
    </row>
    <row r="257">
      <c r="A257" s="28"/>
      <c r="B257" s="20"/>
      <c r="D257" s="15"/>
      <c r="G257" s="16"/>
      <c r="H257" s="17"/>
    </row>
    <row r="258">
      <c r="A258" s="28"/>
      <c r="B258" s="20"/>
      <c r="D258" s="15"/>
      <c r="G258" s="16"/>
      <c r="H258" s="17"/>
    </row>
    <row r="259">
      <c r="A259" s="28"/>
      <c r="B259" s="20"/>
      <c r="D259" s="15"/>
      <c r="G259" s="16"/>
      <c r="H259" s="17"/>
    </row>
    <row r="260">
      <c r="A260" s="28"/>
      <c r="B260" s="20"/>
      <c r="D260" s="15"/>
      <c r="G260" s="16"/>
      <c r="H260" s="17"/>
    </row>
    <row r="261">
      <c r="A261" s="28"/>
      <c r="B261" s="20"/>
      <c r="D261" s="15"/>
      <c r="G261" s="16"/>
      <c r="H261" s="17"/>
    </row>
    <row r="262">
      <c r="A262" s="28"/>
      <c r="B262" s="20"/>
      <c r="D262" s="15"/>
      <c r="G262" s="16"/>
      <c r="H262" s="17"/>
    </row>
    <row r="263">
      <c r="A263" s="28"/>
      <c r="B263" s="20"/>
      <c r="D263" s="15"/>
      <c r="G263" s="16"/>
      <c r="H263" s="17"/>
    </row>
    <row r="264">
      <c r="A264" s="28"/>
      <c r="B264" s="20"/>
      <c r="D264" s="15"/>
      <c r="G264" s="16"/>
      <c r="H264" s="17"/>
    </row>
    <row r="265">
      <c r="A265" s="28"/>
      <c r="B265" s="20"/>
      <c r="D265" s="15"/>
      <c r="G265" s="16"/>
      <c r="H265" s="17"/>
    </row>
    <row r="266">
      <c r="A266" s="28"/>
      <c r="B266" s="20"/>
      <c r="D266" s="15"/>
      <c r="G266" s="16"/>
      <c r="H266" s="17"/>
    </row>
    <row r="267">
      <c r="A267" s="28"/>
      <c r="B267" s="20"/>
      <c r="D267" s="15"/>
      <c r="G267" s="16"/>
      <c r="H267" s="17"/>
    </row>
    <row r="268">
      <c r="A268" s="28"/>
      <c r="B268" s="20"/>
      <c r="D268" s="15"/>
      <c r="G268" s="16"/>
      <c r="H268" s="17"/>
    </row>
    <row r="269">
      <c r="A269" s="28"/>
      <c r="B269" s="20"/>
      <c r="D269" s="15"/>
      <c r="G269" s="16"/>
      <c r="H269" s="17"/>
    </row>
    <row r="270">
      <c r="A270" s="28"/>
      <c r="B270" s="20"/>
      <c r="D270" s="15"/>
      <c r="G270" s="16"/>
      <c r="H270" s="17"/>
    </row>
    <row r="271">
      <c r="A271" s="28"/>
      <c r="B271" s="20"/>
      <c r="D271" s="15"/>
      <c r="G271" s="16"/>
      <c r="H271" s="17"/>
    </row>
    <row r="272">
      <c r="A272" s="28"/>
      <c r="B272" s="20"/>
      <c r="D272" s="15"/>
      <c r="G272" s="16"/>
      <c r="H272" s="17"/>
    </row>
    <row r="273">
      <c r="A273" s="28"/>
      <c r="B273" s="20"/>
      <c r="D273" s="15"/>
      <c r="G273" s="16"/>
      <c r="H273" s="17"/>
    </row>
    <row r="274">
      <c r="A274" s="28"/>
      <c r="B274" s="20"/>
      <c r="D274" s="15"/>
      <c r="G274" s="16"/>
      <c r="H274" s="17"/>
    </row>
    <row r="275">
      <c r="A275" s="28"/>
      <c r="B275" s="20"/>
      <c r="D275" s="15"/>
      <c r="G275" s="16"/>
      <c r="H275" s="17"/>
    </row>
    <row r="276">
      <c r="A276" s="28"/>
      <c r="B276" s="20"/>
      <c r="D276" s="15"/>
      <c r="G276" s="16"/>
      <c r="H276" s="17"/>
    </row>
    <row r="277">
      <c r="A277" s="28"/>
      <c r="B277" s="20"/>
      <c r="D277" s="15"/>
      <c r="G277" s="16"/>
      <c r="H277" s="17"/>
    </row>
    <row r="278">
      <c r="A278" s="28"/>
      <c r="B278" s="20"/>
      <c r="D278" s="15"/>
      <c r="G278" s="16"/>
      <c r="H278" s="17"/>
    </row>
    <row r="279">
      <c r="A279" s="28"/>
      <c r="B279" s="20"/>
      <c r="D279" s="15"/>
      <c r="G279" s="16"/>
      <c r="H279" s="17"/>
    </row>
    <row r="280">
      <c r="A280" s="28"/>
      <c r="B280" s="20"/>
      <c r="D280" s="15"/>
      <c r="G280" s="16"/>
      <c r="H280" s="17"/>
    </row>
    <row r="281">
      <c r="A281" s="28"/>
      <c r="B281" s="20"/>
      <c r="D281" s="15"/>
      <c r="G281" s="16"/>
      <c r="H281" s="17"/>
    </row>
    <row r="282">
      <c r="A282" s="28"/>
      <c r="B282" s="20"/>
      <c r="D282" s="15"/>
      <c r="G282" s="16"/>
      <c r="H282" s="17"/>
    </row>
    <row r="283">
      <c r="A283" s="28"/>
      <c r="B283" s="20"/>
      <c r="D283" s="15"/>
      <c r="G283" s="16"/>
      <c r="H283" s="17"/>
    </row>
    <row r="284">
      <c r="A284" s="28"/>
      <c r="B284" s="20"/>
      <c r="D284" s="15"/>
      <c r="G284" s="16"/>
      <c r="H284" s="17"/>
    </row>
    <row r="285">
      <c r="A285" s="28"/>
      <c r="B285" s="20"/>
      <c r="D285" s="15"/>
      <c r="G285" s="16"/>
      <c r="H285" s="17"/>
    </row>
    <row r="286">
      <c r="A286" s="28"/>
      <c r="B286" s="20"/>
      <c r="D286" s="15"/>
      <c r="G286" s="16"/>
      <c r="H286" s="17"/>
    </row>
    <row r="287">
      <c r="A287" s="28"/>
      <c r="B287" s="20"/>
      <c r="D287" s="15"/>
      <c r="G287" s="16"/>
      <c r="H287" s="17"/>
    </row>
    <row r="288">
      <c r="A288" s="28"/>
      <c r="B288" s="20"/>
      <c r="D288" s="15"/>
      <c r="G288" s="16"/>
      <c r="H288" s="17"/>
    </row>
    <row r="289">
      <c r="A289" s="28"/>
      <c r="B289" s="20"/>
      <c r="D289" s="15"/>
      <c r="G289" s="16"/>
      <c r="H289" s="17"/>
    </row>
    <row r="290">
      <c r="A290" s="28"/>
      <c r="B290" s="20"/>
      <c r="D290" s="15"/>
      <c r="G290" s="16"/>
      <c r="H290" s="17"/>
    </row>
    <row r="291">
      <c r="A291" s="28"/>
      <c r="B291" s="20"/>
      <c r="D291" s="15"/>
      <c r="G291" s="16"/>
      <c r="H291" s="17"/>
    </row>
    <row r="292">
      <c r="A292" s="28"/>
      <c r="B292" s="20"/>
      <c r="D292" s="15"/>
      <c r="G292" s="16"/>
      <c r="H292" s="17"/>
    </row>
    <row r="293">
      <c r="A293" s="28"/>
      <c r="B293" s="20"/>
      <c r="D293" s="15"/>
      <c r="G293" s="16"/>
      <c r="H293" s="17"/>
    </row>
    <row r="294">
      <c r="A294" s="28"/>
      <c r="B294" s="20"/>
      <c r="D294" s="15"/>
      <c r="G294" s="16"/>
      <c r="H294" s="17"/>
    </row>
    <row r="295">
      <c r="A295" s="28"/>
      <c r="B295" s="20"/>
      <c r="D295" s="15"/>
      <c r="G295" s="16"/>
      <c r="H295" s="17"/>
    </row>
    <row r="296">
      <c r="A296" s="28"/>
      <c r="B296" s="20"/>
      <c r="D296" s="15"/>
      <c r="G296" s="16"/>
      <c r="H296" s="17"/>
    </row>
    <row r="297">
      <c r="A297" s="28"/>
      <c r="B297" s="20"/>
      <c r="D297" s="15"/>
      <c r="G297" s="16"/>
      <c r="H297" s="17"/>
    </row>
    <row r="298">
      <c r="A298" s="28"/>
      <c r="B298" s="20"/>
      <c r="D298" s="15"/>
      <c r="G298" s="16"/>
      <c r="H298" s="17"/>
    </row>
    <row r="299">
      <c r="A299" s="28"/>
      <c r="B299" s="20"/>
      <c r="D299" s="15"/>
      <c r="G299" s="16"/>
      <c r="H299" s="17"/>
    </row>
    <row r="300">
      <c r="A300" s="28"/>
      <c r="B300" s="20"/>
      <c r="D300" s="15"/>
      <c r="G300" s="16"/>
      <c r="H300" s="17"/>
    </row>
    <row r="301">
      <c r="A301" s="28"/>
      <c r="B301" s="20"/>
      <c r="D301" s="15"/>
      <c r="G301" s="16"/>
      <c r="H301" s="17"/>
    </row>
    <row r="302">
      <c r="A302" s="28"/>
      <c r="B302" s="20"/>
      <c r="D302" s="15"/>
      <c r="G302" s="16"/>
      <c r="H302" s="17"/>
    </row>
    <row r="303">
      <c r="A303" s="28"/>
      <c r="B303" s="20"/>
      <c r="D303" s="15"/>
      <c r="G303" s="16"/>
      <c r="H303" s="17"/>
    </row>
    <row r="304">
      <c r="A304" s="28"/>
      <c r="B304" s="20"/>
      <c r="D304" s="15"/>
      <c r="G304" s="16"/>
      <c r="H304" s="17"/>
    </row>
    <row r="305">
      <c r="A305" s="28"/>
      <c r="B305" s="20"/>
      <c r="D305" s="15"/>
      <c r="G305" s="16"/>
      <c r="H305" s="17"/>
    </row>
    <row r="306">
      <c r="A306" s="28"/>
      <c r="B306" s="20"/>
      <c r="D306" s="15"/>
      <c r="G306" s="16"/>
      <c r="H306" s="17"/>
    </row>
    <row r="307">
      <c r="A307" s="28"/>
      <c r="B307" s="20"/>
      <c r="D307" s="15"/>
      <c r="G307" s="16"/>
      <c r="H307" s="17"/>
    </row>
    <row r="308">
      <c r="A308" s="28"/>
      <c r="B308" s="20"/>
      <c r="D308" s="15"/>
      <c r="G308" s="16"/>
      <c r="H308" s="17"/>
    </row>
    <row r="309">
      <c r="A309" s="28"/>
      <c r="B309" s="20"/>
      <c r="D309" s="15"/>
      <c r="G309" s="16"/>
      <c r="H309" s="17"/>
    </row>
    <row r="310">
      <c r="A310" s="28"/>
      <c r="B310" s="20"/>
      <c r="D310" s="15"/>
      <c r="G310" s="16"/>
      <c r="H310" s="17"/>
    </row>
    <row r="311">
      <c r="A311" s="28"/>
      <c r="B311" s="20"/>
      <c r="D311" s="15"/>
      <c r="G311" s="16"/>
      <c r="H311" s="17"/>
    </row>
    <row r="312">
      <c r="A312" s="28"/>
      <c r="B312" s="20"/>
      <c r="D312" s="15"/>
      <c r="G312" s="16"/>
      <c r="H312" s="17"/>
    </row>
    <row r="313">
      <c r="A313" s="28"/>
      <c r="B313" s="20"/>
      <c r="D313" s="15"/>
      <c r="G313" s="16"/>
      <c r="H313" s="17"/>
    </row>
    <row r="314">
      <c r="A314" s="28"/>
      <c r="B314" s="20"/>
      <c r="D314" s="15"/>
      <c r="G314" s="16"/>
      <c r="H314" s="17"/>
    </row>
    <row r="315">
      <c r="A315" s="28"/>
      <c r="B315" s="20"/>
      <c r="D315" s="15"/>
      <c r="G315" s="16"/>
      <c r="H315" s="17"/>
    </row>
    <row r="316">
      <c r="A316" s="28"/>
      <c r="B316" s="20"/>
      <c r="D316" s="15"/>
      <c r="G316" s="16"/>
      <c r="H316" s="17"/>
    </row>
    <row r="317">
      <c r="A317" s="28"/>
      <c r="B317" s="20"/>
      <c r="D317" s="15"/>
      <c r="G317" s="16"/>
      <c r="H317" s="17"/>
    </row>
    <row r="318">
      <c r="A318" s="28"/>
      <c r="B318" s="20"/>
      <c r="D318" s="15"/>
      <c r="G318" s="16"/>
      <c r="H318" s="17"/>
    </row>
    <row r="319">
      <c r="A319" s="28"/>
      <c r="B319" s="20"/>
      <c r="D319" s="15"/>
      <c r="G319" s="16"/>
      <c r="H319" s="17"/>
    </row>
    <row r="320">
      <c r="A320" s="28"/>
      <c r="B320" s="20"/>
      <c r="D320" s="15"/>
      <c r="G320" s="16"/>
      <c r="H320" s="17"/>
    </row>
    <row r="321">
      <c r="A321" s="28"/>
      <c r="B321" s="20"/>
      <c r="D321" s="15"/>
      <c r="G321" s="16"/>
      <c r="H321" s="17"/>
    </row>
    <row r="322">
      <c r="A322" s="28"/>
      <c r="B322" s="20"/>
      <c r="D322" s="15"/>
      <c r="G322" s="16"/>
      <c r="H322" s="17"/>
    </row>
    <row r="323">
      <c r="A323" s="28"/>
      <c r="B323" s="20"/>
      <c r="D323" s="15"/>
      <c r="G323" s="16"/>
      <c r="H323" s="17"/>
    </row>
    <row r="324">
      <c r="A324" s="28"/>
      <c r="B324" s="20"/>
      <c r="D324" s="15"/>
      <c r="G324" s="16"/>
      <c r="H324" s="17"/>
    </row>
    <row r="325">
      <c r="A325" s="28"/>
      <c r="B325" s="20"/>
      <c r="D325" s="15"/>
      <c r="G325" s="16"/>
      <c r="H325" s="17"/>
    </row>
    <row r="326">
      <c r="A326" s="28"/>
      <c r="B326" s="20"/>
      <c r="D326" s="15"/>
      <c r="G326" s="16"/>
      <c r="H326" s="17"/>
    </row>
    <row r="327">
      <c r="A327" s="28"/>
      <c r="B327" s="20"/>
      <c r="D327" s="15"/>
      <c r="G327" s="16"/>
      <c r="H327" s="17"/>
    </row>
    <row r="328">
      <c r="A328" s="28"/>
      <c r="B328" s="20"/>
      <c r="D328" s="15"/>
      <c r="G328" s="16"/>
      <c r="H328" s="17"/>
    </row>
    <row r="329">
      <c r="A329" s="28"/>
      <c r="B329" s="20"/>
      <c r="D329" s="15"/>
      <c r="G329" s="16"/>
      <c r="H329" s="17"/>
    </row>
    <row r="330">
      <c r="A330" s="28"/>
      <c r="B330" s="20"/>
      <c r="D330" s="15"/>
      <c r="G330" s="16"/>
      <c r="H330" s="17"/>
    </row>
    <row r="331">
      <c r="A331" s="28"/>
      <c r="B331" s="20"/>
      <c r="D331" s="15"/>
      <c r="G331" s="16"/>
      <c r="H331" s="17"/>
    </row>
    <row r="332">
      <c r="A332" s="28"/>
      <c r="B332" s="20"/>
      <c r="D332" s="15"/>
      <c r="G332" s="16"/>
      <c r="H332" s="17"/>
    </row>
    <row r="333">
      <c r="A333" s="28"/>
      <c r="B333" s="20"/>
      <c r="D333" s="15"/>
      <c r="G333" s="16"/>
      <c r="H333" s="17"/>
    </row>
    <row r="334">
      <c r="A334" s="28"/>
      <c r="B334" s="20"/>
      <c r="D334" s="15"/>
      <c r="G334" s="16"/>
      <c r="H334" s="17"/>
    </row>
    <row r="335">
      <c r="A335" s="28"/>
      <c r="B335" s="20"/>
      <c r="D335" s="15"/>
      <c r="G335" s="16"/>
      <c r="H335" s="17"/>
    </row>
    <row r="336">
      <c r="A336" s="28"/>
      <c r="B336" s="20"/>
      <c r="D336" s="15"/>
      <c r="G336" s="16"/>
      <c r="H336" s="17"/>
    </row>
    <row r="337">
      <c r="A337" s="28"/>
      <c r="B337" s="20"/>
      <c r="D337" s="15"/>
      <c r="G337" s="16"/>
      <c r="H337" s="17"/>
    </row>
    <row r="338">
      <c r="A338" s="28"/>
      <c r="B338" s="20"/>
      <c r="D338" s="15"/>
      <c r="G338" s="16"/>
      <c r="H338" s="17"/>
    </row>
    <row r="339">
      <c r="A339" s="28"/>
      <c r="B339" s="20"/>
      <c r="D339" s="15"/>
      <c r="G339" s="16"/>
      <c r="H339" s="17"/>
    </row>
    <row r="340">
      <c r="A340" s="28"/>
      <c r="B340" s="20"/>
      <c r="D340" s="15"/>
      <c r="G340" s="16"/>
      <c r="H340" s="17"/>
    </row>
    <row r="341">
      <c r="A341" s="28"/>
      <c r="B341" s="20"/>
      <c r="D341" s="15"/>
      <c r="G341" s="16"/>
      <c r="H341" s="17"/>
    </row>
    <row r="342">
      <c r="A342" s="28"/>
      <c r="B342" s="20"/>
      <c r="D342" s="15"/>
      <c r="G342" s="16"/>
      <c r="H342" s="17"/>
    </row>
    <row r="343">
      <c r="A343" s="28"/>
      <c r="B343" s="20"/>
      <c r="D343" s="15"/>
      <c r="G343" s="16"/>
      <c r="H343" s="17"/>
    </row>
    <row r="344">
      <c r="A344" s="28"/>
      <c r="B344" s="20"/>
      <c r="D344" s="15"/>
      <c r="G344" s="16"/>
      <c r="H344" s="17"/>
    </row>
    <row r="345">
      <c r="A345" s="28"/>
      <c r="B345" s="20"/>
      <c r="D345" s="15"/>
      <c r="G345" s="16"/>
      <c r="H345" s="17"/>
    </row>
    <row r="346">
      <c r="A346" s="28"/>
      <c r="B346" s="20"/>
      <c r="D346" s="15"/>
      <c r="G346" s="16"/>
      <c r="H346" s="17"/>
    </row>
    <row r="347">
      <c r="A347" s="28"/>
      <c r="B347" s="20"/>
      <c r="D347" s="15"/>
      <c r="G347" s="16"/>
      <c r="H347" s="17"/>
    </row>
    <row r="348">
      <c r="A348" s="28"/>
      <c r="B348" s="20"/>
      <c r="D348" s="15"/>
      <c r="G348" s="16"/>
      <c r="H348" s="17"/>
    </row>
    <row r="349">
      <c r="A349" s="28"/>
      <c r="B349" s="20"/>
      <c r="D349" s="15"/>
      <c r="G349" s="16"/>
      <c r="H349" s="17"/>
    </row>
    <row r="350">
      <c r="A350" s="28"/>
      <c r="B350" s="20"/>
      <c r="D350" s="15"/>
      <c r="G350" s="16"/>
      <c r="H350" s="17"/>
    </row>
    <row r="351">
      <c r="A351" s="28"/>
      <c r="B351" s="20"/>
      <c r="D351" s="15"/>
      <c r="G351" s="16"/>
      <c r="H351" s="17"/>
    </row>
    <row r="352">
      <c r="A352" s="28"/>
      <c r="B352" s="20"/>
      <c r="D352" s="15"/>
      <c r="G352" s="16"/>
      <c r="H352" s="17"/>
    </row>
    <row r="353">
      <c r="A353" s="28"/>
      <c r="B353" s="20"/>
      <c r="D353" s="15"/>
      <c r="G353" s="16"/>
      <c r="H353" s="17"/>
    </row>
    <row r="354">
      <c r="A354" s="28"/>
      <c r="B354" s="20"/>
      <c r="D354" s="15"/>
      <c r="G354" s="16"/>
      <c r="H354" s="17"/>
    </row>
    <row r="355">
      <c r="A355" s="28"/>
      <c r="B355" s="20"/>
      <c r="D355" s="15"/>
      <c r="G355" s="16"/>
      <c r="H355" s="17"/>
    </row>
    <row r="356">
      <c r="A356" s="28"/>
      <c r="B356" s="20"/>
      <c r="D356" s="15"/>
      <c r="G356" s="16"/>
      <c r="H356" s="17"/>
    </row>
    <row r="357">
      <c r="A357" s="28"/>
      <c r="B357" s="20"/>
      <c r="D357" s="15"/>
      <c r="G357" s="16"/>
      <c r="H357" s="17"/>
    </row>
    <row r="358">
      <c r="A358" s="28"/>
      <c r="B358" s="20"/>
      <c r="D358" s="15"/>
      <c r="G358" s="16"/>
      <c r="H358" s="17"/>
    </row>
    <row r="359">
      <c r="A359" s="28"/>
      <c r="B359" s="20"/>
      <c r="D359" s="15"/>
      <c r="G359" s="16"/>
      <c r="H359" s="17"/>
    </row>
    <row r="360">
      <c r="A360" s="28"/>
      <c r="B360" s="20"/>
      <c r="D360" s="15"/>
      <c r="G360" s="16"/>
      <c r="H360" s="17"/>
    </row>
    <row r="361">
      <c r="A361" s="28"/>
      <c r="B361" s="20"/>
      <c r="D361" s="15"/>
      <c r="G361" s="16"/>
      <c r="H361" s="17"/>
    </row>
    <row r="362">
      <c r="A362" s="28"/>
      <c r="B362" s="20"/>
      <c r="D362" s="15"/>
      <c r="G362" s="16"/>
      <c r="H362" s="17"/>
    </row>
    <row r="363">
      <c r="A363" s="28"/>
      <c r="B363" s="20"/>
      <c r="D363" s="15"/>
      <c r="G363" s="16"/>
      <c r="H363" s="17"/>
    </row>
    <row r="364">
      <c r="A364" s="28"/>
      <c r="B364" s="20"/>
      <c r="D364" s="15"/>
      <c r="G364" s="16"/>
      <c r="H364" s="17"/>
    </row>
    <row r="365">
      <c r="A365" s="28"/>
      <c r="B365" s="20"/>
      <c r="D365" s="15"/>
      <c r="G365" s="16"/>
      <c r="H365" s="17"/>
    </row>
    <row r="366">
      <c r="A366" s="28"/>
      <c r="B366" s="20"/>
      <c r="D366" s="15"/>
      <c r="G366" s="16"/>
      <c r="H366" s="17"/>
    </row>
    <row r="367">
      <c r="A367" s="28"/>
      <c r="B367" s="20"/>
      <c r="D367" s="15"/>
      <c r="G367" s="16"/>
      <c r="H367" s="17"/>
    </row>
    <row r="368">
      <c r="A368" s="28"/>
      <c r="B368" s="20"/>
      <c r="D368" s="15"/>
      <c r="G368" s="16"/>
      <c r="H368" s="17"/>
    </row>
    <row r="369">
      <c r="A369" s="28"/>
      <c r="B369" s="20"/>
      <c r="D369" s="15"/>
      <c r="G369" s="16"/>
      <c r="H369" s="17"/>
    </row>
    <row r="370">
      <c r="A370" s="28"/>
      <c r="B370" s="20"/>
      <c r="D370" s="15"/>
      <c r="G370" s="16"/>
      <c r="H370" s="17"/>
    </row>
    <row r="371">
      <c r="A371" s="28"/>
      <c r="B371" s="20"/>
      <c r="D371" s="15"/>
      <c r="G371" s="16"/>
      <c r="H371" s="17"/>
    </row>
    <row r="372">
      <c r="A372" s="28"/>
      <c r="B372" s="20"/>
      <c r="D372" s="15"/>
      <c r="G372" s="16"/>
      <c r="H372" s="17"/>
    </row>
    <row r="373">
      <c r="A373" s="28"/>
      <c r="B373" s="20"/>
      <c r="D373" s="15"/>
      <c r="G373" s="16"/>
      <c r="H373" s="17"/>
    </row>
    <row r="374">
      <c r="A374" s="28"/>
      <c r="B374" s="20"/>
      <c r="D374" s="15"/>
      <c r="G374" s="16"/>
      <c r="H374" s="17"/>
    </row>
    <row r="375">
      <c r="A375" s="28"/>
      <c r="B375" s="20"/>
      <c r="D375" s="15"/>
      <c r="G375" s="16"/>
      <c r="H375" s="17"/>
    </row>
    <row r="376">
      <c r="A376" s="28"/>
      <c r="B376" s="20"/>
      <c r="D376" s="15"/>
      <c r="G376" s="16"/>
      <c r="H376" s="17"/>
    </row>
    <row r="377">
      <c r="A377" s="28"/>
      <c r="B377" s="20"/>
      <c r="D377" s="15"/>
      <c r="G377" s="16"/>
      <c r="H377" s="17"/>
    </row>
    <row r="378">
      <c r="A378" s="28"/>
      <c r="B378" s="20"/>
      <c r="D378" s="15"/>
      <c r="G378" s="16"/>
      <c r="H378" s="17"/>
    </row>
    <row r="379">
      <c r="A379" s="28"/>
      <c r="B379" s="20"/>
      <c r="D379" s="15"/>
      <c r="G379" s="16"/>
      <c r="H379" s="17"/>
    </row>
    <row r="380">
      <c r="A380" s="28"/>
      <c r="B380" s="20"/>
      <c r="D380" s="15"/>
      <c r="G380" s="16"/>
      <c r="H380" s="17"/>
    </row>
    <row r="381">
      <c r="A381" s="28"/>
      <c r="B381" s="20"/>
      <c r="D381" s="15"/>
      <c r="G381" s="16"/>
      <c r="H381" s="17"/>
    </row>
    <row r="382">
      <c r="A382" s="28"/>
      <c r="B382" s="20"/>
      <c r="D382" s="15"/>
      <c r="G382" s="16"/>
      <c r="H382" s="17"/>
    </row>
    <row r="383">
      <c r="A383" s="28"/>
      <c r="B383" s="20"/>
      <c r="D383" s="15"/>
      <c r="G383" s="16"/>
      <c r="H383" s="17"/>
    </row>
    <row r="384">
      <c r="A384" s="28"/>
      <c r="B384" s="20"/>
      <c r="D384" s="15"/>
      <c r="G384" s="16"/>
      <c r="H384" s="17"/>
    </row>
    <row r="385">
      <c r="A385" s="28"/>
      <c r="B385" s="20"/>
      <c r="D385" s="15"/>
      <c r="G385" s="16"/>
      <c r="H385" s="17"/>
    </row>
    <row r="386">
      <c r="A386" s="28"/>
      <c r="B386" s="20"/>
      <c r="D386" s="15"/>
      <c r="G386" s="16"/>
      <c r="H386" s="17"/>
    </row>
    <row r="387">
      <c r="A387" s="28"/>
      <c r="B387" s="20"/>
      <c r="D387" s="15"/>
      <c r="G387" s="16"/>
      <c r="H387" s="17"/>
    </row>
    <row r="388">
      <c r="A388" s="28"/>
      <c r="B388" s="20"/>
      <c r="D388" s="15"/>
      <c r="G388" s="16"/>
      <c r="H388" s="17"/>
    </row>
    <row r="389">
      <c r="A389" s="28"/>
      <c r="B389" s="20"/>
      <c r="D389" s="15"/>
      <c r="G389" s="16"/>
      <c r="H389" s="17"/>
    </row>
    <row r="390">
      <c r="A390" s="28"/>
      <c r="B390" s="20"/>
      <c r="D390" s="15"/>
      <c r="G390" s="16"/>
      <c r="H390" s="17"/>
    </row>
    <row r="391">
      <c r="A391" s="28"/>
      <c r="B391" s="20"/>
      <c r="D391" s="15"/>
      <c r="G391" s="16"/>
      <c r="H391" s="17"/>
    </row>
    <row r="392">
      <c r="A392" s="28"/>
      <c r="B392" s="20"/>
      <c r="D392" s="15"/>
      <c r="G392" s="16"/>
      <c r="H392" s="17"/>
    </row>
    <row r="393">
      <c r="A393" s="28"/>
      <c r="B393" s="20"/>
      <c r="D393" s="15"/>
      <c r="G393" s="16"/>
      <c r="H393" s="17"/>
    </row>
    <row r="394">
      <c r="A394" s="28"/>
      <c r="B394" s="20"/>
      <c r="D394" s="15"/>
      <c r="G394" s="16"/>
      <c r="H394" s="17"/>
    </row>
    <row r="395">
      <c r="A395" s="28"/>
      <c r="B395" s="20"/>
      <c r="D395" s="15"/>
      <c r="G395" s="16"/>
      <c r="H395" s="17"/>
    </row>
    <row r="396">
      <c r="A396" s="28"/>
      <c r="B396" s="20"/>
      <c r="D396" s="15"/>
      <c r="G396" s="16"/>
      <c r="H396" s="17"/>
    </row>
    <row r="397">
      <c r="A397" s="28"/>
      <c r="B397" s="20"/>
      <c r="D397" s="15"/>
      <c r="G397" s="16"/>
      <c r="H397" s="17"/>
    </row>
    <row r="398">
      <c r="A398" s="28"/>
      <c r="B398" s="20"/>
      <c r="D398" s="15"/>
      <c r="G398" s="16"/>
      <c r="H398" s="17"/>
    </row>
    <row r="399">
      <c r="A399" s="28"/>
      <c r="B399" s="20"/>
      <c r="D399" s="15"/>
      <c r="G399" s="16"/>
      <c r="H399" s="17"/>
    </row>
    <row r="400">
      <c r="A400" s="28"/>
      <c r="B400" s="20"/>
      <c r="D400" s="15"/>
      <c r="G400" s="16"/>
      <c r="H400" s="17"/>
    </row>
    <row r="401">
      <c r="A401" s="28"/>
      <c r="B401" s="20"/>
      <c r="D401" s="15"/>
      <c r="G401" s="16"/>
      <c r="H401" s="17"/>
    </row>
    <row r="402">
      <c r="A402" s="28"/>
      <c r="B402" s="20"/>
      <c r="D402" s="15"/>
      <c r="G402" s="16"/>
      <c r="H402" s="17"/>
    </row>
    <row r="403">
      <c r="A403" s="28"/>
      <c r="B403" s="20"/>
      <c r="D403" s="15"/>
      <c r="G403" s="16"/>
      <c r="H403" s="17"/>
    </row>
    <row r="404">
      <c r="A404" s="28"/>
      <c r="B404" s="20"/>
      <c r="D404" s="15"/>
      <c r="G404" s="16"/>
      <c r="H404" s="17"/>
    </row>
    <row r="405">
      <c r="A405" s="28"/>
      <c r="B405" s="20"/>
      <c r="D405" s="15"/>
      <c r="G405" s="16"/>
      <c r="H405" s="17"/>
    </row>
    <row r="406">
      <c r="A406" s="28"/>
      <c r="B406" s="20"/>
      <c r="D406" s="15"/>
      <c r="G406" s="16"/>
      <c r="H406" s="17"/>
    </row>
    <row r="407">
      <c r="A407" s="28"/>
      <c r="B407" s="20"/>
      <c r="D407" s="15"/>
      <c r="G407" s="16"/>
      <c r="H407" s="17"/>
    </row>
    <row r="408">
      <c r="A408" s="28"/>
      <c r="B408" s="20"/>
      <c r="D408" s="15"/>
      <c r="G408" s="16"/>
      <c r="H408" s="17"/>
    </row>
    <row r="409">
      <c r="A409" s="28"/>
      <c r="B409" s="20"/>
      <c r="D409" s="15"/>
      <c r="G409" s="16"/>
      <c r="H409" s="17"/>
    </row>
    <row r="410">
      <c r="A410" s="28"/>
      <c r="B410" s="20"/>
      <c r="D410" s="15"/>
      <c r="G410" s="16"/>
      <c r="H410" s="17"/>
    </row>
    <row r="411">
      <c r="A411" s="28"/>
      <c r="B411" s="20"/>
      <c r="D411" s="15"/>
      <c r="G411" s="16"/>
      <c r="H411" s="17"/>
    </row>
    <row r="412">
      <c r="A412" s="28"/>
      <c r="B412" s="20"/>
      <c r="D412" s="15"/>
      <c r="G412" s="16"/>
      <c r="H412" s="17"/>
    </row>
    <row r="413">
      <c r="A413" s="28"/>
      <c r="B413" s="20"/>
      <c r="D413" s="15"/>
      <c r="G413" s="16"/>
      <c r="H413" s="17"/>
    </row>
    <row r="414">
      <c r="A414" s="28"/>
      <c r="B414" s="20"/>
      <c r="D414" s="15"/>
      <c r="G414" s="16"/>
      <c r="H414" s="17"/>
    </row>
    <row r="415">
      <c r="A415" s="28"/>
      <c r="B415" s="20"/>
      <c r="D415" s="15"/>
      <c r="G415" s="16"/>
      <c r="H415" s="17"/>
    </row>
    <row r="416">
      <c r="A416" s="28"/>
      <c r="B416" s="20"/>
      <c r="D416" s="15"/>
      <c r="G416" s="16"/>
      <c r="H416" s="17"/>
    </row>
    <row r="417">
      <c r="A417" s="28"/>
      <c r="B417" s="20"/>
      <c r="D417" s="15"/>
      <c r="G417" s="16"/>
      <c r="H417" s="17"/>
    </row>
    <row r="418">
      <c r="A418" s="28"/>
      <c r="B418" s="20"/>
      <c r="D418" s="15"/>
      <c r="G418" s="16"/>
      <c r="H418" s="17"/>
    </row>
    <row r="419">
      <c r="A419" s="28"/>
      <c r="B419" s="20"/>
      <c r="D419" s="15"/>
      <c r="G419" s="16"/>
      <c r="H419" s="17"/>
    </row>
    <row r="420">
      <c r="A420" s="28"/>
      <c r="B420" s="20"/>
      <c r="D420" s="15"/>
      <c r="G420" s="16"/>
      <c r="H420" s="17"/>
    </row>
    <row r="421">
      <c r="A421" s="28"/>
      <c r="B421" s="20"/>
      <c r="D421" s="15"/>
      <c r="G421" s="16"/>
      <c r="H421" s="17"/>
    </row>
    <row r="422">
      <c r="A422" s="28"/>
      <c r="B422" s="20"/>
      <c r="D422" s="15"/>
      <c r="G422" s="16"/>
      <c r="H422" s="17"/>
    </row>
    <row r="423">
      <c r="A423" s="28"/>
      <c r="B423" s="20"/>
      <c r="D423" s="15"/>
      <c r="G423" s="16"/>
      <c r="H423" s="17"/>
    </row>
    <row r="424">
      <c r="A424" s="28"/>
      <c r="B424" s="20"/>
      <c r="D424" s="15"/>
      <c r="G424" s="16"/>
      <c r="H424" s="17"/>
    </row>
    <row r="425">
      <c r="A425" s="28"/>
      <c r="B425" s="20"/>
      <c r="D425" s="15"/>
      <c r="G425" s="16"/>
      <c r="H425" s="17"/>
    </row>
    <row r="426">
      <c r="A426" s="28"/>
      <c r="B426" s="20"/>
      <c r="D426" s="15"/>
      <c r="G426" s="16"/>
      <c r="H426" s="17"/>
    </row>
    <row r="427">
      <c r="A427" s="28"/>
      <c r="B427" s="20"/>
      <c r="D427" s="15"/>
      <c r="G427" s="16"/>
      <c r="H427" s="17"/>
    </row>
    <row r="428">
      <c r="A428" s="28"/>
      <c r="B428" s="20"/>
      <c r="D428" s="15"/>
      <c r="G428" s="16"/>
      <c r="H428" s="17"/>
    </row>
    <row r="429">
      <c r="A429" s="28"/>
      <c r="B429" s="20"/>
      <c r="D429" s="15"/>
      <c r="G429" s="16"/>
      <c r="H429" s="17"/>
    </row>
    <row r="430">
      <c r="A430" s="28"/>
      <c r="B430" s="20"/>
      <c r="D430" s="15"/>
      <c r="G430" s="16"/>
      <c r="H430" s="17"/>
    </row>
    <row r="431">
      <c r="A431" s="28"/>
      <c r="B431" s="20"/>
      <c r="D431" s="15"/>
      <c r="G431" s="16"/>
      <c r="H431" s="17"/>
    </row>
    <row r="432">
      <c r="A432" s="28"/>
      <c r="B432" s="20"/>
      <c r="D432" s="15"/>
      <c r="G432" s="16"/>
      <c r="H432" s="17"/>
    </row>
    <row r="433">
      <c r="A433" s="28"/>
      <c r="B433" s="20"/>
      <c r="D433" s="15"/>
      <c r="G433" s="16"/>
      <c r="H433" s="17"/>
    </row>
    <row r="434">
      <c r="A434" s="28"/>
      <c r="B434" s="20"/>
      <c r="D434" s="15"/>
      <c r="G434" s="16"/>
      <c r="H434" s="17"/>
    </row>
    <row r="435">
      <c r="A435" s="28"/>
      <c r="B435" s="20"/>
      <c r="D435" s="15"/>
      <c r="G435" s="16"/>
      <c r="H435" s="17"/>
    </row>
    <row r="436">
      <c r="A436" s="28"/>
      <c r="B436" s="20"/>
      <c r="D436" s="15"/>
      <c r="G436" s="16"/>
      <c r="H436" s="17"/>
    </row>
    <row r="437">
      <c r="A437" s="28"/>
      <c r="B437" s="20"/>
      <c r="D437" s="15"/>
      <c r="G437" s="16"/>
      <c r="H437" s="17"/>
    </row>
    <row r="438">
      <c r="A438" s="28"/>
      <c r="B438" s="20"/>
      <c r="D438" s="15"/>
      <c r="G438" s="16"/>
      <c r="H438" s="17"/>
    </row>
    <row r="439">
      <c r="A439" s="28"/>
      <c r="B439" s="20"/>
      <c r="D439" s="15"/>
      <c r="G439" s="16"/>
      <c r="H439" s="17"/>
    </row>
    <row r="440">
      <c r="A440" s="28"/>
      <c r="B440" s="20"/>
      <c r="D440" s="15"/>
      <c r="G440" s="16"/>
      <c r="H440" s="17"/>
    </row>
    <row r="441">
      <c r="A441" s="28"/>
      <c r="B441" s="20"/>
      <c r="D441" s="15"/>
      <c r="G441" s="16"/>
      <c r="H441" s="17"/>
    </row>
    <row r="442">
      <c r="A442" s="28"/>
      <c r="B442" s="20"/>
      <c r="D442" s="15"/>
      <c r="G442" s="16"/>
      <c r="H442" s="17"/>
    </row>
    <row r="443">
      <c r="A443" s="28"/>
      <c r="B443" s="20"/>
      <c r="D443" s="15"/>
      <c r="G443" s="16"/>
      <c r="H443" s="17"/>
    </row>
    <row r="444">
      <c r="A444" s="28"/>
      <c r="B444" s="20"/>
      <c r="D444" s="15"/>
      <c r="G444" s="16"/>
      <c r="H444" s="17"/>
    </row>
    <row r="445">
      <c r="A445" s="28"/>
      <c r="B445" s="20"/>
      <c r="D445" s="15"/>
      <c r="G445" s="16"/>
      <c r="H445" s="17"/>
    </row>
    <row r="446">
      <c r="A446" s="28"/>
      <c r="B446" s="20"/>
      <c r="D446" s="15"/>
      <c r="G446" s="16"/>
      <c r="H446" s="17"/>
    </row>
    <row r="447">
      <c r="A447" s="28"/>
      <c r="B447" s="20"/>
      <c r="D447" s="15"/>
      <c r="G447" s="16"/>
      <c r="H447" s="17"/>
    </row>
    <row r="448">
      <c r="A448" s="28"/>
      <c r="B448" s="20"/>
      <c r="D448" s="15"/>
      <c r="G448" s="16"/>
      <c r="H448" s="17"/>
    </row>
    <row r="449">
      <c r="A449" s="28"/>
      <c r="B449" s="20"/>
      <c r="D449" s="15"/>
      <c r="G449" s="16"/>
      <c r="H449" s="17"/>
    </row>
    <row r="450">
      <c r="A450" s="28"/>
      <c r="B450" s="20"/>
      <c r="D450" s="15"/>
      <c r="G450" s="16"/>
      <c r="H450" s="17"/>
    </row>
    <row r="451">
      <c r="A451" s="28"/>
      <c r="B451" s="20"/>
      <c r="D451" s="15"/>
      <c r="G451" s="16"/>
      <c r="H451" s="17"/>
    </row>
    <row r="452">
      <c r="A452" s="28"/>
      <c r="B452" s="20"/>
      <c r="D452" s="15"/>
      <c r="G452" s="16"/>
      <c r="H452" s="17"/>
    </row>
    <row r="453">
      <c r="A453" s="28"/>
      <c r="B453" s="20"/>
      <c r="D453" s="15"/>
      <c r="G453" s="16"/>
      <c r="H453" s="17"/>
    </row>
    <row r="454">
      <c r="A454" s="28"/>
      <c r="B454" s="20"/>
      <c r="D454" s="15"/>
      <c r="G454" s="16"/>
      <c r="H454" s="17"/>
    </row>
    <row r="455">
      <c r="A455" s="28"/>
      <c r="B455" s="20"/>
      <c r="D455" s="15"/>
      <c r="G455" s="16"/>
      <c r="H455" s="17"/>
    </row>
    <row r="456">
      <c r="A456" s="28"/>
      <c r="B456" s="20"/>
      <c r="D456" s="15"/>
      <c r="G456" s="16"/>
      <c r="H456" s="17"/>
    </row>
    <row r="457">
      <c r="A457" s="28"/>
      <c r="B457" s="20"/>
      <c r="D457" s="15"/>
      <c r="G457" s="16"/>
      <c r="H457" s="17"/>
    </row>
    <row r="458">
      <c r="A458" s="28"/>
      <c r="B458" s="20"/>
      <c r="D458" s="15"/>
      <c r="G458" s="16"/>
      <c r="H458" s="17"/>
    </row>
    <row r="459">
      <c r="A459" s="28"/>
      <c r="B459" s="20"/>
      <c r="D459" s="15"/>
      <c r="G459" s="16"/>
      <c r="H459" s="17"/>
    </row>
    <row r="460">
      <c r="A460" s="28"/>
      <c r="B460" s="20"/>
      <c r="D460" s="15"/>
      <c r="G460" s="16"/>
      <c r="H460" s="17"/>
    </row>
    <row r="461">
      <c r="A461" s="28"/>
      <c r="B461" s="20"/>
      <c r="D461" s="15"/>
      <c r="G461" s="16"/>
      <c r="H461" s="17"/>
    </row>
    <row r="462">
      <c r="A462" s="28"/>
      <c r="B462" s="20"/>
      <c r="D462" s="15"/>
      <c r="G462" s="16"/>
      <c r="H462" s="17"/>
    </row>
    <row r="463">
      <c r="A463" s="28"/>
      <c r="B463" s="20"/>
      <c r="D463" s="15"/>
      <c r="G463" s="16"/>
      <c r="H463" s="17"/>
    </row>
    <row r="464">
      <c r="A464" s="28"/>
      <c r="B464" s="20"/>
      <c r="D464" s="15"/>
      <c r="G464" s="16"/>
      <c r="H464" s="17"/>
    </row>
    <row r="465">
      <c r="A465" s="28"/>
      <c r="B465" s="20"/>
      <c r="D465" s="15"/>
      <c r="G465" s="16"/>
      <c r="H465" s="17"/>
    </row>
    <row r="466">
      <c r="A466" s="28"/>
      <c r="B466" s="20"/>
      <c r="D466" s="15"/>
      <c r="G466" s="16"/>
      <c r="H466" s="17"/>
    </row>
    <row r="467">
      <c r="A467" s="28"/>
      <c r="B467" s="20"/>
      <c r="D467" s="15"/>
      <c r="G467" s="16"/>
      <c r="H467" s="17"/>
    </row>
    <row r="468">
      <c r="A468" s="28"/>
      <c r="B468" s="20"/>
      <c r="D468" s="15"/>
      <c r="G468" s="16"/>
      <c r="H468" s="17"/>
    </row>
    <row r="469">
      <c r="A469" s="28"/>
      <c r="B469" s="20"/>
      <c r="D469" s="15"/>
      <c r="G469" s="16"/>
      <c r="H469" s="17"/>
    </row>
    <row r="470">
      <c r="A470" s="28"/>
      <c r="B470" s="20"/>
      <c r="D470" s="15"/>
      <c r="G470" s="16"/>
      <c r="H470" s="17"/>
    </row>
    <row r="471">
      <c r="A471" s="28"/>
      <c r="B471" s="20"/>
      <c r="D471" s="15"/>
      <c r="G471" s="16"/>
      <c r="H471" s="17"/>
    </row>
    <row r="472">
      <c r="A472" s="28"/>
      <c r="B472" s="20"/>
      <c r="D472" s="15"/>
      <c r="G472" s="16"/>
      <c r="H472" s="17"/>
    </row>
    <row r="473">
      <c r="A473" s="28"/>
      <c r="B473" s="20"/>
      <c r="D473" s="15"/>
      <c r="G473" s="16"/>
      <c r="H473" s="17"/>
    </row>
    <row r="474">
      <c r="A474" s="28"/>
      <c r="B474" s="20"/>
      <c r="D474" s="15"/>
      <c r="G474" s="16"/>
      <c r="H474" s="17"/>
    </row>
    <row r="475">
      <c r="A475" s="28"/>
      <c r="B475" s="20"/>
      <c r="D475" s="15"/>
      <c r="G475" s="16"/>
      <c r="H475" s="17"/>
    </row>
    <row r="476">
      <c r="A476" s="28"/>
      <c r="B476" s="20"/>
      <c r="D476" s="15"/>
      <c r="G476" s="16"/>
      <c r="H476" s="17"/>
    </row>
    <row r="477">
      <c r="A477" s="28"/>
      <c r="B477" s="20"/>
      <c r="D477" s="15"/>
      <c r="G477" s="16"/>
      <c r="H477" s="17"/>
    </row>
    <row r="478">
      <c r="A478" s="28"/>
      <c r="B478" s="20"/>
      <c r="D478" s="15"/>
      <c r="G478" s="16"/>
      <c r="H478" s="17"/>
    </row>
    <row r="479">
      <c r="A479" s="28"/>
      <c r="B479" s="20"/>
      <c r="D479" s="15"/>
      <c r="G479" s="16"/>
      <c r="H479" s="17"/>
    </row>
    <row r="480">
      <c r="A480" s="28"/>
      <c r="B480" s="20"/>
      <c r="D480" s="15"/>
      <c r="G480" s="16"/>
      <c r="H480" s="17"/>
    </row>
    <row r="481">
      <c r="A481" s="28"/>
      <c r="B481" s="20"/>
      <c r="D481" s="15"/>
      <c r="G481" s="16"/>
      <c r="H481" s="17"/>
    </row>
    <row r="482">
      <c r="A482" s="28"/>
      <c r="B482" s="20"/>
      <c r="D482" s="15"/>
      <c r="G482" s="16"/>
      <c r="H482" s="17"/>
    </row>
    <row r="483">
      <c r="A483" s="28"/>
      <c r="B483" s="20"/>
      <c r="D483" s="15"/>
      <c r="G483" s="16"/>
      <c r="H483" s="17"/>
    </row>
    <row r="484">
      <c r="A484" s="28"/>
      <c r="B484" s="20"/>
      <c r="D484" s="15"/>
      <c r="G484" s="16"/>
      <c r="H484" s="17"/>
    </row>
    <row r="485">
      <c r="A485" s="28"/>
      <c r="B485" s="20"/>
      <c r="D485" s="15"/>
      <c r="G485" s="16"/>
      <c r="H485" s="17"/>
    </row>
    <row r="486">
      <c r="A486" s="28"/>
      <c r="B486" s="20"/>
      <c r="D486" s="15"/>
      <c r="G486" s="16"/>
      <c r="H486" s="17"/>
    </row>
    <row r="487">
      <c r="A487" s="28"/>
      <c r="B487" s="20"/>
      <c r="D487" s="15"/>
      <c r="G487" s="16"/>
      <c r="H487" s="17"/>
    </row>
    <row r="488">
      <c r="A488" s="28"/>
      <c r="B488" s="20"/>
      <c r="D488" s="15"/>
      <c r="G488" s="16"/>
      <c r="H488" s="17"/>
    </row>
    <row r="489">
      <c r="A489" s="28"/>
      <c r="B489" s="20"/>
      <c r="D489" s="15"/>
      <c r="G489" s="16"/>
      <c r="H489" s="17"/>
    </row>
    <row r="490">
      <c r="A490" s="28"/>
      <c r="B490" s="20"/>
      <c r="D490" s="15"/>
      <c r="G490" s="16"/>
      <c r="H490" s="17"/>
    </row>
    <row r="491">
      <c r="A491" s="28"/>
      <c r="B491" s="20"/>
      <c r="D491" s="15"/>
      <c r="G491" s="16"/>
      <c r="H491" s="17"/>
    </row>
    <row r="492">
      <c r="A492" s="28"/>
      <c r="B492" s="20"/>
      <c r="D492" s="15"/>
      <c r="G492" s="16"/>
      <c r="H492" s="17"/>
    </row>
    <row r="493">
      <c r="A493" s="28"/>
      <c r="B493" s="20"/>
      <c r="D493" s="15"/>
      <c r="G493" s="16"/>
      <c r="H493" s="17"/>
    </row>
    <row r="494">
      <c r="A494" s="28"/>
      <c r="B494" s="20"/>
      <c r="D494" s="15"/>
      <c r="G494" s="16"/>
      <c r="H494" s="17"/>
    </row>
    <row r="495">
      <c r="A495" s="28"/>
      <c r="B495" s="20"/>
      <c r="D495" s="15"/>
      <c r="G495" s="16"/>
      <c r="H495" s="17"/>
    </row>
    <row r="496">
      <c r="A496" s="28"/>
      <c r="B496" s="20"/>
      <c r="D496" s="15"/>
      <c r="G496" s="16"/>
      <c r="H496" s="17"/>
    </row>
    <row r="497">
      <c r="A497" s="28"/>
      <c r="B497" s="20"/>
      <c r="D497" s="15"/>
      <c r="G497" s="16"/>
      <c r="H497" s="17"/>
    </row>
    <row r="498">
      <c r="A498" s="28"/>
      <c r="B498" s="20"/>
      <c r="D498" s="15"/>
      <c r="G498" s="16"/>
      <c r="H498" s="17"/>
    </row>
    <row r="499">
      <c r="A499" s="28"/>
      <c r="B499" s="20"/>
      <c r="D499" s="15"/>
      <c r="G499" s="16"/>
      <c r="H499" s="17"/>
    </row>
    <row r="500">
      <c r="A500" s="28"/>
      <c r="B500" s="20"/>
      <c r="D500" s="15"/>
      <c r="G500" s="16"/>
      <c r="H500" s="17"/>
    </row>
    <row r="501">
      <c r="A501" s="28"/>
      <c r="B501" s="20"/>
      <c r="D501" s="15"/>
      <c r="G501" s="16"/>
      <c r="H501" s="17"/>
    </row>
    <row r="502">
      <c r="A502" s="28"/>
      <c r="B502" s="20"/>
      <c r="D502" s="15"/>
      <c r="G502" s="16"/>
      <c r="H502" s="17"/>
    </row>
    <row r="503">
      <c r="A503" s="28"/>
      <c r="B503" s="20"/>
      <c r="D503" s="15"/>
      <c r="G503" s="16"/>
      <c r="H503" s="17"/>
    </row>
    <row r="504">
      <c r="A504" s="28"/>
      <c r="B504" s="20"/>
      <c r="D504" s="15"/>
      <c r="G504" s="16"/>
      <c r="H504" s="17"/>
    </row>
    <row r="505">
      <c r="A505" s="28"/>
      <c r="B505" s="20"/>
      <c r="D505" s="15"/>
      <c r="G505" s="16"/>
      <c r="H505" s="17"/>
    </row>
    <row r="506">
      <c r="A506" s="28"/>
      <c r="B506" s="20"/>
      <c r="D506" s="15"/>
      <c r="G506" s="16"/>
      <c r="H506" s="17"/>
    </row>
    <row r="507">
      <c r="A507" s="28"/>
      <c r="B507" s="20"/>
      <c r="D507" s="15"/>
      <c r="G507" s="16"/>
      <c r="H507" s="17"/>
    </row>
    <row r="508">
      <c r="A508" s="28"/>
      <c r="B508" s="20"/>
      <c r="D508" s="15"/>
      <c r="G508" s="16"/>
      <c r="H508" s="17"/>
    </row>
    <row r="509">
      <c r="A509" s="28"/>
      <c r="B509" s="20"/>
      <c r="D509" s="15"/>
      <c r="G509" s="16"/>
      <c r="H509" s="17"/>
    </row>
    <row r="510">
      <c r="A510" s="28"/>
      <c r="B510" s="20"/>
      <c r="D510" s="15"/>
      <c r="G510" s="16"/>
      <c r="H510" s="17"/>
    </row>
    <row r="511">
      <c r="A511" s="28"/>
      <c r="B511" s="20"/>
      <c r="D511" s="15"/>
      <c r="G511" s="16"/>
      <c r="H511" s="17"/>
    </row>
    <row r="512">
      <c r="A512" s="28"/>
      <c r="B512" s="20"/>
      <c r="D512" s="15"/>
      <c r="G512" s="16"/>
      <c r="H512" s="17"/>
    </row>
    <row r="513">
      <c r="A513" s="28"/>
      <c r="B513" s="20"/>
      <c r="D513" s="15"/>
      <c r="G513" s="16"/>
      <c r="H513" s="17"/>
    </row>
    <row r="514">
      <c r="A514" s="28"/>
      <c r="B514" s="20"/>
      <c r="D514" s="15"/>
      <c r="G514" s="16"/>
      <c r="H514" s="17"/>
    </row>
    <row r="515">
      <c r="A515" s="28"/>
      <c r="B515" s="20"/>
      <c r="D515" s="15"/>
      <c r="G515" s="16"/>
      <c r="H515" s="17"/>
    </row>
    <row r="516">
      <c r="A516" s="28"/>
      <c r="B516" s="20"/>
      <c r="D516" s="15"/>
      <c r="G516" s="16"/>
      <c r="H516" s="17"/>
    </row>
    <row r="517">
      <c r="A517" s="28"/>
      <c r="B517" s="20"/>
      <c r="D517" s="15"/>
      <c r="G517" s="16"/>
      <c r="H517" s="17"/>
    </row>
    <row r="518">
      <c r="A518" s="28"/>
      <c r="B518" s="20"/>
      <c r="D518" s="15"/>
      <c r="G518" s="16"/>
      <c r="H518" s="17"/>
    </row>
    <row r="519">
      <c r="A519" s="28"/>
      <c r="B519" s="20"/>
      <c r="D519" s="15"/>
      <c r="G519" s="16"/>
      <c r="H519" s="17"/>
    </row>
    <row r="520">
      <c r="A520" s="28"/>
      <c r="B520" s="20"/>
      <c r="D520" s="15"/>
      <c r="G520" s="16"/>
      <c r="H520" s="17"/>
    </row>
    <row r="521">
      <c r="A521" s="28"/>
      <c r="B521" s="20"/>
      <c r="D521" s="15"/>
      <c r="G521" s="16"/>
      <c r="H521" s="17"/>
    </row>
    <row r="522">
      <c r="A522" s="28"/>
      <c r="B522" s="20"/>
      <c r="D522" s="15"/>
      <c r="G522" s="16"/>
      <c r="H522" s="17"/>
    </row>
    <row r="523">
      <c r="A523" s="28"/>
      <c r="B523" s="20"/>
      <c r="D523" s="15"/>
      <c r="G523" s="16"/>
      <c r="H523" s="17"/>
    </row>
    <row r="524">
      <c r="A524" s="28"/>
      <c r="B524" s="20"/>
      <c r="D524" s="15"/>
      <c r="G524" s="16"/>
      <c r="H524" s="17"/>
    </row>
    <row r="525">
      <c r="A525" s="28"/>
      <c r="B525" s="20"/>
      <c r="D525" s="15"/>
      <c r="G525" s="16"/>
      <c r="H525" s="17"/>
    </row>
    <row r="526">
      <c r="A526" s="28"/>
      <c r="B526" s="20"/>
      <c r="D526" s="15"/>
      <c r="G526" s="16"/>
      <c r="H526" s="17"/>
    </row>
    <row r="527">
      <c r="A527" s="28"/>
      <c r="B527" s="20"/>
      <c r="D527" s="15"/>
      <c r="G527" s="16"/>
      <c r="H527" s="17"/>
    </row>
    <row r="528">
      <c r="A528" s="28"/>
      <c r="B528" s="20"/>
      <c r="D528" s="15"/>
      <c r="G528" s="16"/>
      <c r="H528" s="17"/>
    </row>
    <row r="529">
      <c r="A529" s="28"/>
      <c r="B529" s="20"/>
      <c r="D529" s="15"/>
      <c r="G529" s="16"/>
      <c r="H529" s="17"/>
    </row>
    <row r="530">
      <c r="A530" s="28"/>
      <c r="B530" s="20"/>
      <c r="D530" s="15"/>
      <c r="G530" s="16"/>
      <c r="H530" s="17"/>
    </row>
    <row r="531">
      <c r="A531" s="28"/>
      <c r="B531" s="20"/>
      <c r="D531" s="15"/>
      <c r="G531" s="16"/>
      <c r="H531" s="17"/>
    </row>
    <row r="532">
      <c r="A532" s="28"/>
      <c r="B532" s="20"/>
      <c r="D532" s="15"/>
      <c r="G532" s="16"/>
      <c r="H532" s="17"/>
    </row>
    <row r="533">
      <c r="A533" s="28"/>
      <c r="B533" s="20"/>
      <c r="D533" s="15"/>
      <c r="G533" s="16"/>
      <c r="H533" s="17"/>
    </row>
    <row r="534">
      <c r="A534" s="28"/>
      <c r="B534" s="20"/>
      <c r="D534" s="15"/>
      <c r="G534" s="16"/>
      <c r="H534" s="17"/>
    </row>
    <row r="535">
      <c r="A535" s="28"/>
      <c r="B535" s="20"/>
      <c r="D535" s="15"/>
      <c r="G535" s="16"/>
      <c r="H535" s="17"/>
    </row>
    <row r="536">
      <c r="A536" s="28"/>
      <c r="B536" s="20"/>
      <c r="D536" s="15"/>
      <c r="G536" s="16"/>
      <c r="H536" s="17"/>
    </row>
    <row r="537">
      <c r="A537" s="28"/>
      <c r="B537" s="20"/>
      <c r="D537" s="15"/>
      <c r="G537" s="16"/>
      <c r="H537" s="17"/>
    </row>
    <row r="538">
      <c r="A538" s="28"/>
      <c r="B538" s="20"/>
      <c r="D538" s="15"/>
      <c r="G538" s="16"/>
      <c r="H538" s="17"/>
    </row>
    <row r="539">
      <c r="A539" s="28"/>
      <c r="B539" s="20"/>
      <c r="D539" s="15"/>
      <c r="G539" s="16"/>
      <c r="H539" s="17"/>
    </row>
    <row r="540">
      <c r="A540" s="28"/>
      <c r="B540" s="20"/>
      <c r="D540" s="15"/>
      <c r="G540" s="16"/>
      <c r="H540" s="17"/>
    </row>
    <row r="541">
      <c r="A541" s="28"/>
      <c r="B541" s="20"/>
      <c r="D541" s="15"/>
      <c r="G541" s="16"/>
      <c r="H541" s="17"/>
    </row>
    <row r="542">
      <c r="A542" s="28"/>
      <c r="B542" s="20"/>
      <c r="D542" s="15"/>
      <c r="G542" s="16"/>
      <c r="H542" s="17"/>
    </row>
    <row r="543">
      <c r="A543" s="28"/>
      <c r="B543" s="20"/>
      <c r="D543" s="15"/>
      <c r="G543" s="16"/>
      <c r="H543" s="17"/>
    </row>
    <row r="544">
      <c r="A544" s="28"/>
      <c r="B544" s="20"/>
      <c r="D544" s="15"/>
      <c r="G544" s="16"/>
      <c r="H544" s="17"/>
    </row>
    <row r="545">
      <c r="A545" s="28"/>
      <c r="B545" s="20"/>
      <c r="D545" s="15"/>
      <c r="G545" s="16"/>
      <c r="H545" s="17"/>
    </row>
    <row r="546">
      <c r="A546" s="28"/>
      <c r="B546" s="20"/>
      <c r="D546" s="15"/>
      <c r="G546" s="16"/>
      <c r="H546" s="17"/>
    </row>
    <row r="547">
      <c r="A547" s="28"/>
      <c r="B547" s="20"/>
      <c r="D547" s="15"/>
      <c r="G547" s="16"/>
      <c r="H547" s="17"/>
    </row>
    <row r="548">
      <c r="A548" s="28"/>
      <c r="B548" s="20"/>
      <c r="D548" s="15"/>
      <c r="G548" s="16"/>
      <c r="H548" s="17"/>
    </row>
    <row r="549">
      <c r="A549" s="28"/>
      <c r="B549" s="20"/>
      <c r="D549" s="15"/>
      <c r="G549" s="16"/>
      <c r="H549" s="17"/>
    </row>
    <row r="550">
      <c r="A550" s="28"/>
      <c r="B550" s="20"/>
      <c r="D550" s="15"/>
      <c r="G550" s="16"/>
      <c r="H550" s="17"/>
    </row>
    <row r="551">
      <c r="A551" s="28"/>
      <c r="B551" s="20"/>
      <c r="D551" s="15"/>
      <c r="G551" s="16"/>
      <c r="H551" s="17"/>
    </row>
    <row r="552">
      <c r="A552" s="28"/>
      <c r="B552" s="20"/>
      <c r="D552" s="15"/>
      <c r="G552" s="16"/>
      <c r="H552" s="17"/>
    </row>
    <row r="553">
      <c r="A553" s="28"/>
      <c r="B553" s="20"/>
      <c r="D553" s="15"/>
      <c r="G553" s="16"/>
      <c r="H553" s="17"/>
    </row>
    <row r="554">
      <c r="A554" s="28"/>
      <c r="B554" s="20"/>
      <c r="D554" s="15"/>
      <c r="G554" s="16"/>
      <c r="H554" s="17"/>
    </row>
    <row r="555">
      <c r="A555" s="28"/>
      <c r="B555" s="20"/>
      <c r="D555" s="15"/>
      <c r="G555" s="16"/>
      <c r="H555" s="17"/>
    </row>
    <row r="556">
      <c r="A556" s="28"/>
      <c r="B556" s="20"/>
      <c r="D556" s="15"/>
      <c r="G556" s="16"/>
      <c r="H556" s="17"/>
    </row>
    <row r="557">
      <c r="A557" s="28"/>
      <c r="B557" s="20"/>
      <c r="D557" s="15"/>
      <c r="G557" s="16"/>
      <c r="H557" s="17"/>
    </row>
    <row r="558">
      <c r="A558" s="28"/>
      <c r="B558" s="20"/>
      <c r="D558" s="15"/>
      <c r="G558" s="16"/>
      <c r="H558" s="17"/>
    </row>
    <row r="559">
      <c r="A559" s="28"/>
      <c r="B559" s="20"/>
      <c r="D559" s="15"/>
      <c r="G559" s="16"/>
      <c r="H559" s="17"/>
    </row>
    <row r="560">
      <c r="A560" s="28"/>
      <c r="B560" s="20"/>
      <c r="D560" s="15"/>
      <c r="G560" s="16"/>
      <c r="H560" s="17"/>
    </row>
    <row r="561">
      <c r="A561" s="28"/>
      <c r="B561" s="20"/>
      <c r="D561" s="15"/>
      <c r="G561" s="16"/>
      <c r="H561" s="17"/>
    </row>
    <row r="562">
      <c r="A562" s="28"/>
      <c r="B562" s="20"/>
      <c r="D562" s="15"/>
      <c r="G562" s="16"/>
      <c r="H562" s="17"/>
    </row>
    <row r="563">
      <c r="A563" s="28"/>
      <c r="B563" s="20"/>
      <c r="D563" s="15"/>
      <c r="G563" s="16"/>
      <c r="H563" s="17"/>
    </row>
    <row r="564">
      <c r="A564" s="28"/>
      <c r="B564" s="20"/>
      <c r="D564" s="15"/>
      <c r="G564" s="16"/>
      <c r="H564" s="17"/>
    </row>
    <row r="565">
      <c r="A565" s="28"/>
      <c r="B565" s="20"/>
      <c r="D565" s="15"/>
      <c r="G565" s="16"/>
      <c r="H565" s="17"/>
    </row>
    <row r="566">
      <c r="A566" s="28"/>
      <c r="B566" s="20"/>
      <c r="D566" s="15"/>
      <c r="G566" s="16"/>
      <c r="H566" s="17"/>
    </row>
    <row r="567">
      <c r="A567" s="28"/>
      <c r="B567" s="20"/>
      <c r="D567" s="15"/>
      <c r="G567" s="16"/>
      <c r="H567" s="17"/>
    </row>
    <row r="568">
      <c r="A568" s="28"/>
      <c r="B568" s="20"/>
      <c r="D568" s="15"/>
      <c r="G568" s="16"/>
      <c r="H568" s="17"/>
    </row>
    <row r="569">
      <c r="A569" s="28"/>
      <c r="B569" s="20"/>
      <c r="D569" s="15"/>
      <c r="G569" s="16"/>
      <c r="H569" s="17"/>
    </row>
    <row r="570">
      <c r="A570" s="28"/>
      <c r="B570" s="20"/>
      <c r="D570" s="15"/>
      <c r="G570" s="16"/>
      <c r="H570" s="17"/>
    </row>
    <row r="571">
      <c r="A571" s="28"/>
      <c r="B571" s="20"/>
      <c r="D571" s="15"/>
      <c r="G571" s="16"/>
      <c r="H571" s="17"/>
    </row>
    <row r="572">
      <c r="A572" s="28"/>
      <c r="B572" s="20"/>
      <c r="D572" s="15"/>
      <c r="G572" s="16"/>
      <c r="H572" s="17"/>
    </row>
    <row r="573">
      <c r="A573" s="28"/>
      <c r="B573" s="20"/>
      <c r="D573" s="15"/>
      <c r="G573" s="16"/>
      <c r="H573" s="17"/>
    </row>
    <row r="574">
      <c r="A574" s="28"/>
      <c r="B574" s="20"/>
      <c r="D574" s="15"/>
      <c r="G574" s="16"/>
      <c r="H574" s="17"/>
    </row>
    <row r="575">
      <c r="A575" s="28"/>
      <c r="B575" s="20"/>
      <c r="D575" s="15"/>
      <c r="G575" s="16"/>
      <c r="H575" s="17"/>
    </row>
    <row r="576">
      <c r="A576" s="28"/>
      <c r="B576" s="20"/>
      <c r="D576" s="15"/>
      <c r="G576" s="16"/>
      <c r="H576" s="17"/>
    </row>
    <row r="577">
      <c r="A577" s="28"/>
      <c r="B577" s="20"/>
      <c r="D577" s="15"/>
      <c r="G577" s="16"/>
      <c r="H577" s="17"/>
    </row>
    <row r="578">
      <c r="A578" s="28"/>
      <c r="B578" s="20"/>
      <c r="D578" s="15"/>
      <c r="G578" s="16"/>
      <c r="H578" s="17"/>
    </row>
    <row r="579">
      <c r="A579" s="28"/>
      <c r="B579" s="20"/>
      <c r="D579" s="15"/>
      <c r="G579" s="16"/>
      <c r="H579" s="17"/>
    </row>
    <row r="580">
      <c r="A580" s="28"/>
      <c r="B580" s="20"/>
      <c r="D580" s="15"/>
      <c r="G580" s="16"/>
      <c r="H580" s="17"/>
    </row>
    <row r="581">
      <c r="A581" s="28"/>
      <c r="B581" s="20"/>
      <c r="D581" s="15"/>
      <c r="G581" s="16"/>
      <c r="H581" s="17"/>
    </row>
    <row r="582">
      <c r="A582" s="28"/>
      <c r="B582" s="20"/>
      <c r="D582" s="15"/>
      <c r="G582" s="16"/>
      <c r="H582" s="17"/>
    </row>
    <row r="583">
      <c r="A583" s="28"/>
      <c r="B583" s="20"/>
      <c r="D583" s="15"/>
      <c r="G583" s="16"/>
      <c r="H583" s="17"/>
    </row>
    <row r="584">
      <c r="A584" s="28"/>
      <c r="B584" s="20"/>
      <c r="D584" s="15"/>
      <c r="G584" s="16"/>
      <c r="H584" s="17"/>
    </row>
    <row r="585">
      <c r="A585" s="28"/>
      <c r="B585" s="20"/>
      <c r="D585" s="15"/>
      <c r="G585" s="16"/>
      <c r="H585" s="17"/>
    </row>
    <row r="586">
      <c r="A586" s="28"/>
      <c r="B586" s="20"/>
      <c r="D586" s="15"/>
      <c r="G586" s="16"/>
      <c r="H586" s="17"/>
    </row>
    <row r="587">
      <c r="A587" s="28"/>
      <c r="B587" s="20"/>
      <c r="D587" s="15"/>
      <c r="G587" s="16"/>
      <c r="H587" s="17"/>
    </row>
    <row r="588">
      <c r="A588" s="28"/>
      <c r="B588" s="20"/>
      <c r="D588" s="15"/>
      <c r="G588" s="16"/>
      <c r="H588" s="17"/>
    </row>
    <row r="589">
      <c r="A589" s="28"/>
      <c r="B589" s="20"/>
      <c r="D589" s="15"/>
      <c r="G589" s="16"/>
      <c r="H589" s="17"/>
    </row>
    <row r="590">
      <c r="A590" s="28"/>
      <c r="B590" s="20"/>
      <c r="D590" s="15"/>
      <c r="G590" s="16"/>
      <c r="H590" s="17"/>
    </row>
    <row r="591">
      <c r="A591" s="28"/>
      <c r="B591" s="20"/>
      <c r="D591" s="15"/>
      <c r="G591" s="16"/>
      <c r="H591" s="17"/>
    </row>
    <row r="592">
      <c r="A592" s="28"/>
      <c r="B592" s="20"/>
      <c r="D592" s="15"/>
      <c r="G592" s="16"/>
      <c r="H592" s="17"/>
    </row>
    <row r="593">
      <c r="A593" s="28"/>
      <c r="B593" s="20"/>
      <c r="D593" s="15"/>
      <c r="G593" s="16"/>
      <c r="H593" s="17"/>
    </row>
    <row r="594">
      <c r="A594" s="28"/>
      <c r="B594" s="20"/>
      <c r="D594" s="15"/>
      <c r="G594" s="16"/>
      <c r="H594" s="17"/>
    </row>
    <row r="595">
      <c r="A595" s="28"/>
      <c r="B595" s="20"/>
      <c r="D595" s="15"/>
      <c r="G595" s="16"/>
      <c r="H595" s="17"/>
    </row>
    <row r="596">
      <c r="A596" s="28"/>
      <c r="B596" s="20"/>
      <c r="D596" s="15"/>
      <c r="G596" s="16"/>
      <c r="H596" s="17"/>
    </row>
    <row r="597">
      <c r="A597" s="28"/>
      <c r="B597" s="20"/>
      <c r="D597" s="15"/>
      <c r="G597" s="16"/>
      <c r="H597" s="17"/>
    </row>
    <row r="598">
      <c r="A598" s="28"/>
      <c r="B598" s="20"/>
      <c r="D598" s="15"/>
      <c r="G598" s="16"/>
      <c r="H598" s="17"/>
    </row>
    <row r="599">
      <c r="A599" s="28"/>
      <c r="B599" s="20"/>
      <c r="D599" s="15"/>
      <c r="G599" s="16"/>
      <c r="H599" s="17"/>
    </row>
    <row r="600">
      <c r="A600" s="28"/>
      <c r="B600" s="20"/>
      <c r="D600" s="15"/>
      <c r="G600" s="16"/>
      <c r="H600" s="17"/>
    </row>
    <row r="601">
      <c r="A601" s="28"/>
      <c r="B601" s="20"/>
      <c r="D601" s="15"/>
      <c r="G601" s="16"/>
      <c r="H601" s="17"/>
    </row>
    <row r="602">
      <c r="A602" s="28"/>
      <c r="B602" s="20"/>
      <c r="D602" s="15"/>
      <c r="G602" s="16"/>
      <c r="H602" s="17"/>
    </row>
    <row r="603">
      <c r="A603" s="28"/>
      <c r="B603" s="20"/>
      <c r="D603" s="15"/>
      <c r="G603" s="16"/>
      <c r="H603" s="17"/>
    </row>
    <row r="604">
      <c r="A604" s="28"/>
      <c r="B604" s="20"/>
      <c r="D604" s="15"/>
      <c r="G604" s="16"/>
      <c r="H604" s="17"/>
    </row>
    <row r="605">
      <c r="A605" s="28"/>
      <c r="B605" s="20"/>
      <c r="D605" s="15"/>
      <c r="G605" s="16"/>
      <c r="H605" s="17"/>
    </row>
    <row r="606">
      <c r="A606" s="28"/>
      <c r="B606" s="20"/>
      <c r="D606" s="15"/>
      <c r="G606" s="16"/>
      <c r="H606" s="17"/>
    </row>
    <row r="607">
      <c r="A607" s="28"/>
      <c r="B607" s="20"/>
      <c r="D607" s="15"/>
      <c r="G607" s="16"/>
      <c r="H607" s="17"/>
    </row>
    <row r="608">
      <c r="A608" s="28"/>
      <c r="B608" s="20"/>
      <c r="D608" s="15"/>
      <c r="G608" s="16"/>
      <c r="H608" s="17"/>
    </row>
    <row r="609">
      <c r="A609" s="28"/>
      <c r="B609" s="20"/>
      <c r="D609" s="15"/>
      <c r="G609" s="16"/>
      <c r="H609" s="17"/>
    </row>
    <row r="610">
      <c r="A610" s="28"/>
      <c r="B610" s="20"/>
      <c r="D610" s="15"/>
      <c r="G610" s="16"/>
      <c r="H610" s="17"/>
    </row>
    <row r="611">
      <c r="A611" s="28"/>
      <c r="B611" s="20"/>
      <c r="D611" s="15"/>
      <c r="G611" s="16"/>
      <c r="H611" s="17"/>
    </row>
    <row r="612">
      <c r="A612" s="28"/>
      <c r="B612" s="20"/>
      <c r="D612" s="15"/>
      <c r="G612" s="16"/>
      <c r="H612" s="17"/>
    </row>
    <row r="613">
      <c r="A613" s="28"/>
      <c r="B613" s="20"/>
      <c r="D613" s="15"/>
      <c r="G613" s="16"/>
      <c r="H613" s="17"/>
    </row>
    <row r="614">
      <c r="A614" s="28"/>
      <c r="B614" s="20"/>
      <c r="D614" s="15"/>
      <c r="G614" s="16"/>
      <c r="H614" s="17"/>
    </row>
    <row r="615">
      <c r="A615" s="28"/>
      <c r="B615" s="20"/>
      <c r="D615" s="15"/>
      <c r="G615" s="16"/>
      <c r="H615" s="17"/>
    </row>
    <row r="616">
      <c r="A616" s="28"/>
      <c r="B616" s="20"/>
      <c r="D616" s="15"/>
      <c r="G616" s="16"/>
      <c r="H616" s="17"/>
    </row>
    <row r="617">
      <c r="A617" s="28"/>
      <c r="B617" s="20"/>
      <c r="D617" s="15"/>
      <c r="G617" s="16"/>
      <c r="H617" s="17"/>
    </row>
    <row r="618">
      <c r="A618" s="28"/>
      <c r="B618" s="20"/>
      <c r="D618" s="15"/>
      <c r="G618" s="16"/>
      <c r="H618" s="17"/>
    </row>
    <row r="619">
      <c r="A619" s="28"/>
      <c r="B619" s="20"/>
      <c r="D619" s="15"/>
      <c r="G619" s="16"/>
      <c r="H619" s="17"/>
    </row>
    <row r="620">
      <c r="A620" s="28"/>
      <c r="B620" s="20"/>
      <c r="D620" s="15"/>
      <c r="G620" s="16"/>
      <c r="H620" s="17"/>
    </row>
    <row r="621">
      <c r="A621" s="28"/>
      <c r="B621" s="20"/>
      <c r="D621" s="15"/>
      <c r="G621" s="16"/>
      <c r="H621" s="17"/>
    </row>
    <row r="622">
      <c r="A622" s="28"/>
      <c r="B622" s="20"/>
      <c r="D622" s="15"/>
      <c r="G622" s="16"/>
      <c r="H622" s="17"/>
    </row>
    <row r="623">
      <c r="A623" s="28"/>
      <c r="B623" s="20"/>
      <c r="D623" s="15"/>
      <c r="G623" s="16"/>
      <c r="H623" s="17"/>
    </row>
    <row r="624">
      <c r="A624" s="28"/>
      <c r="B624" s="20"/>
      <c r="D624" s="15"/>
      <c r="G624" s="16"/>
      <c r="H624" s="17"/>
    </row>
    <row r="625">
      <c r="A625" s="28"/>
      <c r="B625" s="20"/>
      <c r="D625" s="15"/>
      <c r="G625" s="16"/>
      <c r="H625" s="17"/>
    </row>
    <row r="626">
      <c r="A626" s="28"/>
      <c r="B626" s="20"/>
      <c r="D626" s="15"/>
      <c r="G626" s="16"/>
      <c r="H626" s="17"/>
    </row>
    <row r="627">
      <c r="A627" s="28"/>
      <c r="B627" s="20"/>
      <c r="D627" s="15"/>
      <c r="G627" s="16"/>
      <c r="H627" s="17"/>
    </row>
    <row r="628">
      <c r="A628" s="28"/>
      <c r="B628" s="20"/>
      <c r="D628" s="15"/>
      <c r="G628" s="16"/>
      <c r="H628" s="17"/>
    </row>
    <row r="629">
      <c r="A629" s="28"/>
      <c r="B629" s="20"/>
      <c r="D629" s="15"/>
      <c r="G629" s="16"/>
      <c r="H629" s="17"/>
    </row>
    <row r="630">
      <c r="A630" s="28"/>
      <c r="B630" s="20"/>
      <c r="D630" s="15"/>
      <c r="G630" s="16"/>
      <c r="H630" s="17"/>
    </row>
    <row r="631">
      <c r="A631" s="28"/>
      <c r="B631" s="20"/>
      <c r="D631" s="15"/>
      <c r="G631" s="16"/>
      <c r="H631" s="17"/>
    </row>
    <row r="632">
      <c r="A632" s="28"/>
      <c r="B632" s="20"/>
      <c r="D632" s="15"/>
      <c r="G632" s="16"/>
      <c r="H632" s="17"/>
    </row>
    <row r="633">
      <c r="A633" s="28"/>
      <c r="B633" s="20"/>
      <c r="D633" s="15"/>
      <c r="G633" s="16"/>
      <c r="H633" s="17"/>
    </row>
    <row r="634">
      <c r="A634" s="28"/>
      <c r="B634" s="20"/>
      <c r="D634" s="15"/>
      <c r="G634" s="16"/>
      <c r="H634" s="17"/>
    </row>
    <row r="635">
      <c r="A635" s="28"/>
      <c r="B635" s="20"/>
      <c r="D635" s="15"/>
      <c r="G635" s="16"/>
      <c r="H635" s="17"/>
    </row>
    <row r="636">
      <c r="A636" s="28"/>
      <c r="B636" s="20"/>
      <c r="D636" s="15"/>
      <c r="G636" s="16"/>
      <c r="H636" s="17"/>
    </row>
    <row r="637">
      <c r="A637" s="28"/>
      <c r="B637" s="20"/>
      <c r="D637" s="15"/>
      <c r="G637" s="16"/>
      <c r="H637" s="17"/>
    </row>
    <row r="638">
      <c r="A638" s="28"/>
      <c r="B638" s="20"/>
      <c r="D638" s="15"/>
      <c r="G638" s="16"/>
      <c r="H638" s="17"/>
    </row>
    <row r="639">
      <c r="A639" s="28"/>
      <c r="B639" s="20"/>
      <c r="D639" s="15"/>
      <c r="G639" s="16"/>
      <c r="H639" s="17"/>
    </row>
    <row r="640">
      <c r="A640" s="28"/>
      <c r="B640" s="20"/>
      <c r="D640" s="15"/>
      <c r="G640" s="16"/>
      <c r="H640" s="17"/>
    </row>
    <row r="641">
      <c r="A641" s="28"/>
      <c r="B641" s="20"/>
      <c r="D641" s="15"/>
      <c r="G641" s="16"/>
      <c r="H641" s="17"/>
    </row>
    <row r="642">
      <c r="A642" s="28"/>
      <c r="B642" s="20"/>
      <c r="D642" s="15"/>
      <c r="G642" s="16"/>
      <c r="H642" s="17"/>
    </row>
    <row r="643">
      <c r="A643" s="28"/>
      <c r="B643" s="20"/>
      <c r="D643" s="15"/>
      <c r="G643" s="16"/>
      <c r="H643" s="17"/>
    </row>
    <row r="644">
      <c r="A644" s="28"/>
      <c r="B644" s="20"/>
      <c r="D644" s="15"/>
      <c r="G644" s="16"/>
      <c r="H644" s="17"/>
    </row>
    <row r="645">
      <c r="A645" s="28"/>
      <c r="B645" s="20"/>
      <c r="D645" s="15"/>
      <c r="G645" s="16"/>
      <c r="H645" s="17"/>
    </row>
    <row r="646">
      <c r="A646" s="28"/>
      <c r="B646" s="20"/>
      <c r="D646" s="15"/>
      <c r="G646" s="16"/>
      <c r="H646" s="17"/>
    </row>
    <row r="647">
      <c r="A647" s="28"/>
      <c r="B647" s="20"/>
      <c r="D647" s="15"/>
      <c r="G647" s="16"/>
      <c r="H647" s="17"/>
    </row>
    <row r="648">
      <c r="A648" s="28"/>
      <c r="B648" s="20"/>
      <c r="D648" s="15"/>
      <c r="G648" s="16"/>
      <c r="H648" s="17"/>
    </row>
    <row r="649">
      <c r="A649" s="28"/>
      <c r="B649" s="20"/>
      <c r="D649" s="15"/>
      <c r="G649" s="16"/>
      <c r="H649" s="17"/>
    </row>
    <row r="650">
      <c r="A650" s="28"/>
      <c r="B650" s="20"/>
      <c r="D650" s="15"/>
      <c r="G650" s="16"/>
      <c r="H650" s="17"/>
    </row>
    <row r="651">
      <c r="A651" s="28"/>
      <c r="B651" s="20"/>
      <c r="D651" s="15"/>
      <c r="G651" s="16"/>
      <c r="H651" s="17"/>
    </row>
    <row r="652">
      <c r="A652" s="28"/>
      <c r="B652" s="20"/>
      <c r="D652" s="15"/>
      <c r="G652" s="16"/>
      <c r="H652" s="17"/>
    </row>
    <row r="653">
      <c r="A653" s="28"/>
      <c r="B653" s="20"/>
      <c r="D653" s="15"/>
      <c r="G653" s="16"/>
      <c r="H653" s="17"/>
    </row>
    <row r="654">
      <c r="A654" s="28"/>
      <c r="B654" s="20"/>
      <c r="D654" s="15"/>
      <c r="G654" s="16"/>
      <c r="H654" s="17"/>
    </row>
    <row r="655">
      <c r="A655" s="28"/>
      <c r="B655" s="20"/>
      <c r="D655" s="15"/>
      <c r="G655" s="16"/>
      <c r="H655" s="17"/>
    </row>
    <row r="656">
      <c r="A656" s="28"/>
      <c r="B656" s="20"/>
      <c r="D656" s="15"/>
      <c r="G656" s="16"/>
      <c r="H656" s="17"/>
    </row>
    <row r="657">
      <c r="A657" s="28"/>
      <c r="B657" s="20"/>
      <c r="D657" s="15"/>
      <c r="G657" s="16"/>
      <c r="H657" s="17"/>
    </row>
    <row r="658">
      <c r="A658" s="28"/>
      <c r="B658" s="20"/>
      <c r="D658" s="15"/>
      <c r="G658" s="16"/>
      <c r="H658" s="17"/>
    </row>
    <row r="659">
      <c r="A659" s="28"/>
      <c r="B659" s="20"/>
      <c r="D659" s="15"/>
      <c r="G659" s="16"/>
      <c r="H659" s="17"/>
    </row>
    <row r="660">
      <c r="A660" s="28"/>
      <c r="B660" s="20"/>
      <c r="D660" s="15"/>
      <c r="G660" s="16"/>
      <c r="H660" s="17"/>
    </row>
    <row r="661">
      <c r="A661" s="28"/>
      <c r="B661" s="20"/>
      <c r="D661" s="15"/>
      <c r="G661" s="16"/>
      <c r="H661" s="17"/>
    </row>
    <row r="662">
      <c r="A662" s="28"/>
      <c r="B662" s="20"/>
      <c r="D662" s="15"/>
      <c r="G662" s="16"/>
      <c r="H662" s="17"/>
    </row>
    <row r="663">
      <c r="A663" s="28"/>
      <c r="B663" s="20"/>
      <c r="D663" s="15"/>
      <c r="G663" s="16"/>
      <c r="H663" s="17"/>
    </row>
    <row r="664">
      <c r="A664" s="28"/>
      <c r="B664" s="20"/>
      <c r="D664" s="15"/>
      <c r="G664" s="16"/>
      <c r="H664" s="17"/>
    </row>
    <row r="665">
      <c r="A665" s="28"/>
      <c r="B665" s="20"/>
      <c r="D665" s="15"/>
      <c r="G665" s="16"/>
      <c r="H665" s="17"/>
    </row>
    <row r="666">
      <c r="A666" s="28"/>
      <c r="B666" s="20"/>
      <c r="D666" s="15"/>
      <c r="G666" s="16"/>
      <c r="H666" s="17"/>
    </row>
    <row r="667">
      <c r="A667" s="28"/>
      <c r="B667" s="20"/>
      <c r="D667" s="15"/>
      <c r="G667" s="16"/>
      <c r="H667" s="17"/>
    </row>
    <row r="668">
      <c r="A668" s="28"/>
      <c r="B668" s="20"/>
      <c r="D668" s="15"/>
      <c r="G668" s="16"/>
      <c r="H668" s="17"/>
    </row>
    <row r="669">
      <c r="A669" s="28"/>
      <c r="B669" s="20"/>
      <c r="D669" s="15"/>
      <c r="G669" s="16"/>
      <c r="H669" s="17"/>
    </row>
    <row r="670">
      <c r="A670" s="28"/>
      <c r="B670" s="20"/>
      <c r="D670" s="15"/>
      <c r="G670" s="16"/>
      <c r="H670" s="17"/>
    </row>
    <row r="671">
      <c r="A671" s="28"/>
      <c r="B671" s="20"/>
      <c r="D671" s="15"/>
      <c r="G671" s="16"/>
      <c r="H671" s="17"/>
    </row>
    <row r="672">
      <c r="A672" s="28"/>
      <c r="B672" s="20"/>
      <c r="D672" s="15"/>
      <c r="G672" s="16"/>
      <c r="H672" s="17"/>
    </row>
    <row r="673">
      <c r="A673" s="28"/>
      <c r="B673" s="20"/>
      <c r="D673" s="15"/>
      <c r="G673" s="16"/>
      <c r="H673" s="17"/>
    </row>
    <row r="674">
      <c r="A674" s="28"/>
      <c r="B674" s="20"/>
      <c r="D674" s="15"/>
      <c r="G674" s="16"/>
      <c r="H674" s="17"/>
    </row>
    <row r="675">
      <c r="A675" s="28"/>
      <c r="B675" s="20"/>
      <c r="D675" s="15"/>
      <c r="G675" s="16"/>
      <c r="H675" s="17"/>
    </row>
    <row r="676">
      <c r="A676" s="28"/>
      <c r="B676" s="20"/>
      <c r="D676" s="15"/>
      <c r="G676" s="16"/>
      <c r="H676" s="17"/>
    </row>
    <row r="677">
      <c r="A677" s="28"/>
      <c r="B677" s="20"/>
      <c r="D677" s="15"/>
      <c r="G677" s="16"/>
      <c r="H677" s="17"/>
    </row>
    <row r="678">
      <c r="A678" s="28"/>
      <c r="B678" s="20"/>
      <c r="D678" s="15"/>
      <c r="G678" s="16"/>
      <c r="H678" s="17"/>
    </row>
    <row r="679">
      <c r="A679" s="28"/>
      <c r="B679" s="20"/>
      <c r="D679" s="15"/>
      <c r="G679" s="16"/>
      <c r="H679" s="17"/>
    </row>
    <row r="680">
      <c r="A680" s="28"/>
      <c r="B680" s="20"/>
      <c r="D680" s="15"/>
      <c r="G680" s="16"/>
      <c r="H680" s="17"/>
    </row>
    <row r="681">
      <c r="A681" s="28"/>
      <c r="B681" s="20"/>
      <c r="D681" s="15"/>
      <c r="G681" s="16"/>
      <c r="H681" s="17"/>
    </row>
    <row r="682">
      <c r="A682" s="28"/>
      <c r="B682" s="20"/>
      <c r="D682" s="15"/>
      <c r="G682" s="16"/>
      <c r="H682" s="17"/>
    </row>
    <row r="683">
      <c r="A683" s="28"/>
      <c r="B683" s="20"/>
      <c r="D683" s="15"/>
      <c r="G683" s="16"/>
      <c r="H683" s="17"/>
    </row>
    <row r="684">
      <c r="A684" s="28"/>
      <c r="B684" s="20"/>
      <c r="D684" s="15"/>
      <c r="G684" s="16"/>
      <c r="H684" s="17"/>
    </row>
    <row r="685">
      <c r="A685" s="28"/>
      <c r="B685" s="20"/>
      <c r="D685" s="15"/>
      <c r="G685" s="16"/>
      <c r="H685" s="17"/>
    </row>
    <row r="686">
      <c r="A686" s="28"/>
      <c r="B686" s="20"/>
      <c r="D686" s="15"/>
      <c r="G686" s="16"/>
      <c r="H686" s="17"/>
    </row>
    <row r="687">
      <c r="A687" s="28"/>
      <c r="B687" s="20"/>
      <c r="D687" s="15"/>
      <c r="G687" s="16"/>
      <c r="H687" s="17"/>
    </row>
    <row r="688">
      <c r="A688" s="28"/>
      <c r="B688" s="20"/>
      <c r="D688" s="15"/>
      <c r="G688" s="16"/>
      <c r="H688" s="17"/>
    </row>
    <row r="689">
      <c r="A689" s="28"/>
      <c r="B689" s="20"/>
      <c r="D689" s="15"/>
      <c r="G689" s="16"/>
      <c r="H689" s="17"/>
    </row>
    <row r="690">
      <c r="A690" s="28"/>
      <c r="B690" s="20"/>
      <c r="D690" s="15"/>
      <c r="G690" s="16"/>
      <c r="H690" s="17"/>
    </row>
    <row r="691">
      <c r="A691" s="28"/>
      <c r="B691" s="20"/>
      <c r="D691" s="15"/>
      <c r="G691" s="16"/>
      <c r="H691" s="17"/>
    </row>
    <row r="692">
      <c r="A692" s="28"/>
      <c r="B692" s="20"/>
      <c r="D692" s="15"/>
      <c r="G692" s="16"/>
      <c r="H692" s="17"/>
    </row>
    <row r="693">
      <c r="A693" s="28"/>
      <c r="B693" s="20"/>
      <c r="D693" s="15"/>
      <c r="G693" s="16"/>
      <c r="H693" s="17"/>
    </row>
    <row r="694">
      <c r="A694" s="28"/>
      <c r="B694" s="20"/>
      <c r="D694" s="15"/>
      <c r="G694" s="16"/>
      <c r="H694" s="17"/>
    </row>
    <row r="695">
      <c r="A695" s="28"/>
      <c r="B695" s="20"/>
      <c r="D695" s="15"/>
      <c r="G695" s="16"/>
      <c r="H695" s="17"/>
    </row>
    <row r="696">
      <c r="A696" s="28"/>
      <c r="B696" s="20"/>
      <c r="D696" s="15"/>
      <c r="G696" s="16"/>
      <c r="H696" s="17"/>
    </row>
    <row r="697">
      <c r="A697" s="28"/>
      <c r="B697" s="20"/>
      <c r="D697" s="15"/>
      <c r="G697" s="16"/>
      <c r="H697" s="17"/>
    </row>
    <row r="698">
      <c r="A698" s="28"/>
      <c r="B698" s="20"/>
      <c r="D698" s="15"/>
      <c r="G698" s="16"/>
      <c r="H698" s="17"/>
    </row>
    <row r="699">
      <c r="A699" s="28"/>
      <c r="B699" s="20"/>
      <c r="D699" s="15"/>
      <c r="G699" s="16"/>
      <c r="H699" s="17"/>
    </row>
    <row r="700">
      <c r="A700" s="28"/>
      <c r="B700" s="20"/>
      <c r="D700" s="15"/>
      <c r="G700" s="16"/>
      <c r="H700" s="17"/>
    </row>
    <row r="701">
      <c r="A701" s="28"/>
      <c r="B701" s="20"/>
      <c r="D701" s="15"/>
      <c r="G701" s="16"/>
      <c r="H701" s="17"/>
    </row>
    <row r="702">
      <c r="A702" s="28"/>
      <c r="B702" s="20"/>
      <c r="D702" s="15"/>
      <c r="G702" s="16"/>
      <c r="H702" s="17"/>
    </row>
    <row r="703">
      <c r="A703" s="28"/>
      <c r="B703" s="20"/>
      <c r="D703" s="15"/>
      <c r="G703" s="16"/>
      <c r="H703" s="17"/>
    </row>
    <row r="704">
      <c r="A704" s="28"/>
      <c r="B704" s="20"/>
      <c r="D704" s="15"/>
      <c r="G704" s="16"/>
      <c r="H704" s="17"/>
    </row>
    <row r="705">
      <c r="A705" s="28"/>
      <c r="B705" s="20"/>
      <c r="D705" s="15"/>
      <c r="G705" s="16"/>
      <c r="H705" s="17"/>
    </row>
    <row r="706">
      <c r="A706" s="28"/>
      <c r="B706" s="20"/>
      <c r="D706" s="15"/>
      <c r="G706" s="16"/>
      <c r="H706" s="17"/>
    </row>
    <row r="707">
      <c r="A707" s="28"/>
      <c r="B707" s="20"/>
      <c r="D707" s="15"/>
      <c r="G707" s="16"/>
      <c r="H707" s="17"/>
    </row>
    <row r="708">
      <c r="A708" s="28"/>
      <c r="B708" s="20"/>
      <c r="D708" s="15"/>
      <c r="G708" s="16"/>
      <c r="H708" s="17"/>
    </row>
    <row r="709">
      <c r="A709" s="28"/>
      <c r="B709" s="20"/>
      <c r="D709" s="15"/>
      <c r="G709" s="16"/>
      <c r="H709" s="17"/>
    </row>
    <row r="710">
      <c r="A710" s="28"/>
      <c r="B710" s="20"/>
      <c r="D710" s="15"/>
      <c r="G710" s="16"/>
      <c r="H710" s="17"/>
    </row>
    <row r="711">
      <c r="A711" s="28"/>
      <c r="B711" s="20"/>
      <c r="D711" s="15"/>
      <c r="G711" s="16"/>
      <c r="H711" s="17"/>
    </row>
    <row r="712">
      <c r="A712" s="28"/>
      <c r="B712" s="20"/>
      <c r="D712" s="15"/>
      <c r="G712" s="16"/>
      <c r="H712" s="17"/>
    </row>
    <row r="713">
      <c r="A713" s="28"/>
      <c r="B713" s="20"/>
      <c r="D713" s="15"/>
      <c r="G713" s="16"/>
      <c r="H713" s="17"/>
    </row>
    <row r="714">
      <c r="A714" s="28"/>
      <c r="B714" s="20"/>
      <c r="D714" s="15"/>
      <c r="G714" s="16"/>
      <c r="H714" s="17"/>
    </row>
    <row r="715">
      <c r="A715" s="28"/>
      <c r="B715" s="20"/>
      <c r="D715" s="15"/>
      <c r="G715" s="16"/>
      <c r="H715" s="17"/>
    </row>
    <row r="716">
      <c r="A716" s="28"/>
      <c r="B716" s="20"/>
      <c r="D716" s="15"/>
      <c r="G716" s="16"/>
      <c r="H716" s="17"/>
    </row>
    <row r="717">
      <c r="A717" s="28"/>
      <c r="B717" s="20"/>
      <c r="D717" s="15"/>
      <c r="G717" s="16"/>
      <c r="H717" s="17"/>
    </row>
    <row r="718">
      <c r="A718" s="28"/>
      <c r="B718" s="20"/>
      <c r="D718" s="15"/>
      <c r="G718" s="16"/>
      <c r="H718" s="17"/>
    </row>
    <row r="719">
      <c r="A719" s="28"/>
      <c r="B719" s="20"/>
      <c r="D719" s="15"/>
      <c r="G719" s="16"/>
      <c r="H719" s="17"/>
    </row>
    <row r="720">
      <c r="A720" s="28"/>
      <c r="B720" s="20"/>
      <c r="D720" s="15"/>
      <c r="G720" s="16"/>
      <c r="H720" s="17"/>
    </row>
    <row r="721">
      <c r="A721" s="28"/>
      <c r="B721" s="20"/>
      <c r="D721" s="15"/>
      <c r="G721" s="16"/>
      <c r="H721" s="17"/>
    </row>
    <row r="722">
      <c r="A722" s="28"/>
      <c r="B722" s="20"/>
      <c r="D722" s="15"/>
      <c r="G722" s="16"/>
      <c r="H722" s="17"/>
    </row>
    <row r="723">
      <c r="A723" s="28"/>
      <c r="B723" s="20"/>
      <c r="D723" s="15"/>
      <c r="G723" s="16"/>
      <c r="H723" s="17"/>
    </row>
    <row r="724">
      <c r="A724" s="28"/>
      <c r="B724" s="20"/>
      <c r="D724" s="15"/>
      <c r="G724" s="16"/>
      <c r="H724" s="17"/>
    </row>
    <row r="725">
      <c r="A725" s="28"/>
      <c r="B725" s="20"/>
      <c r="D725" s="15"/>
      <c r="G725" s="16"/>
      <c r="H725" s="17"/>
    </row>
    <row r="726">
      <c r="A726" s="28"/>
      <c r="B726" s="20"/>
      <c r="D726" s="15"/>
      <c r="G726" s="16"/>
      <c r="H726" s="17"/>
    </row>
    <row r="727">
      <c r="A727" s="28"/>
      <c r="B727" s="20"/>
      <c r="D727" s="15"/>
      <c r="G727" s="16"/>
      <c r="H727" s="17"/>
    </row>
    <row r="728">
      <c r="A728" s="28"/>
      <c r="B728" s="20"/>
      <c r="D728" s="15"/>
      <c r="G728" s="16"/>
      <c r="H728" s="17"/>
    </row>
    <row r="729">
      <c r="A729" s="28"/>
      <c r="B729" s="20"/>
      <c r="D729" s="15"/>
      <c r="G729" s="16"/>
      <c r="H729" s="17"/>
    </row>
    <row r="730">
      <c r="A730" s="28"/>
      <c r="B730" s="20"/>
      <c r="D730" s="15"/>
      <c r="G730" s="16"/>
      <c r="H730" s="17"/>
    </row>
    <row r="731">
      <c r="A731" s="28"/>
      <c r="B731" s="20"/>
      <c r="D731" s="15"/>
      <c r="G731" s="16"/>
      <c r="H731" s="17"/>
    </row>
    <row r="732">
      <c r="A732" s="28"/>
      <c r="B732" s="20"/>
      <c r="D732" s="15"/>
      <c r="G732" s="16"/>
      <c r="H732" s="17"/>
    </row>
    <row r="733">
      <c r="A733" s="28"/>
      <c r="B733" s="20"/>
      <c r="D733" s="15"/>
      <c r="G733" s="16"/>
      <c r="H733" s="17"/>
    </row>
    <row r="734">
      <c r="A734" s="28"/>
      <c r="B734" s="20"/>
      <c r="D734" s="15"/>
      <c r="G734" s="16"/>
      <c r="H734" s="17"/>
    </row>
    <row r="735">
      <c r="A735" s="28"/>
      <c r="B735" s="20"/>
      <c r="D735" s="15"/>
      <c r="G735" s="16"/>
      <c r="H735" s="17"/>
    </row>
    <row r="736">
      <c r="A736" s="28"/>
      <c r="B736" s="20"/>
      <c r="D736" s="15"/>
      <c r="G736" s="16"/>
      <c r="H736" s="17"/>
    </row>
    <row r="737">
      <c r="A737" s="28"/>
      <c r="B737" s="20"/>
      <c r="D737" s="15"/>
      <c r="G737" s="16"/>
      <c r="H737" s="17"/>
    </row>
    <row r="738">
      <c r="A738" s="28"/>
      <c r="B738" s="20"/>
      <c r="D738" s="15"/>
      <c r="G738" s="16"/>
      <c r="H738" s="17"/>
    </row>
    <row r="739">
      <c r="A739" s="28"/>
      <c r="B739" s="20"/>
      <c r="D739" s="15"/>
      <c r="G739" s="16"/>
      <c r="H739" s="17"/>
    </row>
    <row r="740">
      <c r="A740" s="28"/>
      <c r="B740" s="20"/>
      <c r="D740" s="15"/>
      <c r="G740" s="16"/>
      <c r="H740" s="17"/>
    </row>
    <row r="741">
      <c r="A741" s="28"/>
      <c r="B741" s="20"/>
      <c r="D741" s="15"/>
      <c r="G741" s="16"/>
      <c r="H741" s="17"/>
    </row>
    <row r="742">
      <c r="A742" s="28"/>
      <c r="B742" s="20"/>
      <c r="D742" s="15"/>
      <c r="G742" s="16"/>
      <c r="H742" s="17"/>
    </row>
    <row r="743">
      <c r="A743" s="28"/>
      <c r="B743" s="20"/>
      <c r="D743" s="15"/>
      <c r="G743" s="16"/>
      <c r="H743" s="17"/>
    </row>
    <row r="744">
      <c r="A744" s="28"/>
      <c r="B744" s="20"/>
      <c r="D744" s="15"/>
      <c r="G744" s="16"/>
      <c r="H744" s="17"/>
    </row>
    <row r="745">
      <c r="A745" s="28"/>
      <c r="B745" s="20"/>
      <c r="D745" s="15"/>
      <c r="G745" s="16"/>
      <c r="H745" s="17"/>
    </row>
    <row r="746">
      <c r="A746" s="28"/>
      <c r="B746" s="20"/>
      <c r="D746" s="15"/>
      <c r="G746" s="16"/>
      <c r="H746" s="17"/>
    </row>
    <row r="747">
      <c r="A747" s="28"/>
      <c r="B747" s="20"/>
      <c r="D747" s="15"/>
      <c r="G747" s="16"/>
      <c r="H747" s="17"/>
    </row>
    <row r="748">
      <c r="A748" s="28"/>
      <c r="B748" s="20"/>
      <c r="D748" s="15"/>
      <c r="G748" s="16"/>
      <c r="H748" s="17"/>
    </row>
    <row r="749">
      <c r="A749" s="28"/>
      <c r="B749" s="20"/>
      <c r="D749" s="15"/>
      <c r="G749" s="16"/>
      <c r="H749" s="17"/>
    </row>
    <row r="750">
      <c r="A750" s="28"/>
      <c r="B750" s="20"/>
      <c r="D750" s="15"/>
      <c r="G750" s="16"/>
      <c r="H750" s="17"/>
    </row>
    <row r="751">
      <c r="A751" s="28"/>
      <c r="B751" s="20"/>
      <c r="D751" s="15"/>
      <c r="G751" s="16"/>
      <c r="H751" s="17"/>
    </row>
    <row r="752">
      <c r="A752" s="28"/>
      <c r="B752" s="20"/>
      <c r="D752" s="15"/>
      <c r="G752" s="16"/>
      <c r="H752" s="17"/>
    </row>
    <row r="753">
      <c r="A753" s="28"/>
      <c r="B753" s="20"/>
      <c r="D753" s="15"/>
      <c r="G753" s="16"/>
      <c r="H753" s="17"/>
    </row>
    <row r="754">
      <c r="A754" s="28"/>
      <c r="B754" s="20"/>
      <c r="D754" s="15"/>
      <c r="G754" s="16"/>
      <c r="H754" s="17"/>
    </row>
    <row r="755">
      <c r="A755" s="28"/>
      <c r="B755" s="20"/>
      <c r="D755" s="15"/>
      <c r="G755" s="16"/>
      <c r="H755" s="17"/>
    </row>
    <row r="756">
      <c r="A756" s="28"/>
      <c r="B756" s="20"/>
      <c r="D756" s="15"/>
      <c r="G756" s="16"/>
      <c r="H756" s="17"/>
    </row>
    <row r="757">
      <c r="A757" s="28"/>
      <c r="B757" s="20"/>
      <c r="D757" s="15"/>
      <c r="G757" s="16"/>
      <c r="H757" s="17"/>
    </row>
    <row r="758">
      <c r="A758" s="28"/>
      <c r="B758" s="20"/>
      <c r="D758" s="15"/>
      <c r="G758" s="16"/>
      <c r="H758" s="17"/>
    </row>
    <row r="759">
      <c r="A759" s="28"/>
      <c r="B759" s="20"/>
      <c r="D759" s="15"/>
      <c r="G759" s="16"/>
      <c r="H759" s="17"/>
    </row>
    <row r="760">
      <c r="A760" s="28"/>
      <c r="B760" s="20"/>
      <c r="D760" s="15"/>
      <c r="G760" s="16"/>
      <c r="H760" s="17"/>
    </row>
    <row r="761">
      <c r="A761" s="28"/>
      <c r="B761" s="20"/>
      <c r="D761" s="15"/>
      <c r="G761" s="16"/>
      <c r="H761" s="17"/>
    </row>
    <row r="762">
      <c r="A762" s="28"/>
      <c r="B762" s="20"/>
      <c r="D762" s="15"/>
      <c r="G762" s="16"/>
      <c r="H762" s="17"/>
    </row>
    <row r="763">
      <c r="A763" s="28"/>
      <c r="B763" s="20"/>
      <c r="D763" s="15"/>
      <c r="G763" s="16"/>
      <c r="H763" s="17"/>
    </row>
    <row r="764">
      <c r="A764" s="28"/>
      <c r="B764" s="20"/>
      <c r="D764" s="15"/>
      <c r="G764" s="16"/>
      <c r="H764" s="17"/>
    </row>
    <row r="765">
      <c r="A765" s="28"/>
      <c r="B765" s="20"/>
      <c r="D765" s="15"/>
      <c r="G765" s="16"/>
      <c r="H765" s="17"/>
    </row>
    <row r="766">
      <c r="A766" s="28"/>
      <c r="B766" s="20"/>
      <c r="D766" s="15"/>
      <c r="G766" s="16"/>
      <c r="H766" s="17"/>
    </row>
    <row r="767">
      <c r="A767" s="28"/>
      <c r="B767" s="20"/>
      <c r="D767" s="15"/>
      <c r="G767" s="16"/>
      <c r="H767" s="17"/>
    </row>
    <row r="768">
      <c r="A768" s="28"/>
      <c r="B768" s="20"/>
      <c r="D768" s="15"/>
      <c r="G768" s="16"/>
      <c r="H768" s="17"/>
    </row>
    <row r="769">
      <c r="A769" s="28"/>
      <c r="B769" s="20"/>
      <c r="D769" s="15"/>
      <c r="G769" s="16"/>
      <c r="H769" s="17"/>
    </row>
    <row r="770">
      <c r="A770" s="28"/>
      <c r="B770" s="20"/>
      <c r="D770" s="15"/>
      <c r="G770" s="16"/>
      <c r="H770" s="17"/>
    </row>
    <row r="771">
      <c r="A771" s="28"/>
      <c r="B771" s="20"/>
      <c r="D771" s="15"/>
      <c r="G771" s="16"/>
      <c r="H771" s="17"/>
    </row>
    <row r="772">
      <c r="A772" s="28"/>
      <c r="B772" s="20"/>
      <c r="D772" s="15"/>
      <c r="G772" s="16"/>
      <c r="H772" s="17"/>
    </row>
    <row r="773">
      <c r="A773" s="28"/>
      <c r="B773" s="20"/>
      <c r="D773" s="15"/>
      <c r="G773" s="16"/>
      <c r="H773" s="17"/>
    </row>
    <row r="774">
      <c r="A774" s="28"/>
      <c r="B774" s="20"/>
      <c r="D774" s="15"/>
      <c r="G774" s="16"/>
      <c r="H774" s="17"/>
    </row>
    <row r="775">
      <c r="A775" s="28"/>
      <c r="B775" s="20"/>
      <c r="D775" s="15"/>
      <c r="G775" s="16"/>
      <c r="H775" s="17"/>
    </row>
    <row r="776">
      <c r="A776" s="28"/>
      <c r="B776" s="20"/>
      <c r="D776" s="15"/>
      <c r="G776" s="16"/>
      <c r="H776" s="17"/>
    </row>
    <row r="777">
      <c r="A777" s="28"/>
      <c r="B777" s="20"/>
      <c r="D777" s="15"/>
      <c r="G777" s="16"/>
      <c r="H777" s="17"/>
    </row>
    <row r="778">
      <c r="A778" s="28"/>
      <c r="B778" s="20"/>
      <c r="D778" s="15"/>
      <c r="G778" s="16"/>
      <c r="H778" s="17"/>
    </row>
    <row r="779">
      <c r="A779" s="28"/>
      <c r="B779" s="20"/>
      <c r="D779" s="15"/>
      <c r="G779" s="16"/>
      <c r="H779" s="17"/>
    </row>
    <row r="780">
      <c r="A780" s="28"/>
      <c r="B780" s="20"/>
      <c r="D780" s="15"/>
      <c r="G780" s="16"/>
      <c r="H780" s="17"/>
    </row>
    <row r="781">
      <c r="A781" s="28"/>
      <c r="B781" s="20"/>
      <c r="D781" s="15"/>
      <c r="G781" s="16"/>
      <c r="H781" s="17"/>
    </row>
    <row r="782">
      <c r="A782" s="28"/>
      <c r="B782" s="20"/>
      <c r="D782" s="15"/>
      <c r="G782" s="16"/>
      <c r="H782" s="17"/>
    </row>
    <row r="783">
      <c r="A783" s="28"/>
      <c r="B783" s="20"/>
      <c r="D783" s="15"/>
      <c r="G783" s="16"/>
      <c r="H783" s="17"/>
    </row>
    <row r="784">
      <c r="A784" s="28"/>
      <c r="B784" s="20"/>
      <c r="D784" s="15"/>
      <c r="G784" s="16"/>
      <c r="H784" s="17"/>
    </row>
    <row r="785">
      <c r="A785" s="28"/>
      <c r="B785" s="20"/>
      <c r="D785" s="15"/>
      <c r="G785" s="16"/>
      <c r="H785" s="17"/>
    </row>
    <row r="786">
      <c r="A786" s="28"/>
      <c r="B786" s="20"/>
      <c r="D786" s="15"/>
      <c r="G786" s="16"/>
      <c r="H786" s="17"/>
    </row>
    <row r="787">
      <c r="A787" s="28"/>
      <c r="B787" s="20"/>
      <c r="D787" s="15"/>
      <c r="G787" s="16"/>
      <c r="H787" s="17"/>
    </row>
    <row r="788">
      <c r="A788" s="28"/>
      <c r="B788" s="20"/>
      <c r="D788" s="15"/>
      <c r="G788" s="16"/>
      <c r="H788" s="17"/>
    </row>
    <row r="789">
      <c r="A789" s="28"/>
      <c r="B789" s="20"/>
      <c r="D789" s="15"/>
      <c r="G789" s="16"/>
      <c r="H789" s="17"/>
    </row>
    <row r="790">
      <c r="A790" s="28"/>
      <c r="B790" s="20"/>
      <c r="D790" s="15"/>
      <c r="G790" s="16"/>
      <c r="H790" s="17"/>
    </row>
    <row r="791">
      <c r="A791" s="28"/>
      <c r="B791" s="20"/>
      <c r="D791" s="15"/>
      <c r="G791" s="16"/>
      <c r="H791" s="17"/>
    </row>
    <row r="792">
      <c r="A792" s="28"/>
      <c r="B792" s="20"/>
      <c r="D792" s="15"/>
      <c r="G792" s="16"/>
      <c r="H792" s="17"/>
    </row>
    <row r="793">
      <c r="A793" s="28"/>
      <c r="B793" s="20"/>
      <c r="D793" s="15"/>
      <c r="G793" s="16"/>
      <c r="H793" s="17"/>
    </row>
    <row r="794">
      <c r="A794" s="28"/>
      <c r="B794" s="20"/>
      <c r="D794" s="15"/>
      <c r="G794" s="16"/>
      <c r="H794" s="17"/>
    </row>
    <row r="795">
      <c r="A795" s="28"/>
      <c r="B795" s="20"/>
      <c r="D795" s="15"/>
      <c r="G795" s="16"/>
      <c r="H795" s="17"/>
    </row>
    <row r="796">
      <c r="A796" s="28"/>
      <c r="B796" s="20"/>
      <c r="D796" s="15"/>
      <c r="G796" s="16"/>
      <c r="H796" s="17"/>
    </row>
    <row r="797">
      <c r="A797" s="28"/>
      <c r="B797" s="20"/>
      <c r="D797" s="15"/>
      <c r="G797" s="16"/>
      <c r="H797" s="17"/>
    </row>
    <row r="798">
      <c r="A798" s="28"/>
      <c r="B798" s="20"/>
      <c r="D798" s="15"/>
      <c r="G798" s="16"/>
      <c r="H798" s="17"/>
    </row>
    <row r="799">
      <c r="A799" s="28"/>
      <c r="B799" s="20"/>
      <c r="D799" s="15"/>
      <c r="G799" s="16"/>
      <c r="H799" s="17"/>
    </row>
    <row r="800">
      <c r="A800" s="28"/>
      <c r="B800" s="20"/>
      <c r="D800" s="15"/>
      <c r="G800" s="16"/>
      <c r="H800" s="17"/>
    </row>
    <row r="801">
      <c r="A801" s="28"/>
      <c r="B801" s="20"/>
      <c r="D801" s="15"/>
      <c r="G801" s="16"/>
      <c r="H801" s="17"/>
    </row>
    <row r="802">
      <c r="A802" s="28"/>
      <c r="B802" s="20"/>
      <c r="D802" s="15"/>
      <c r="G802" s="16"/>
      <c r="H802" s="17"/>
    </row>
    <row r="803">
      <c r="A803" s="28"/>
      <c r="B803" s="20"/>
      <c r="D803" s="15"/>
      <c r="G803" s="16"/>
      <c r="H803" s="17"/>
    </row>
    <row r="804">
      <c r="A804" s="28"/>
      <c r="B804" s="20"/>
      <c r="D804" s="15"/>
      <c r="G804" s="16"/>
      <c r="H804" s="17"/>
    </row>
    <row r="805">
      <c r="A805" s="28"/>
      <c r="B805" s="20"/>
      <c r="D805" s="15"/>
      <c r="G805" s="16"/>
      <c r="H805" s="17"/>
    </row>
    <row r="806">
      <c r="A806" s="28"/>
      <c r="B806" s="20"/>
      <c r="D806" s="15"/>
      <c r="G806" s="16"/>
      <c r="H806" s="17"/>
    </row>
    <row r="807">
      <c r="A807" s="28"/>
      <c r="B807" s="20"/>
      <c r="D807" s="15"/>
      <c r="G807" s="16"/>
      <c r="H807" s="17"/>
    </row>
    <row r="808">
      <c r="A808" s="28"/>
      <c r="B808" s="20"/>
      <c r="D808" s="15"/>
      <c r="G808" s="16"/>
      <c r="H808" s="17"/>
    </row>
    <row r="809">
      <c r="A809" s="28"/>
      <c r="B809" s="20"/>
      <c r="D809" s="15"/>
      <c r="G809" s="16"/>
      <c r="H809" s="17"/>
    </row>
    <row r="810">
      <c r="A810" s="28"/>
      <c r="B810" s="20"/>
      <c r="D810" s="15"/>
      <c r="G810" s="16"/>
      <c r="H810" s="17"/>
    </row>
    <row r="811">
      <c r="A811" s="28"/>
      <c r="B811" s="20"/>
      <c r="D811" s="15"/>
      <c r="G811" s="16"/>
      <c r="H811" s="17"/>
    </row>
    <row r="812">
      <c r="A812" s="28"/>
      <c r="B812" s="20"/>
      <c r="D812" s="15"/>
      <c r="G812" s="16"/>
      <c r="H812" s="17"/>
    </row>
    <row r="813">
      <c r="A813" s="28"/>
      <c r="B813" s="20"/>
      <c r="D813" s="15"/>
      <c r="G813" s="16"/>
      <c r="H813" s="17"/>
    </row>
    <row r="814">
      <c r="A814" s="28"/>
      <c r="B814" s="20"/>
      <c r="D814" s="15"/>
      <c r="G814" s="16"/>
      <c r="H814" s="17"/>
    </row>
    <row r="815">
      <c r="A815" s="28"/>
      <c r="B815" s="20"/>
      <c r="D815" s="15"/>
      <c r="G815" s="16"/>
      <c r="H815" s="17"/>
    </row>
    <row r="816">
      <c r="A816" s="28"/>
      <c r="B816" s="20"/>
      <c r="D816" s="15"/>
      <c r="G816" s="16"/>
      <c r="H816" s="17"/>
    </row>
    <row r="817">
      <c r="A817" s="28"/>
      <c r="B817" s="20"/>
      <c r="D817" s="15"/>
      <c r="G817" s="16"/>
      <c r="H817" s="17"/>
    </row>
    <row r="818">
      <c r="A818" s="28"/>
      <c r="B818" s="20"/>
      <c r="D818" s="15"/>
      <c r="G818" s="16"/>
      <c r="H818" s="17"/>
    </row>
    <row r="819">
      <c r="A819" s="28"/>
      <c r="B819" s="20"/>
      <c r="D819" s="15"/>
      <c r="G819" s="16"/>
      <c r="H819" s="17"/>
    </row>
    <row r="820">
      <c r="A820" s="28"/>
      <c r="B820" s="20"/>
      <c r="D820" s="15"/>
      <c r="G820" s="16"/>
      <c r="H820" s="17"/>
    </row>
    <row r="821">
      <c r="A821" s="28"/>
      <c r="B821" s="20"/>
      <c r="D821" s="15"/>
      <c r="G821" s="16"/>
      <c r="H821" s="17"/>
    </row>
    <row r="822">
      <c r="A822" s="28"/>
      <c r="B822" s="20"/>
      <c r="D822" s="15"/>
      <c r="G822" s="16"/>
      <c r="H822" s="17"/>
    </row>
    <row r="823">
      <c r="A823" s="28"/>
      <c r="B823" s="20"/>
      <c r="D823" s="15"/>
      <c r="G823" s="16"/>
      <c r="H823" s="17"/>
    </row>
    <row r="824">
      <c r="A824" s="28"/>
      <c r="B824" s="20"/>
      <c r="D824" s="15"/>
      <c r="G824" s="16"/>
      <c r="H824" s="17"/>
    </row>
    <row r="825">
      <c r="A825" s="28"/>
      <c r="B825" s="20"/>
      <c r="D825" s="15"/>
      <c r="G825" s="16"/>
      <c r="H825" s="17"/>
    </row>
    <row r="826">
      <c r="A826" s="28"/>
      <c r="B826" s="20"/>
      <c r="D826" s="15"/>
      <c r="G826" s="16"/>
      <c r="H826" s="17"/>
    </row>
    <row r="827">
      <c r="A827" s="28"/>
      <c r="B827" s="20"/>
      <c r="D827" s="15"/>
      <c r="G827" s="16"/>
      <c r="H827" s="17"/>
    </row>
    <row r="828">
      <c r="A828" s="28"/>
      <c r="B828" s="20"/>
      <c r="D828" s="15"/>
      <c r="G828" s="16"/>
      <c r="H828" s="17"/>
    </row>
    <row r="829">
      <c r="A829" s="28"/>
      <c r="B829" s="20"/>
      <c r="D829" s="15"/>
      <c r="G829" s="16"/>
      <c r="H829" s="17"/>
    </row>
    <row r="830">
      <c r="A830" s="28"/>
      <c r="B830" s="20"/>
      <c r="D830" s="15"/>
      <c r="G830" s="16"/>
      <c r="H830" s="17"/>
    </row>
    <row r="831">
      <c r="A831" s="28"/>
      <c r="B831" s="20"/>
      <c r="D831" s="15"/>
      <c r="G831" s="16"/>
      <c r="H831" s="17"/>
    </row>
    <row r="832">
      <c r="A832" s="28"/>
      <c r="B832" s="20"/>
      <c r="D832" s="15"/>
      <c r="G832" s="16"/>
      <c r="H832" s="17"/>
    </row>
    <row r="833">
      <c r="A833" s="28"/>
      <c r="B833" s="20"/>
      <c r="D833" s="15"/>
      <c r="G833" s="16"/>
      <c r="H833" s="17"/>
    </row>
    <row r="834">
      <c r="A834" s="28"/>
      <c r="B834" s="20"/>
      <c r="D834" s="15"/>
      <c r="G834" s="16"/>
      <c r="H834" s="17"/>
    </row>
    <row r="835">
      <c r="A835" s="28"/>
      <c r="B835" s="20"/>
      <c r="D835" s="15"/>
      <c r="G835" s="16"/>
      <c r="H835" s="17"/>
    </row>
    <row r="836">
      <c r="A836" s="28"/>
      <c r="B836" s="20"/>
      <c r="D836" s="15"/>
      <c r="G836" s="16"/>
      <c r="H836" s="17"/>
    </row>
    <row r="837">
      <c r="A837" s="28"/>
      <c r="B837" s="20"/>
      <c r="D837" s="15"/>
      <c r="G837" s="16"/>
      <c r="H837" s="17"/>
    </row>
    <row r="838">
      <c r="A838" s="28"/>
      <c r="B838" s="20"/>
      <c r="D838" s="15"/>
      <c r="G838" s="16"/>
      <c r="H838" s="17"/>
    </row>
    <row r="839">
      <c r="A839" s="28"/>
      <c r="B839" s="20"/>
      <c r="D839" s="15"/>
      <c r="G839" s="16"/>
      <c r="H839" s="17"/>
    </row>
    <row r="840">
      <c r="A840" s="28"/>
      <c r="B840" s="20"/>
      <c r="D840" s="15"/>
      <c r="G840" s="16"/>
      <c r="H840" s="17"/>
    </row>
    <row r="841">
      <c r="A841" s="28"/>
      <c r="B841" s="20"/>
      <c r="D841" s="15"/>
      <c r="G841" s="16"/>
      <c r="H841" s="17"/>
    </row>
    <row r="842">
      <c r="A842" s="28"/>
      <c r="B842" s="20"/>
      <c r="D842" s="15"/>
      <c r="G842" s="16"/>
      <c r="H842" s="17"/>
    </row>
    <row r="843">
      <c r="A843" s="28"/>
      <c r="B843" s="20"/>
      <c r="D843" s="15"/>
      <c r="G843" s="16"/>
      <c r="H843" s="17"/>
    </row>
    <row r="844">
      <c r="A844" s="28"/>
      <c r="B844" s="20"/>
      <c r="D844" s="15"/>
      <c r="G844" s="16"/>
      <c r="H844" s="17"/>
    </row>
    <row r="845">
      <c r="A845" s="28"/>
      <c r="B845" s="20"/>
      <c r="D845" s="15"/>
      <c r="G845" s="16"/>
      <c r="H845" s="17"/>
    </row>
    <row r="846">
      <c r="A846" s="28"/>
      <c r="B846" s="20"/>
      <c r="D846" s="15"/>
      <c r="G846" s="16"/>
      <c r="H846" s="17"/>
    </row>
    <row r="847">
      <c r="A847" s="28"/>
      <c r="B847" s="20"/>
      <c r="D847" s="15"/>
      <c r="G847" s="16"/>
      <c r="H847" s="17"/>
    </row>
    <row r="848">
      <c r="A848" s="28"/>
      <c r="B848" s="20"/>
      <c r="D848" s="15"/>
      <c r="G848" s="16"/>
      <c r="H848" s="17"/>
    </row>
    <row r="849">
      <c r="A849" s="28"/>
      <c r="B849" s="20"/>
      <c r="D849" s="15"/>
      <c r="G849" s="16"/>
      <c r="H849" s="17"/>
    </row>
    <row r="850">
      <c r="A850" s="28"/>
      <c r="B850" s="20"/>
      <c r="D850" s="15"/>
      <c r="G850" s="16"/>
      <c r="H850" s="17"/>
    </row>
    <row r="851">
      <c r="A851" s="28"/>
      <c r="B851" s="20"/>
      <c r="D851" s="15"/>
      <c r="G851" s="16"/>
      <c r="H851" s="17"/>
    </row>
    <row r="852">
      <c r="A852" s="28"/>
      <c r="B852" s="20"/>
      <c r="D852" s="15"/>
      <c r="G852" s="16"/>
      <c r="H852" s="17"/>
    </row>
    <row r="853">
      <c r="A853" s="28"/>
      <c r="B853" s="20"/>
      <c r="D853" s="15"/>
      <c r="G853" s="16"/>
      <c r="H853" s="17"/>
    </row>
    <row r="854">
      <c r="A854" s="28"/>
      <c r="B854" s="20"/>
      <c r="D854" s="15"/>
      <c r="G854" s="16"/>
      <c r="H854" s="17"/>
    </row>
    <row r="855">
      <c r="A855" s="28"/>
      <c r="B855" s="20"/>
      <c r="D855" s="15"/>
      <c r="G855" s="16"/>
      <c r="H855" s="17"/>
    </row>
    <row r="856">
      <c r="A856" s="28"/>
      <c r="B856" s="20"/>
      <c r="D856" s="15"/>
      <c r="G856" s="16"/>
      <c r="H856" s="17"/>
    </row>
    <row r="857">
      <c r="A857" s="28"/>
      <c r="B857" s="20"/>
      <c r="D857" s="15"/>
      <c r="G857" s="16"/>
      <c r="H857" s="17"/>
    </row>
    <row r="858">
      <c r="A858" s="28"/>
      <c r="B858" s="20"/>
      <c r="D858" s="15"/>
      <c r="G858" s="16"/>
      <c r="H858" s="17"/>
    </row>
    <row r="859">
      <c r="A859" s="28"/>
      <c r="B859" s="20"/>
      <c r="D859" s="15"/>
      <c r="G859" s="16"/>
      <c r="H859" s="17"/>
    </row>
    <row r="860">
      <c r="A860" s="28"/>
      <c r="B860" s="20"/>
      <c r="D860" s="15"/>
      <c r="G860" s="16"/>
      <c r="H860" s="17"/>
    </row>
    <row r="861">
      <c r="A861" s="28"/>
      <c r="B861" s="20"/>
      <c r="D861" s="15"/>
      <c r="G861" s="16"/>
      <c r="H861" s="17"/>
    </row>
    <row r="862">
      <c r="A862" s="28"/>
      <c r="B862" s="20"/>
      <c r="D862" s="15"/>
      <c r="G862" s="16"/>
      <c r="H862" s="17"/>
    </row>
    <row r="863">
      <c r="A863" s="28"/>
      <c r="B863" s="20"/>
      <c r="D863" s="15"/>
      <c r="G863" s="16"/>
      <c r="H863" s="17"/>
    </row>
    <row r="864">
      <c r="A864" s="28"/>
      <c r="B864" s="20"/>
      <c r="D864" s="15"/>
      <c r="G864" s="16"/>
      <c r="H864" s="17"/>
    </row>
    <row r="865">
      <c r="A865" s="28"/>
      <c r="B865" s="20"/>
      <c r="D865" s="15"/>
      <c r="G865" s="16"/>
      <c r="H865" s="17"/>
    </row>
    <row r="866">
      <c r="A866" s="28"/>
      <c r="B866" s="20"/>
      <c r="D866" s="15"/>
      <c r="G866" s="16"/>
      <c r="H866" s="17"/>
    </row>
    <row r="867">
      <c r="A867" s="28"/>
      <c r="B867" s="20"/>
      <c r="D867" s="15"/>
      <c r="G867" s="16"/>
      <c r="H867" s="17"/>
    </row>
    <row r="868">
      <c r="A868" s="28"/>
      <c r="B868" s="20"/>
      <c r="D868" s="15"/>
      <c r="G868" s="16"/>
      <c r="H868" s="17"/>
    </row>
    <row r="869">
      <c r="A869" s="28"/>
      <c r="B869" s="20"/>
      <c r="D869" s="15"/>
      <c r="G869" s="16"/>
      <c r="H869" s="17"/>
    </row>
    <row r="870">
      <c r="A870" s="28"/>
      <c r="B870" s="20"/>
      <c r="D870" s="15"/>
      <c r="G870" s="16"/>
      <c r="H870" s="17"/>
    </row>
    <row r="871">
      <c r="A871" s="28"/>
      <c r="B871" s="20"/>
      <c r="D871" s="15"/>
      <c r="G871" s="16"/>
      <c r="H871" s="17"/>
    </row>
    <row r="872">
      <c r="A872" s="28"/>
      <c r="B872" s="20"/>
      <c r="D872" s="15"/>
      <c r="G872" s="16"/>
      <c r="H872" s="17"/>
    </row>
    <row r="873">
      <c r="A873" s="28"/>
      <c r="B873" s="20"/>
      <c r="D873" s="15"/>
      <c r="G873" s="16"/>
      <c r="H873" s="17"/>
    </row>
    <row r="874">
      <c r="A874" s="28"/>
      <c r="B874" s="20"/>
      <c r="D874" s="15"/>
      <c r="G874" s="16"/>
      <c r="H874" s="17"/>
    </row>
    <row r="875">
      <c r="A875" s="28"/>
      <c r="B875" s="20"/>
      <c r="D875" s="15"/>
      <c r="G875" s="16"/>
      <c r="H875" s="17"/>
    </row>
    <row r="876">
      <c r="A876" s="28"/>
      <c r="B876" s="20"/>
      <c r="D876" s="15"/>
      <c r="G876" s="16"/>
      <c r="H876" s="17"/>
    </row>
    <row r="877">
      <c r="A877" s="28"/>
      <c r="B877" s="20"/>
      <c r="D877" s="15"/>
      <c r="G877" s="16"/>
      <c r="H877" s="17"/>
    </row>
    <row r="878">
      <c r="A878" s="28"/>
      <c r="B878" s="20"/>
      <c r="D878" s="15"/>
      <c r="G878" s="16"/>
      <c r="H878" s="17"/>
    </row>
    <row r="879">
      <c r="A879" s="28"/>
      <c r="B879" s="20"/>
      <c r="D879" s="15"/>
      <c r="G879" s="16"/>
      <c r="H879" s="17"/>
    </row>
    <row r="880">
      <c r="A880" s="28"/>
      <c r="B880" s="20"/>
      <c r="D880" s="15"/>
      <c r="G880" s="16"/>
      <c r="H880" s="17"/>
    </row>
    <row r="881">
      <c r="A881" s="28"/>
      <c r="B881" s="20"/>
      <c r="D881" s="15"/>
      <c r="G881" s="16"/>
      <c r="H881" s="17"/>
    </row>
    <row r="882">
      <c r="A882" s="28"/>
      <c r="B882" s="20"/>
      <c r="D882" s="15"/>
      <c r="G882" s="16"/>
      <c r="H882" s="17"/>
    </row>
    <row r="883">
      <c r="A883" s="28"/>
      <c r="B883" s="20"/>
      <c r="D883" s="15"/>
      <c r="G883" s="16"/>
      <c r="H883" s="17"/>
    </row>
    <row r="884">
      <c r="A884" s="28"/>
      <c r="B884" s="20"/>
      <c r="D884" s="15"/>
      <c r="G884" s="16"/>
      <c r="H884" s="17"/>
    </row>
    <row r="885">
      <c r="A885" s="28"/>
      <c r="B885" s="20"/>
      <c r="D885" s="15"/>
      <c r="G885" s="16"/>
      <c r="H885" s="17"/>
    </row>
    <row r="886">
      <c r="A886" s="28"/>
      <c r="B886" s="20"/>
      <c r="D886" s="15"/>
      <c r="G886" s="16"/>
      <c r="H886" s="17"/>
    </row>
    <row r="887">
      <c r="A887" s="28"/>
      <c r="B887" s="20"/>
      <c r="D887" s="15"/>
      <c r="G887" s="16"/>
      <c r="H887" s="17"/>
    </row>
    <row r="888">
      <c r="A888" s="28"/>
      <c r="B888" s="20"/>
      <c r="D888" s="15"/>
      <c r="G888" s="16"/>
      <c r="H888" s="17"/>
    </row>
    <row r="889">
      <c r="A889" s="28"/>
      <c r="B889" s="20"/>
      <c r="D889" s="15"/>
      <c r="G889" s="16"/>
      <c r="H889" s="17"/>
    </row>
    <row r="890">
      <c r="A890" s="28"/>
      <c r="B890" s="20"/>
      <c r="D890" s="15"/>
      <c r="G890" s="16"/>
      <c r="H890" s="17"/>
    </row>
    <row r="891">
      <c r="A891" s="28"/>
      <c r="B891" s="20"/>
      <c r="D891" s="15"/>
      <c r="G891" s="16"/>
      <c r="H891" s="17"/>
    </row>
    <row r="892">
      <c r="A892" s="28"/>
      <c r="B892" s="20"/>
      <c r="D892" s="15"/>
      <c r="G892" s="16"/>
      <c r="H892" s="17"/>
    </row>
    <row r="893">
      <c r="A893" s="28"/>
      <c r="B893" s="20"/>
      <c r="D893" s="15"/>
      <c r="G893" s="16"/>
      <c r="H893" s="17"/>
    </row>
    <row r="894">
      <c r="A894" s="28"/>
      <c r="B894" s="20"/>
      <c r="D894" s="15"/>
      <c r="G894" s="16"/>
      <c r="H894" s="17"/>
    </row>
    <row r="895">
      <c r="A895" s="28"/>
      <c r="B895" s="20"/>
      <c r="D895" s="15"/>
      <c r="G895" s="16"/>
      <c r="H895" s="17"/>
    </row>
    <row r="896">
      <c r="A896" s="28"/>
      <c r="B896" s="20"/>
      <c r="D896" s="15"/>
      <c r="G896" s="16"/>
      <c r="H896" s="17"/>
    </row>
    <row r="897">
      <c r="A897" s="28"/>
      <c r="B897" s="20"/>
      <c r="D897" s="15"/>
      <c r="G897" s="16"/>
      <c r="H897" s="17"/>
    </row>
    <row r="898">
      <c r="A898" s="28"/>
      <c r="B898" s="20"/>
      <c r="D898" s="15"/>
      <c r="G898" s="16"/>
      <c r="H898" s="17"/>
    </row>
    <row r="899">
      <c r="A899" s="28"/>
      <c r="B899" s="20"/>
      <c r="D899" s="15"/>
      <c r="G899" s="16"/>
      <c r="H899" s="17"/>
    </row>
    <row r="900">
      <c r="A900" s="28"/>
      <c r="B900" s="20"/>
      <c r="D900" s="15"/>
      <c r="G900" s="16"/>
      <c r="H900" s="17"/>
    </row>
    <row r="901">
      <c r="A901" s="28"/>
      <c r="B901" s="20"/>
      <c r="D901" s="15"/>
      <c r="G901" s="16"/>
      <c r="H901" s="17"/>
    </row>
    <row r="902">
      <c r="A902" s="28"/>
      <c r="B902" s="20"/>
      <c r="D902" s="15"/>
      <c r="G902" s="16"/>
      <c r="H902" s="17"/>
    </row>
    <row r="903">
      <c r="A903" s="28"/>
      <c r="B903" s="20"/>
      <c r="D903" s="15"/>
      <c r="G903" s="16"/>
      <c r="H903" s="17"/>
    </row>
    <row r="904">
      <c r="A904" s="28"/>
      <c r="B904" s="20"/>
      <c r="D904" s="15"/>
      <c r="G904" s="16"/>
      <c r="H904" s="17"/>
    </row>
    <row r="905">
      <c r="A905" s="28"/>
      <c r="B905" s="20"/>
      <c r="D905" s="15"/>
      <c r="G905" s="16"/>
      <c r="H905" s="17"/>
    </row>
    <row r="906">
      <c r="A906" s="28"/>
      <c r="B906" s="20"/>
      <c r="D906" s="15"/>
      <c r="G906" s="16"/>
      <c r="H906" s="17"/>
    </row>
    <row r="907">
      <c r="A907" s="28"/>
      <c r="B907" s="20"/>
      <c r="D907" s="15"/>
      <c r="G907" s="16"/>
      <c r="H907" s="17"/>
    </row>
    <row r="908">
      <c r="A908" s="28"/>
      <c r="B908" s="20"/>
      <c r="D908" s="15"/>
      <c r="G908" s="16"/>
      <c r="H908" s="17"/>
    </row>
    <row r="909">
      <c r="A909" s="28"/>
      <c r="B909" s="20"/>
      <c r="D909" s="15"/>
      <c r="G909" s="16"/>
      <c r="H909" s="17"/>
    </row>
    <row r="910">
      <c r="A910" s="28"/>
      <c r="B910" s="20"/>
      <c r="D910" s="15"/>
      <c r="G910" s="16"/>
      <c r="H910" s="17"/>
    </row>
    <row r="911">
      <c r="A911" s="28"/>
      <c r="B911" s="20"/>
      <c r="D911" s="15"/>
      <c r="G911" s="16"/>
      <c r="H911" s="17"/>
    </row>
    <row r="912">
      <c r="A912" s="28"/>
      <c r="B912" s="20"/>
      <c r="D912" s="15"/>
      <c r="G912" s="16"/>
      <c r="H912" s="17"/>
    </row>
    <row r="913">
      <c r="A913" s="28"/>
      <c r="B913" s="20"/>
      <c r="D913" s="15"/>
      <c r="G913" s="16"/>
      <c r="H913" s="17"/>
    </row>
    <row r="914">
      <c r="A914" s="28"/>
      <c r="B914" s="20"/>
      <c r="D914" s="15"/>
      <c r="G914" s="16"/>
      <c r="H914" s="17"/>
    </row>
    <row r="915">
      <c r="A915" s="28"/>
      <c r="B915" s="20"/>
      <c r="D915" s="15"/>
      <c r="G915" s="16"/>
      <c r="H915" s="17"/>
    </row>
    <row r="916">
      <c r="A916" s="28"/>
      <c r="B916" s="20"/>
      <c r="D916" s="15"/>
      <c r="G916" s="16"/>
      <c r="H916" s="17"/>
    </row>
    <row r="917">
      <c r="A917" s="28"/>
      <c r="B917" s="20"/>
      <c r="D917" s="15"/>
      <c r="G917" s="16"/>
      <c r="H917" s="17"/>
    </row>
    <row r="918">
      <c r="A918" s="28"/>
      <c r="B918" s="20"/>
      <c r="D918" s="15"/>
      <c r="G918" s="16"/>
      <c r="H918" s="17"/>
    </row>
    <row r="919">
      <c r="A919" s="28"/>
      <c r="B919" s="20"/>
      <c r="D919" s="15"/>
      <c r="G919" s="16"/>
      <c r="H919" s="17"/>
    </row>
    <row r="920">
      <c r="A920" s="28"/>
      <c r="B920" s="20"/>
      <c r="D920" s="15"/>
      <c r="G920" s="16"/>
      <c r="H920" s="17"/>
    </row>
    <row r="921">
      <c r="A921" s="28"/>
      <c r="B921" s="20"/>
      <c r="D921" s="15"/>
      <c r="G921" s="16"/>
      <c r="H921" s="17"/>
    </row>
    <row r="922">
      <c r="A922" s="28"/>
      <c r="B922" s="20"/>
      <c r="D922" s="15"/>
      <c r="G922" s="16"/>
      <c r="H922" s="17"/>
    </row>
    <row r="923">
      <c r="A923" s="28"/>
      <c r="B923" s="20"/>
      <c r="D923" s="15"/>
      <c r="G923" s="16"/>
      <c r="H923" s="17"/>
    </row>
    <row r="924">
      <c r="A924" s="28"/>
      <c r="B924" s="20"/>
      <c r="D924" s="15"/>
      <c r="G924" s="16"/>
      <c r="H924" s="17"/>
    </row>
    <row r="925">
      <c r="A925" s="28"/>
      <c r="B925" s="20"/>
      <c r="D925" s="15"/>
      <c r="G925" s="16"/>
      <c r="H925" s="17"/>
    </row>
    <row r="926">
      <c r="A926" s="28"/>
      <c r="B926" s="20"/>
      <c r="D926" s="15"/>
      <c r="G926" s="16"/>
      <c r="H926" s="17"/>
    </row>
    <row r="927">
      <c r="A927" s="28"/>
      <c r="B927" s="20"/>
      <c r="D927" s="15"/>
      <c r="G927" s="16"/>
      <c r="H927" s="17"/>
    </row>
    <row r="928">
      <c r="A928" s="28"/>
      <c r="B928" s="20"/>
      <c r="D928" s="15"/>
      <c r="G928" s="16"/>
      <c r="H928" s="17"/>
    </row>
    <row r="929">
      <c r="A929" s="28"/>
      <c r="B929" s="20"/>
      <c r="D929" s="15"/>
      <c r="G929" s="16"/>
      <c r="H929" s="17"/>
    </row>
    <row r="930">
      <c r="A930" s="28"/>
      <c r="B930" s="20"/>
      <c r="D930" s="15"/>
      <c r="G930" s="16"/>
      <c r="H930" s="17"/>
    </row>
    <row r="931">
      <c r="A931" s="28"/>
      <c r="B931" s="20"/>
      <c r="D931" s="15"/>
      <c r="G931" s="16"/>
      <c r="H931" s="17"/>
    </row>
    <row r="932">
      <c r="A932" s="28"/>
      <c r="B932" s="20"/>
      <c r="D932" s="15"/>
      <c r="G932" s="16"/>
      <c r="H932" s="17"/>
    </row>
    <row r="933">
      <c r="A933" s="28"/>
      <c r="B933" s="20"/>
      <c r="D933" s="15"/>
      <c r="G933" s="16"/>
      <c r="H933" s="17"/>
    </row>
    <row r="934">
      <c r="A934" s="28"/>
      <c r="B934" s="20"/>
      <c r="D934" s="15"/>
      <c r="G934" s="16"/>
      <c r="H934" s="17"/>
    </row>
    <row r="935">
      <c r="A935" s="28"/>
      <c r="B935" s="20"/>
      <c r="D935" s="15"/>
      <c r="G935" s="16"/>
      <c r="H935" s="17"/>
    </row>
    <row r="936">
      <c r="A936" s="28"/>
      <c r="B936" s="20"/>
      <c r="D936" s="15"/>
      <c r="G936" s="16"/>
      <c r="H936" s="17"/>
    </row>
    <row r="937">
      <c r="A937" s="28"/>
      <c r="B937" s="20"/>
      <c r="D937" s="15"/>
      <c r="G937" s="16"/>
      <c r="H937" s="17"/>
    </row>
    <row r="938">
      <c r="A938" s="28"/>
      <c r="B938" s="20"/>
      <c r="D938" s="15"/>
      <c r="G938" s="16"/>
      <c r="H938" s="17"/>
    </row>
    <row r="939">
      <c r="A939" s="28"/>
      <c r="B939" s="20"/>
      <c r="D939" s="15"/>
      <c r="G939" s="16"/>
      <c r="H939" s="17"/>
    </row>
    <row r="940">
      <c r="A940" s="28"/>
      <c r="B940" s="20"/>
      <c r="D940" s="15"/>
      <c r="G940" s="16"/>
      <c r="H940" s="17"/>
    </row>
    <row r="941">
      <c r="A941" s="28"/>
      <c r="B941" s="20"/>
      <c r="D941" s="15"/>
      <c r="G941" s="16"/>
      <c r="H941" s="17"/>
    </row>
    <row r="942">
      <c r="A942" s="28"/>
      <c r="B942" s="20"/>
      <c r="D942" s="15"/>
      <c r="G942" s="16"/>
      <c r="H942" s="17"/>
    </row>
    <row r="943">
      <c r="A943" s="28"/>
      <c r="B943" s="20"/>
      <c r="D943" s="15"/>
      <c r="G943" s="16"/>
      <c r="H943" s="17"/>
    </row>
    <row r="944">
      <c r="A944" s="28"/>
      <c r="B944" s="20"/>
      <c r="D944" s="15"/>
      <c r="G944" s="16"/>
      <c r="H944" s="17"/>
    </row>
    <row r="945">
      <c r="A945" s="28"/>
      <c r="B945" s="20"/>
      <c r="D945" s="15"/>
      <c r="G945" s="16"/>
      <c r="H945" s="17"/>
    </row>
    <row r="946">
      <c r="A946" s="28"/>
      <c r="B946" s="20"/>
      <c r="D946" s="15"/>
      <c r="G946" s="16"/>
      <c r="H946" s="17"/>
    </row>
    <row r="947">
      <c r="A947" s="28"/>
      <c r="B947" s="20"/>
      <c r="D947" s="15"/>
      <c r="G947" s="16"/>
      <c r="H947" s="17"/>
    </row>
    <row r="948">
      <c r="A948" s="28"/>
      <c r="B948" s="20"/>
      <c r="D948" s="15"/>
      <c r="G948" s="16"/>
      <c r="H948" s="17"/>
    </row>
    <row r="949">
      <c r="A949" s="28"/>
      <c r="B949" s="20"/>
      <c r="D949" s="15"/>
      <c r="G949" s="16"/>
      <c r="H949" s="17"/>
    </row>
    <row r="950">
      <c r="A950" s="28"/>
      <c r="B950" s="20"/>
      <c r="D950" s="15"/>
      <c r="G950" s="16"/>
      <c r="H950" s="17"/>
    </row>
    <row r="951">
      <c r="A951" s="28"/>
      <c r="B951" s="20"/>
      <c r="D951" s="15"/>
      <c r="G951" s="16"/>
      <c r="H951" s="17"/>
    </row>
    <row r="952">
      <c r="A952" s="28"/>
      <c r="B952" s="20"/>
      <c r="D952" s="15"/>
      <c r="G952" s="16"/>
      <c r="H952" s="17"/>
    </row>
    <row r="953">
      <c r="A953" s="28"/>
      <c r="B953" s="20"/>
      <c r="D953" s="15"/>
      <c r="G953" s="16"/>
      <c r="H953" s="17"/>
    </row>
    <row r="954">
      <c r="A954" s="28"/>
      <c r="B954" s="20"/>
      <c r="D954" s="15"/>
      <c r="G954" s="16"/>
      <c r="H954" s="17"/>
    </row>
    <row r="955">
      <c r="A955" s="28"/>
      <c r="B955" s="20"/>
      <c r="D955" s="15"/>
      <c r="G955" s="16"/>
      <c r="H955" s="17"/>
    </row>
    <row r="956">
      <c r="A956" s="28"/>
      <c r="B956" s="20"/>
      <c r="D956" s="15"/>
      <c r="G956" s="16"/>
      <c r="H956" s="17"/>
    </row>
    <row r="957">
      <c r="A957" s="28"/>
      <c r="B957" s="20"/>
      <c r="D957" s="15"/>
      <c r="G957" s="16"/>
      <c r="H957" s="17"/>
    </row>
    <row r="958">
      <c r="A958" s="28"/>
      <c r="B958" s="20"/>
      <c r="D958" s="15"/>
      <c r="G958" s="16"/>
      <c r="H958" s="17"/>
    </row>
    <row r="959">
      <c r="A959" s="28"/>
      <c r="B959" s="20"/>
      <c r="D959" s="15"/>
      <c r="G959" s="16"/>
      <c r="H959" s="17"/>
    </row>
    <row r="960">
      <c r="A960" s="28"/>
      <c r="B960" s="20"/>
      <c r="D960" s="15"/>
      <c r="G960" s="16"/>
      <c r="H960" s="17"/>
    </row>
    <row r="961">
      <c r="A961" s="28"/>
      <c r="B961" s="20"/>
      <c r="D961" s="15"/>
      <c r="G961" s="16"/>
      <c r="H961" s="17"/>
    </row>
    <row r="962">
      <c r="A962" s="28"/>
      <c r="B962" s="20"/>
      <c r="D962" s="15"/>
      <c r="G962" s="16"/>
      <c r="H962" s="17"/>
    </row>
    <row r="963">
      <c r="A963" s="28"/>
      <c r="B963" s="20"/>
      <c r="D963" s="15"/>
      <c r="G963" s="16"/>
      <c r="H963" s="17"/>
    </row>
    <row r="964">
      <c r="A964" s="28"/>
      <c r="B964" s="20"/>
      <c r="D964" s="15"/>
      <c r="G964" s="16"/>
      <c r="H964" s="17"/>
    </row>
    <row r="965">
      <c r="A965" s="28"/>
      <c r="B965" s="20"/>
      <c r="D965" s="15"/>
      <c r="G965" s="16"/>
      <c r="H965" s="17"/>
    </row>
    <row r="966">
      <c r="A966" s="28"/>
      <c r="B966" s="20"/>
      <c r="D966" s="15"/>
      <c r="G966" s="16"/>
      <c r="H966" s="17"/>
    </row>
    <row r="967">
      <c r="A967" s="28"/>
      <c r="B967" s="20"/>
      <c r="D967" s="15"/>
      <c r="G967" s="16"/>
      <c r="H967" s="17"/>
    </row>
    <row r="968">
      <c r="A968" s="28"/>
      <c r="B968" s="20"/>
      <c r="D968" s="15"/>
      <c r="G968" s="16"/>
      <c r="H968" s="17"/>
    </row>
    <row r="969">
      <c r="A969" s="28"/>
      <c r="B969" s="20"/>
      <c r="D969" s="15"/>
      <c r="G969" s="16"/>
      <c r="H969" s="17"/>
    </row>
    <row r="970">
      <c r="A970" s="28"/>
      <c r="B970" s="20"/>
      <c r="D970" s="15"/>
      <c r="G970" s="16"/>
      <c r="H970" s="17"/>
    </row>
    <row r="971">
      <c r="A971" s="28"/>
      <c r="B971" s="20"/>
      <c r="D971" s="15"/>
      <c r="G971" s="16"/>
      <c r="H971" s="17"/>
    </row>
    <row r="972">
      <c r="A972" s="28"/>
      <c r="B972" s="20"/>
      <c r="D972" s="15"/>
      <c r="G972" s="16"/>
      <c r="H972" s="17"/>
    </row>
    <row r="973">
      <c r="A973" s="28"/>
      <c r="B973" s="20"/>
      <c r="D973" s="15"/>
      <c r="G973" s="16"/>
      <c r="H973" s="17"/>
    </row>
    <row r="974">
      <c r="A974" s="28"/>
      <c r="B974" s="20"/>
      <c r="D974" s="15"/>
      <c r="G974" s="16"/>
      <c r="H974" s="17"/>
    </row>
    <row r="975">
      <c r="A975" s="28"/>
      <c r="B975" s="20"/>
      <c r="D975" s="15"/>
      <c r="G975" s="16"/>
      <c r="H975" s="17"/>
    </row>
    <row r="976">
      <c r="A976" s="28"/>
      <c r="B976" s="20"/>
      <c r="D976" s="15"/>
      <c r="G976" s="16"/>
      <c r="H976" s="17"/>
    </row>
    <row r="977">
      <c r="A977" s="28"/>
      <c r="B977" s="20"/>
      <c r="D977" s="15"/>
      <c r="G977" s="16"/>
      <c r="H977" s="17"/>
    </row>
    <row r="978">
      <c r="A978" s="28"/>
      <c r="B978" s="20"/>
      <c r="D978" s="15"/>
      <c r="G978" s="16"/>
      <c r="H978" s="17"/>
    </row>
    <row r="979">
      <c r="A979" s="28"/>
      <c r="B979" s="20"/>
      <c r="D979" s="15"/>
      <c r="G979" s="16"/>
      <c r="H979" s="17"/>
    </row>
    <row r="980">
      <c r="A980" s="28"/>
      <c r="B980" s="20"/>
      <c r="D980" s="15"/>
      <c r="G980" s="16"/>
      <c r="H980" s="17"/>
    </row>
    <row r="981">
      <c r="A981" s="28"/>
      <c r="B981" s="20"/>
      <c r="D981" s="15"/>
      <c r="G981" s="16"/>
      <c r="H981" s="17"/>
    </row>
    <row r="982">
      <c r="A982" s="28"/>
      <c r="B982" s="20"/>
      <c r="D982" s="15"/>
      <c r="G982" s="16"/>
      <c r="H982" s="17"/>
    </row>
    <row r="983">
      <c r="A983" s="28"/>
      <c r="B983" s="20"/>
      <c r="D983" s="15"/>
      <c r="G983" s="16"/>
      <c r="H983" s="17"/>
    </row>
    <row r="984">
      <c r="A984" s="28"/>
      <c r="B984" s="20"/>
      <c r="D984" s="15"/>
      <c r="G984" s="16"/>
      <c r="H984" s="17"/>
    </row>
    <row r="985">
      <c r="A985" s="28"/>
      <c r="B985" s="20"/>
      <c r="D985" s="15"/>
      <c r="G985" s="16"/>
      <c r="H985" s="17"/>
    </row>
    <row r="986">
      <c r="A986" s="28"/>
      <c r="B986" s="20"/>
      <c r="D986" s="15"/>
      <c r="G986" s="16"/>
      <c r="H986" s="17"/>
    </row>
    <row r="987">
      <c r="A987" s="28"/>
      <c r="B987" s="20"/>
      <c r="D987" s="15"/>
      <c r="G987" s="16"/>
      <c r="H987" s="17"/>
    </row>
    <row r="988">
      <c r="A988" s="28"/>
      <c r="B988" s="20"/>
      <c r="D988" s="15"/>
      <c r="G988" s="16"/>
      <c r="H988" s="17"/>
    </row>
    <row r="989">
      <c r="A989" s="28"/>
      <c r="B989" s="20"/>
      <c r="D989" s="15"/>
      <c r="G989" s="16"/>
      <c r="H989" s="17"/>
    </row>
    <row r="990">
      <c r="A990" s="28"/>
      <c r="B990" s="20"/>
      <c r="D990" s="15"/>
      <c r="G990" s="16"/>
      <c r="H990" s="17"/>
    </row>
    <row r="991">
      <c r="A991" s="28"/>
      <c r="B991" s="20"/>
      <c r="D991" s="15"/>
      <c r="G991" s="16"/>
      <c r="H991" s="17"/>
    </row>
    <row r="992">
      <c r="A992" s="28"/>
      <c r="B992" s="20"/>
      <c r="D992" s="15"/>
      <c r="G992" s="16"/>
      <c r="H992" s="17"/>
    </row>
    <row r="993">
      <c r="A993" s="28"/>
      <c r="B993" s="20"/>
      <c r="D993" s="15"/>
      <c r="G993" s="16"/>
      <c r="H993" s="17"/>
    </row>
    <row r="994">
      <c r="A994" s="28"/>
      <c r="B994" s="20"/>
      <c r="D994" s="15"/>
      <c r="G994" s="16"/>
      <c r="H994" s="17"/>
    </row>
    <row r="995">
      <c r="A995" s="28"/>
      <c r="B995" s="20"/>
      <c r="D995" s="15"/>
      <c r="G995" s="16"/>
      <c r="H995" s="17"/>
    </row>
    <row r="996">
      <c r="A996" s="28"/>
      <c r="B996" s="20"/>
      <c r="D996" s="15"/>
      <c r="G996" s="16"/>
      <c r="H996" s="17"/>
    </row>
    <row r="997">
      <c r="A997" s="28"/>
      <c r="B997" s="20"/>
      <c r="D997" s="15"/>
      <c r="G997" s="16"/>
      <c r="H997" s="17"/>
    </row>
    <row r="998">
      <c r="A998" s="28"/>
      <c r="B998" s="20"/>
      <c r="D998" s="15"/>
      <c r="G998" s="16"/>
      <c r="H998" s="17"/>
    </row>
    <row r="999">
      <c r="A999" s="28"/>
      <c r="B999" s="20"/>
      <c r="D999" s="15"/>
      <c r="G999" s="16"/>
      <c r="H999" s="17"/>
    </row>
    <row r="1000">
      <c r="A1000" s="28"/>
      <c r="B1000" s="20"/>
      <c r="D1000" s="15"/>
      <c r="G1000" s="16"/>
      <c r="H1000" s="17"/>
    </row>
    <row r="1001">
      <c r="A1001" s="28"/>
      <c r="B1001" s="20"/>
      <c r="D1001" s="15"/>
      <c r="G1001" s="16"/>
      <c r="H1001" s="17"/>
    </row>
    <row r="1002">
      <c r="A1002" s="28"/>
      <c r="B1002" s="20"/>
      <c r="D1002" s="15"/>
      <c r="G1002" s="16"/>
      <c r="H1002" s="17"/>
    </row>
    <row r="1003">
      <c r="A1003" s="28"/>
      <c r="B1003" s="20"/>
      <c r="D1003" s="15"/>
      <c r="G1003" s="16"/>
      <c r="H1003" s="17"/>
    </row>
    <row r="1004">
      <c r="A1004" s="28"/>
      <c r="B1004" s="20"/>
      <c r="D1004" s="15"/>
      <c r="G1004" s="16"/>
      <c r="H1004" s="17"/>
    </row>
    <row r="1005">
      <c r="A1005" s="28"/>
      <c r="B1005" s="20"/>
      <c r="D1005" s="15"/>
      <c r="G1005" s="16"/>
      <c r="H1005" s="17"/>
    </row>
    <row r="1006">
      <c r="A1006" s="28"/>
      <c r="B1006" s="20"/>
      <c r="D1006" s="15"/>
      <c r="G1006" s="16"/>
      <c r="H1006" s="17"/>
    </row>
    <row r="1007">
      <c r="A1007" s="28"/>
      <c r="B1007" s="20"/>
      <c r="D1007" s="15"/>
      <c r="G1007" s="16"/>
      <c r="H1007" s="17"/>
    </row>
    <row r="1008">
      <c r="A1008" s="28"/>
      <c r="B1008" s="20"/>
      <c r="D1008" s="15"/>
      <c r="G1008" s="16"/>
      <c r="H1008" s="17"/>
    </row>
    <row r="1009">
      <c r="A1009" s="28"/>
      <c r="B1009" s="20"/>
      <c r="D1009" s="15"/>
      <c r="G1009" s="16"/>
      <c r="H1009" s="17"/>
    </row>
    <row r="1010">
      <c r="A1010" s="28"/>
      <c r="B1010" s="20"/>
      <c r="D1010" s="15"/>
      <c r="G1010" s="16"/>
      <c r="H1010" s="17"/>
    </row>
    <row r="1011">
      <c r="A1011" s="28"/>
      <c r="B1011" s="20"/>
      <c r="D1011" s="15"/>
      <c r="G1011" s="16"/>
      <c r="H1011" s="17"/>
    </row>
    <row r="1012">
      <c r="A1012" s="28"/>
      <c r="B1012" s="20"/>
      <c r="D1012" s="15"/>
      <c r="G1012" s="16"/>
      <c r="H1012" s="17"/>
    </row>
    <row r="1013">
      <c r="A1013" s="28"/>
      <c r="B1013" s="20"/>
      <c r="D1013" s="15"/>
      <c r="G1013" s="16"/>
      <c r="H1013" s="17"/>
    </row>
    <row r="1014">
      <c r="A1014" s="28"/>
      <c r="B1014" s="20"/>
      <c r="D1014" s="15"/>
      <c r="G1014" s="16"/>
      <c r="H1014" s="17"/>
    </row>
    <row r="1015">
      <c r="A1015" s="28"/>
      <c r="B1015" s="20"/>
      <c r="D1015" s="15"/>
      <c r="G1015" s="16"/>
      <c r="H1015" s="17"/>
    </row>
    <row r="1016">
      <c r="A1016" s="28"/>
      <c r="B1016" s="20"/>
      <c r="D1016" s="15"/>
      <c r="G1016" s="16"/>
      <c r="H1016" s="17"/>
    </row>
  </sheetData>
  <conditionalFormatting sqref="D2:D8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82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8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9" t="s">
        <v>135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30" t="s">
        <v>7</v>
      </c>
      <c r="I1" s="8"/>
      <c r="J1" s="9" t="s">
        <v>8</v>
      </c>
      <c r="K1" s="10" t="s">
        <v>9</v>
      </c>
      <c r="L1" s="11" t="s">
        <v>10</v>
      </c>
      <c r="M1" s="10" t="s">
        <v>11</v>
      </c>
      <c r="N1" s="10" t="s">
        <v>12</v>
      </c>
      <c r="O1" s="11" t="s">
        <v>13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2" t="s">
        <v>14</v>
      </c>
      <c r="B2" s="31">
        <v>800.0</v>
      </c>
      <c r="C2" s="23" t="s">
        <v>15</v>
      </c>
      <c r="D2" s="15">
        <v>4.3321584</v>
      </c>
      <c r="E2" s="21">
        <v>2181.0</v>
      </c>
      <c r="F2" s="21">
        <v>3642.0</v>
      </c>
      <c r="G2" s="21">
        <v>5823.0</v>
      </c>
      <c r="H2" s="17">
        <f t="shared" ref="H2:H82" si="1">D2/(G2*2)</f>
        <v>0.0003719868109</v>
      </c>
      <c r="J2" s="15">
        <f t="shared" ref="J2:J82" si="2">100*(($D$84-D2)/(($D$84+D2)/2))</f>
        <v>91.13632088</v>
      </c>
      <c r="K2" s="15">
        <f t="shared" ref="K2:K82" si="3">100*(($D$86-D2)/(($D$86+D2)/2))</f>
        <v>129.4578878</v>
      </c>
      <c r="L2" s="15">
        <f t="shared" ref="L2:L82" si="4">100*(($D$85-D2)/(($D$85+D2)/2))</f>
        <v>-9.690140246</v>
      </c>
      <c r="M2" s="15">
        <f t="shared" ref="M2:M82" si="5">100*(($H$84-H2)/(($H$84+H2)/2))</f>
        <v>98.12808525</v>
      </c>
      <c r="N2" s="15">
        <f t="shared" ref="N2:N82" si="6">100*(($H$86-H2)/(($H$86+H2)/2))</f>
        <v>136.5520841</v>
      </c>
      <c r="O2" s="15">
        <f t="shared" ref="O2:O82" si="7">100*(($H$85-H2)/(($H$85+H2)/2))</f>
        <v>0</v>
      </c>
    </row>
    <row r="3">
      <c r="A3" s="12" t="s">
        <v>18</v>
      </c>
      <c r="B3" s="12">
        <v>57.99</v>
      </c>
      <c r="C3" s="32" t="s">
        <v>19</v>
      </c>
      <c r="D3" s="33">
        <v>3.9317654925000007</v>
      </c>
      <c r="E3" s="21">
        <v>1774.0</v>
      </c>
      <c r="F3" s="21">
        <v>2902.0</v>
      </c>
      <c r="G3" s="21">
        <v>4676.0</v>
      </c>
      <c r="H3" s="17">
        <f t="shared" si="1"/>
        <v>0.000420419749</v>
      </c>
      <c r="J3" s="15">
        <f t="shared" si="2"/>
        <v>98.64849055</v>
      </c>
      <c r="K3" s="15">
        <f t="shared" si="3"/>
        <v>134.9168171</v>
      </c>
      <c r="L3" s="15">
        <f t="shared" si="4"/>
        <v>0</v>
      </c>
      <c r="M3" s="15">
        <f t="shared" si="5"/>
        <v>88.55959815</v>
      </c>
      <c r="N3" s="15">
        <f t="shared" si="6"/>
        <v>129.7421162</v>
      </c>
      <c r="O3" s="15">
        <f t="shared" si="7"/>
        <v>-12.22426479</v>
      </c>
    </row>
    <row r="4">
      <c r="A4" s="12" t="s">
        <v>16</v>
      </c>
      <c r="B4" s="31">
        <v>499.0</v>
      </c>
      <c r="C4" s="23" t="s">
        <v>17</v>
      </c>
      <c r="D4" s="15">
        <v>6.57293279</v>
      </c>
      <c r="E4" s="21">
        <v>2193.0</v>
      </c>
      <c r="F4" s="21">
        <v>3724.0</v>
      </c>
      <c r="G4" s="21">
        <v>5917.0</v>
      </c>
      <c r="H4" s="17">
        <f t="shared" si="1"/>
        <v>0.0005554278173</v>
      </c>
      <c r="J4" s="15">
        <f t="shared" si="2"/>
        <v>55.2098721</v>
      </c>
      <c r="K4" s="15">
        <f t="shared" si="3"/>
        <v>101.9174705</v>
      </c>
      <c r="L4" s="15">
        <f t="shared" si="4"/>
        <v>-50.28544802</v>
      </c>
      <c r="M4" s="15">
        <f t="shared" si="5"/>
        <v>64.8632713</v>
      </c>
      <c r="N4" s="15">
        <f t="shared" si="6"/>
        <v>112.1363076</v>
      </c>
      <c r="O4" s="15">
        <f t="shared" si="7"/>
        <v>-39.55965343</v>
      </c>
    </row>
    <row r="5">
      <c r="A5" s="12" t="s">
        <v>20</v>
      </c>
      <c r="B5" s="31">
        <v>639.0</v>
      </c>
      <c r="C5" s="23" t="s">
        <v>21</v>
      </c>
      <c r="D5" s="15">
        <v>5.696948907</v>
      </c>
      <c r="E5" s="21">
        <v>1900.0</v>
      </c>
      <c r="F5" s="21">
        <v>3149.0</v>
      </c>
      <c r="G5" s="21">
        <v>5049.0</v>
      </c>
      <c r="H5" s="17">
        <f t="shared" si="1"/>
        <v>0.0005641660633</v>
      </c>
      <c r="J5" s="15">
        <f t="shared" si="2"/>
        <v>68.14546506</v>
      </c>
      <c r="K5" s="15">
        <f t="shared" si="3"/>
        <v>112.1171427</v>
      </c>
      <c r="L5" s="15">
        <f t="shared" si="4"/>
        <v>-36.66498644</v>
      </c>
      <c r="M5" s="15">
        <f t="shared" si="5"/>
        <v>63.46294389</v>
      </c>
      <c r="N5" s="15">
        <f t="shared" si="6"/>
        <v>111.061348</v>
      </c>
      <c r="O5" s="15">
        <f t="shared" si="7"/>
        <v>-41.05723705</v>
      </c>
    </row>
    <row r="6">
      <c r="A6" s="12" t="s">
        <v>28</v>
      </c>
      <c r="B6" s="31">
        <v>459.0</v>
      </c>
      <c r="C6" s="23" t="s">
        <v>29</v>
      </c>
      <c r="D6" s="15">
        <v>8.899661159999999</v>
      </c>
      <c r="E6" s="21">
        <v>2288.0</v>
      </c>
      <c r="F6" s="21">
        <v>4143.0</v>
      </c>
      <c r="G6" s="21">
        <v>6431.0</v>
      </c>
      <c r="H6" s="17">
        <f t="shared" si="1"/>
        <v>0.0006919344705</v>
      </c>
      <c r="J6" s="15">
        <f t="shared" si="2"/>
        <v>26.22294928</v>
      </c>
      <c r="K6" s="15">
        <f t="shared" si="3"/>
        <v>77.80415661</v>
      </c>
      <c r="L6" s="15">
        <f t="shared" si="4"/>
        <v>-77.43325512</v>
      </c>
      <c r="M6" s="15">
        <f t="shared" si="5"/>
        <v>44.55745258</v>
      </c>
      <c r="N6" s="15">
        <f t="shared" si="6"/>
        <v>96.14863011</v>
      </c>
      <c r="O6" s="15">
        <f t="shared" si="7"/>
        <v>-60.14498726</v>
      </c>
    </row>
    <row r="7">
      <c r="A7" s="12" t="s">
        <v>22</v>
      </c>
      <c r="B7" s="31">
        <v>26900.0</v>
      </c>
      <c r="C7" s="23" t="s">
        <v>23</v>
      </c>
      <c r="D7" s="15">
        <v>7.1313460200000005</v>
      </c>
      <c r="E7" s="21">
        <v>1895.0</v>
      </c>
      <c r="F7" s="21">
        <v>3149.0</v>
      </c>
      <c r="G7" s="21">
        <v>5044.0</v>
      </c>
      <c r="H7" s="17">
        <f t="shared" si="1"/>
        <v>0.0007069137609</v>
      </c>
      <c r="J7" s="15">
        <f t="shared" si="2"/>
        <v>47.59577013</v>
      </c>
      <c r="K7" s="15">
        <f t="shared" si="3"/>
        <v>95.75631458</v>
      </c>
      <c r="L7" s="15">
        <f t="shared" si="4"/>
        <v>-57.84232625</v>
      </c>
      <c r="M7" s="15">
        <f t="shared" si="5"/>
        <v>42.51722424</v>
      </c>
      <c r="N7" s="15">
        <f t="shared" si="6"/>
        <v>94.4934163</v>
      </c>
      <c r="O7" s="15">
        <f t="shared" si="7"/>
        <v>-62.08671285</v>
      </c>
    </row>
    <row r="8">
      <c r="A8" s="12" t="s">
        <v>32</v>
      </c>
      <c r="B8" s="12">
        <v>9.99</v>
      </c>
      <c r="C8" s="32" t="s">
        <v>25</v>
      </c>
      <c r="D8" s="33">
        <v>10.8656235</v>
      </c>
      <c r="E8" s="21">
        <v>2024.0</v>
      </c>
      <c r="F8" s="21">
        <v>5412.0</v>
      </c>
      <c r="G8" s="21">
        <v>7436.0</v>
      </c>
      <c r="H8" s="17">
        <f t="shared" si="1"/>
        <v>0.0007306094338</v>
      </c>
      <c r="J8" s="15">
        <f t="shared" si="2"/>
        <v>6.413506277</v>
      </c>
      <c r="K8" s="15">
        <f t="shared" si="3"/>
        <v>60.24208688</v>
      </c>
      <c r="L8" s="15">
        <f t="shared" si="4"/>
        <v>-93.71731744</v>
      </c>
      <c r="M8" s="15">
        <f t="shared" si="5"/>
        <v>39.35840796</v>
      </c>
      <c r="N8" s="15">
        <f t="shared" si="6"/>
        <v>91.91249439</v>
      </c>
      <c r="O8" s="15">
        <f t="shared" si="7"/>
        <v>-65.05057942</v>
      </c>
    </row>
    <row r="9">
      <c r="A9" s="12" t="s">
        <v>24</v>
      </c>
      <c r="B9" s="12">
        <v>7.49</v>
      </c>
      <c r="C9" s="32" t="s">
        <v>25</v>
      </c>
      <c r="D9" s="33">
        <v>8.1464985</v>
      </c>
      <c r="E9" s="21">
        <v>2105.0</v>
      </c>
      <c r="F9" s="21">
        <v>3293.0</v>
      </c>
      <c r="G9" s="21">
        <v>5398.0</v>
      </c>
      <c r="H9" s="17">
        <f t="shared" si="1"/>
        <v>0.0007545848926</v>
      </c>
      <c r="J9" s="15">
        <f t="shared" si="2"/>
        <v>34.85775653</v>
      </c>
      <c r="K9" s="15">
        <f t="shared" si="3"/>
        <v>85.1768473</v>
      </c>
      <c r="L9" s="15">
        <f t="shared" si="4"/>
        <v>-69.79037733</v>
      </c>
      <c r="M9" s="15">
        <f t="shared" si="5"/>
        <v>36.24495576</v>
      </c>
      <c r="N9" s="15">
        <f t="shared" si="6"/>
        <v>89.3467361</v>
      </c>
      <c r="O9" s="15">
        <f t="shared" si="7"/>
        <v>-67.9225442</v>
      </c>
    </row>
    <row r="10">
      <c r="A10" s="12" t="s">
        <v>33</v>
      </c>
      <c r="B10" s="31">
        <v>9.99</v>
      </c>
      <c r="C10" s="23" t="s">
        <v>25</v>
      </c>
      <c r="D10" s="15">
        <v>10.8656235</v>
      </c>
      <c r="E10" s="21">
        <v>2024.0</v>
      </c>
      <c r="F10" s="21">
        <v>5138.0</v>
      </c>
      <c r="G10" s="21">
        <v>7162.0</v>
      </c>
      <c r="H10" s="17">
        <f t="shared" si="1"/>
        <v>0.0007585607023</v>
      </c>
      <c r="J10" s="15">
        <f t="shared" si="2"/>
        <v>6.413506277</v>
      </c>
      <c r="K10" s="15">
        <f t="shared" si="3"/>
        <v>60.24208688</v>
      </c>
      <c r="L10" s="15">
        <f t="shared" si="4"/>
        <v>-93.71731744</v>
      </c>
      <c r="M10" s="15">
        <f t="shared" si="5"/>
        <v>35.7364698</v>
      </c>
      <c r="N10" s="15">
        <f t="shared" si="6"/>
        <v>88.92561426</v>
      </c>
      <c r="O10" s="15">
        <f t="shared" si="7"/>
        <v>-68.38702255</v>
      </c>
    </row>
    <row r="11">
      <c r="A11" s="12" t="s">
        <v>34</v>
      </c>
      <c r="B11" s="31">
        <v>9.99</v>
      </c>
      <c r="C11" s="23" t="s">
        <v>25</v>
      </c>
      <c r="D11" s="15">
        <v>10.8656235</v>
      </c>
      <c r="E11" s="21">
        <v>2014.0</v>
      </c>
      <c r="F11" s="21">
        <v>4924.0</v>
      </c>
      <c r="G11" s="21">
        <v>6938.0</v>
      </c>
      <c r="H11" s="17">
        <f t="shared" si="1"/>
        <v>0.0007830515639</v>
      </c>
      <c r="J11" s="15">
        <f t="shared" si="2"/>
        <v>6.413506277</v>
      </c>
      <c r="K11" s="15">
        <f t="shared" si="3"/>
        <v>60.24208688</v>
      </c>
      <c r="L11" s="15">
        <f t="shared" si="4"/>
        <v>-93.71731744</v>
      </c>
      <c r="M11" s="15">
        <f t="shared" si="5"/>
        <v>32.65185174</v>
      </c>
      <c r="N11" s="15">
        <f t="shared" si="6"/>
        <v>86.3583094</v>
      </c>
      <c r="O11" s="15">
        <f t="shared" si="7"/>
        <v>-71.17767893</v>
      </c>
    </row>
    <row r="12">
      <c r="A12" s="12" t="s">
        <v>35</v>
      </c>
      <c r="B12" s="31">
        <v>9.99</v>
      </c>
      <c r="C12" s="23" t="s">
        <v>25</v>
      </c>
      <c r="D12" s="15">
        <v>10.8656235</v>
      </c>
      <c r="E12" s="21">
        <v>2015.0</v>
      </c>
      <c r="F12" s="21">
        <v>4917.0</v>
      </c>
      <c r="G12" s="21">
        <v>6932.0</v>
      </c>
      <c r="H12" s="17">
        <f t="shared" si="1"/>
        <v>0.000783729335</v>
      </c>
      <c r="J12" s="15">
        <f t="shared" si="2"/>
        <v>6.413506277</v>
      </c>
      <c r="K12" s="15">
        <f t="shared" si="3"/>
        <v>60.24208688</v>
      </c>
      <c r="L12" s="15">
        <f t="shared" si="4"/>
        <v>-93.71731744</v>
      </c>
      <c r="M12" s="15">
        <f t="shared" si="5"/>
        <v>32.56763414</v>
      </c>
      <c r="N12" s="15">
        <f t="shared" si="6"/>
        <v>86.28790928</v>
      </c>
      <c r="O12" s="15">
        <f t="shared" si="7"/>
        <v>-71.25322693</v>
      </c>
    </row>
    <row r="13">
      <c r="A13" s="12" t="s">
        <v>36</v>
      </c>
      <c r="B13" s="31">
        <v>9.99</v>
      </c>
      <c r="C13" s="23" t="s">
        <v>25</v>
      </c>
      <c r="D13" s="15">
        <v>10.8656235</v>
      </c>
      <c r="E13" s="21">
        <v>2012.0</v>
      </c>
      <c r="F13" s="21">
        <v>4913.0</v>
      </c>
      <c r="G13" s="21">
        <v>6925.0</v>
      </c>
      <c r="H13" s="17">
        <f t="shared" si="1"/>
        <v>0.0007845215523</v>
      </c>
      <c r="J13" s="15">
        <f t="shared" si="2"/>
        <v>6.413506277</v>
      </c>
      <c r="K13" s="15">
        <f t="shared" si="3"/>
        <v>60.24208688</v>
      </c>
      <c r="L13" s="15">
        <f t="shared" si="4"/>
        <v>-93.71731744</v>
      </c>
      <c r="M13" s="15">
        <f t="shared" si="5"/>
        <v>32.46927307</v>
      </c>
      <c r="N13" s="15">
        <f t="shared" si="6"/>
        <v>86.20566549</v>
      </c>
      <c r="O13" s="15">
        <f t="shared" si="7"/>
        <v>-71.34141949</v>
      </c>
    </row>
    <row r="14">
      <c r="A14" s="12" t="s">
        <v>26</v>
      </c>
      <c r="B14" s="31">
        <v>39.9</v>
      </c>
      <c r="C14" s="23" t="s">
        <v>27</v>
      </c>
      <c r="D14" s="15">
        <v>8.495699519999999</v>
      </c>
      <c r="E14" s="21">
        <v>1865.0</v>
      </c>
      <c r="F14" s="21">
        <v>3151.0</v>
      </c>
      <c r="G14" s="21">
        <v>5016.0</v>
      </c>
      <c r="H14" s="17">
        <f t="shared" si="1"/>
        <v>0.00084686</v>
      </c>
      <c r="J14" s="15">
        <f t="shared" si="2"/>
        <v>30.77372515</v>
      </c>
      <c r="K14" s="15">
        <f t="shared" si="3"/>
        <v>81.7104609</v>
      </c>
      <c r="L14" s="15">
        <f t="shared" si="4"/>
        <v>-73.44915512</v>
      </c>
      <c r="M14" s="15">
        <f t="shared" si="5"/>
        <v>24.98183838</v>
      </c>
      <c r="N14" s="15">
        <f t="shared" si="6"/>
        <v>79.87889751</v>
      </c>
      <c r="O14" s="15">
        <f t="shared" si="7"/>
        <v>-77.92171827</v>
      </c>
    </row>
    <row r="15">
      <c r="A15" s="12" t="s">
        <v>50</v>
      </c>
      <c r="B15" s="31">
        <v>45.0</v>
      </c>
      <c r="C15" s="23" t="s">
        <v>51</v>
      </c>
      <c r="D15" s="15">
        <v>10.6597215</v>
      </c>
      <c r="E15" s="21">
        <v>2445.0</v>
      </c>
      <c r="F15" s="21">
        <v>3580.0</v>
      </c>
      <c r="G15" s="21">
        <v>6025.0</v>
      </c>
      <c r="H15" s="17">
        <f t="shared" si="1"/>
        <v>0.0008846241909</v>
      </c>
      <c r="J15" s="15">
        <f t="shared" si="2"/>
        <v>8.324065114</v>
      </c>
      <c r="K15" s="15">
        <f t="shared" si="3"/>
        <v>61.97662911</v>
      </c>
      <c r="L15" s="15">
        <f t="shared" si="4"/>
        <v>-92.21755138</v>
      </c>
      <c r="M15" s="15">
        <f t="shared" si="5"/>
        <v>20.6761063</v>
      </c>
      <c r="N15" s="15">
        <f t="shared" si="6"/>
        <v>76.18043861</v>
      </c>
      <c r="O15" s="15">
        <f t="shared" si="7"/>
        <v>-81.59046502</v>
      </c>
    </row>
    <row r="16">
      <c r="A16" s="12" t="s">
        <v>42</v>
      </c>
      <c r="B16" s="31">
        <v>165.0</v>
      </c>
      <c r="C16" s="23" t="s">
        <v>43</v>
      </c>
      <c r="D16" s="15">
        <v>8.99602935</v>
      </c>
      <c r="E16" s="21">
        <v>1849.0</v>
      </c>
      <c r="F16" s="21">
        <v>3058.0</v>
      </c>
      <c r="G16" s="21">
        <v>4907.0</v>
      </c>
      <c r="H16" s="17">
        <f t="shared" si="1"/>
        <v>0.0009166526748</v>
      </c>
      <c r="J16" s="15">
        <f t="shared" si="2"/>
        <v>25.16371733</v>
      </c>
      <c r="K16" s="15">
        <f t="shared" si="3"/>
        <v>76.88822897</v>
      </c>
      <c r="L16" s="15">
        <f t="shared" si="4"/>
        <v>-78.34690942</v>
      </c>
      <c r="M16" s="15">
        <f t="shared" si="5"/>
        <v>17.15143644</v>
      </c>
      <c r="N16" s="15">
        <f t="shared" si="6"/>
        <v>73.11946565</v>
      </c>
      <c r="O16" s="15">
        <f t="shared" si="7"/>
        <v>-84.53347424</v>
      </c>
    </row>
    <row r="17">
      <c r="A17" s="12" t="s">
        <v>44</v>
      </c>
      <c r="B17" s="31">
        <v>34.9</v>
      </c>
      <c r="C17" s="23" t="s">
        <v>45</v>
      </c>
      <c r="D17" s="15">
        <v>9.422085619999999</v>
      </c>
      <c r="E17" s="21">
        <v>1892.0</v>
      </c>
      <c r="F17" s="21">
        <v>3145.0</v>
      </c>
      <c r="G17" s="21">
        <v>5037.0</v>
      </c>
      <c r="H17" s="17">
        <f t="shared" si="1"/>
        <v>0.000935287435</v>
      </c>
      <c r="J17" s="15">
        <f t="shared" si="2"/>
        <v>20.59717368</v>
      </c>
      <c r="K17" s="15">
        <f t="shared" si="3"/>
        <v>72.91013219</v>
      </c>
      <c r="L17" s="15">
        <f t="shared" si="4"/>
        <v>-82.22826631</v>
      </c>
      <c r="M17" s="15">
        <f t="shared" si="5"/>
        <v>15.15205316</v>
      </c>
      <c r="N17" s="15">
        <f t="shared" si="6"/>
        <v>71.36955798</v>
      </c>
      <c r="O17" s="15">
        <f t="shared" si="7"/>
        <v>-86.17941122</v>
      </c>
    </row>
    <row r="18">
      <c r="A18" s="12" t="s">
        <v>30</v>
      </c>
      <c r="B18" s="12">
        <v>159.0</v>
      </c>
      <c r="C18" s="32" t="s">
        <v>31</v>
      </c>
      <c r="D18" s="33">
        <v>10.82126175</v>
      </c>
      <c r="E18" s="21">
        <v>2101.0</v>
      </c>
      <c r="F18" s="21">
        <v>3666.0</v>
      </c>
      <c r="G18" s="21">
        <v>5767.0</v>
      </c>
      <c r="H18" s="17">
        <f t="shared" si="1"/>
        <v>0.0009382054578</v>
      </c>
      <c r="J18" s="15">
        <f t="shared" si="2"/>
        <v>6.822170078</v>
      </c>
      <c r="K18" s="15">
        <f t="shared" si="3"/>
        <v>60.61385139</v>
      </c>
      <c r="L18" s="15">
        <f t="shared" si="4"/>
        <v>-93.39772976</v>
      </c>
      <c r="M18" s="15">
        <f t="shared" si="5"/>
        <v>14.84229838</v>
      </c>
      <c r="N18" s="15">
        <f t="shared" si="6"/>
        <v>71.09756796</v>
      </c>
      <c r="O18" s="15">
        <f t="shared" si="7"/>
        <v>-86.43290918</v>
      </c>
    </row>
    <row r="19">
      <c r="A19" s="12" t="s">
        <v>73</v>
      </c>
      <c r="B19" s="34">
        <v>9.99</v>
      </c>
      <c r="C19" s="23" t="s">
        <v>25</v>
      </c>
      <c r="D19" s="15">
        <v>10.8656235</v>
      </c>
      <c r="E19" s="21">
        <v>1547.0</v>
      </c>
      <c r="F19" s="21">
        <v>4128.0</v>
      </c>
      <c r="G19" s="21">
        <v>5675.0</v>
      </c>
      <c r="H19" s="17">
        <f t="shared" si="1"/>
        <v>0.0009573236564</v>
      </c>
      <c r="J19" s="15">
        <f t="shared" si="2"/>
        <v>6.413506277</v>
      </c>
      <c r="K19" s="15">
        <f t="shared" si="3"/>
        <v>60.24208688</v>
      </c>
      <c r="L19" s="15">
        <f t="shared" si="4"/>
        <v>-93.71731744</v>
      </c>
      <c r="M19" s="15">
        <f t="shared" si="5"/>
        <v>12.83471648</v>
      </c>
      <c r="N19" s="15">
        <f t="shared" si="6"/>
        <v>69.32895347</v>
      </c>
      <c r="O19" s="15">
        <f t="shared" si="7"/>
        <v>-88.06623582</v>
      </c>
    </row>
    <row r="20">
      <c r="A20" s="12" t="s">
        <v>40</v>
      </c>
      <c r="B20" s="31">
        <v>43.0</v>
      </c>
      <c r="C20" s="23" t="s">
        <v>41</v>
      </c>
      <c r="D20" s="15">
        <v>10.0939017</v>
      </c>
      <c r="E20" s="21">
        <v>1673.0</v>
      </c>
      <c r="F20" s="21">
        <v>3459.0</v>
      </c>
      <c r="G20" s="21">
        <v>5132.0</v>
      </c>
      <c r="H20" s="17">
        <f t="shared" si="1"/>
        <v>0.0009834276793</v>
      </c>
      <c r="J20" s="15">
        <f t="shared" si="2"/>
        <v>13.7611827</v>
      </c>
      <c r="K20" s="15">
        <f t="shared" si="3"/>
        <v>66.86445415</v>
      </c>
      <c r="L20" s="15">
        <f t="shared" si="4"/>
        <v>-87.86942001</v>
      </c>
      <c r="M20" s="15">
        <f t="shared" si="5"/>
        <v>10.15338598</v>
      </c>
      <c r="N20" s="15">
        <f t="shared" si="6"/>
        <v>66.95102047</v>
      </c>
      <c r="O20" s="15">
        <f t="shared" si="7"/>
        <v>-90.22197605</v>
      </c>
    </row>
    <row r="21">
      <c r="A21" s="12" t="s">
        <v>83</v>
      </c>
      <c r="B21" s="31">
        <v>9.99</v>
      </c>
      <c r="C21" s="23" t="s">
        <v>60</v>
      </c>
      <c r="D21" s="24">
        <v>9.99</v>
      </c>
      <c r="E21" s="21">
        <v>1951.0</v>
      </c>
      <c r="F21" s="21">
        <v>3074.0</v>
      </c>
      <c r="G21" s="21">
        <v>5025.0</v>
      </c>
      <c r="H21" s="17">
        <f t="shared" si="1"/>
        <v>0.0009940298507</v>
      </c>
      <c r="J21" s="15">
        <f t="shared" si="2"/>
        <v>14.79059429</v>
      </c>
      <c r="K21" s="15">
        <f t="shared" si="3"/>
        <v>67.78189659</v>
      </c>
      <c r="L21" s="15">
        <f t="shared" si="4"/>
        <v>-87.03256079</v>
      </c>
      <c r="M21" s="15">
        <f t="shared" si="5"/>
        <v>9.083555084</v>
      </c>
      <c r="N21" s="15">
        <f t="shared" si="6"/>
        <v>65.99716853</v>
      </c>
      <c r="O21" s="15">
        <f t="shared" si="7"/>
        <v>-91.07400477</v>
      </c>
    </row>
    <row r="22">
      <c r="A22" s="12" t="s">
        <v>65</v>
      </c>
      <c r="B22" s="31">
        <v>17.48</v>
      </c>
      <c r="C22" s="23" t="s">
        <v>66</v>
      </c>
      <c r="D22" s="22">
        <v>12.817316628</v>
      </c>
      <c r="E22" s="21">
        <v>2279.0</v>
      </c>
      <c r="F22" s="21">
        <v>4148.0</v>
      </c>
      <c r="G22" s="21">
        <v>6427.0</v>
      </c>
      <c r="H22" s="17">
        <f t="shared" si="1"/>
        <v>0.0009971461512</v>
      </c>
      <c r="J22" s="15">
        <f t="shared" si="2"/>
        <v>-10.0950197</v>
      </c>
      <c r="K22" s="15">
        <f t="shared" si="3"/>
        <v>44.8741277</v>
      </c>
      <c r="L22" s="15">
        <f t="shared" si="4"/>
        <v>-106.1019472</v>
      </c>
      <c r="M22" s="15">
        <f t="shared" si="5"/>
        <v>8.771167497</v>
      </c>
      <c r="N22" s="15">
        <f t="shared" si="6"/>
        <v>65.71809733</v>
      </c>
      <c r="O22" s="15">
        <f t="shared" si="7"/>
        <v>-91.32193258</v>
      </c>
    </row>
    <row r="23">
      <c r="A23" s="12" t="s">
        <v>48</v>
      </c>
      <c r="B23" s="31">
        <v>95.0</v>
      </c>
      <c r="C23" s="23" t="s">
        <v>49</v>
      </c>
      <c r="D23" s="15">
        <v>9.760851</v>
      </c>
      <c r="E23" s="21">
        <v>1831.0</v>
      </c>
      <c r="F23" s="21">
        <v>3037.0</v>
      </c>
      <c r="G23" s="21">
        <v>4868.0</v>
      </c>
      <c r="H23" s="17">
        <f t="shared" si="1"/>
        <v>0.001002552486</v>
      </c>
      <c r="J23" s="15">
        <f t="shared" si="2"/>
        <v>17.09632185</v>
      </c>
      <c r="K23" s="15">
        <f t="shared" si="3"/>
        <v>69.82772869</v>
      </c>
      <c r="L23" s="15">
        <f t="shared" si="4"/>
        <v>-85.14202542</v>
      </c>
      <c r="M23" s="15">
        <f t="shared" si="5"/>
        <v>8.231428563</v>
      </c>
      <c r="N23" s="15">
        <f t="shared" si="6"/>
        <v>65.23533546</v>
      </c>
      <c r="O23" s="15">
        <f t="shared" si="7"/>
        <v>-91.74938487</v>
      </c>
    </row>
    <row r="24">
      <c r="A24" s="12" t="s">
        <v>61</v>
      </c>
      <c r="B24" s="31">
        <v>8320.0</v>
      </c>
      <c r="C24" s="23" t="s">
        <v>62</v>
      </c>
      <c r="D24" s="15">
        <v>10.2336</v>
      </c>
      <c r="E24" s="21">
        <v>1897.0</v>
      </c>
      <c r="F24" s="21">
        <v>3146.0</v>
      </c>
      <c r="G24" s="21">
        <v>5043.0</v>
      </c>
      <c r="H24" s="17">
        <f t="shared" si="1"/>
        <v>0.001014634146</v>
      </c>
      <c r="J24" s="15">
        <f t="shared" si="2"/>
        <v>12.39256681</v>
      </c>
      <c r="K24" s="15">
        <f t="shared" si="3"/>
        <v>65.6407939</v>
      </c>
      <c r="L24" s="15">
        <f t="shared" si="4"/>
        <v>-88.97524756</v>
      </c>
      <c r="M24" s="15">
        <f t="shared" si="5"/>
        <v>7.035290421</v>
      </c>
      <c r="N24" s="15">
        <f t="shared" si="6"/>
        <v>64.16281092</v>
      </c>
      <c r="O24" s="15">
        <f t="shared" si="7"/>
        <v>-92.692575</v>
      </c>
    </row>
    <row r="25">
      <c r="A25" s="12" t="s">
        <v>86</v>
      </c>
      <c r="B25" s="31">
        <v>9.99</v>
      </c>
      <c r="C25" s="23" t="s">
        <v>60</v>
      </c>
      <c r="D25" s="24">
        <v>9.99</v>
      </c>
      <c r="E25" s="21">
        <v>1851.0</v>
      </c>
      <c r="F25" s="21">
        <v>3070.0</v>
      </c>
      <c r="G25" s="21">
        <v>4921.0</v>
      </c>
      <c r="H25" s="17">
        <f t="shared" si="1"/>
        <v>0.001015037594</v>
      </c>
      <c r="J25" s="15">
        <f t="shared" si="2"/>
        <v>14.79059429</v>
      </c>
      <c r="K25" s="15">
        <f t="shared" si="3"/>
        <v>67.78189659</v>
      </c>
      <c r="L25" s="15">
        <f t="shared" si="4"/>
        <v>-87.03256079</v>
      </c>
      <c r="M25" s="15">
        <f t="shared" si="5"/>
        <v>6.995584371</v>
      </c>
      <c r="N25" s="15">
        <f t="shared" si="6"/>
        <v>64.12714533</v>
      </c>
      <c r="O25" s="15">
        <f t="shared" si="7"/>
        <v>-92.72378781</v>
      </c>
    </row>
    <row r="26">
      <c r="A26" s="12" t="s">
        <v>87</v>
      </c>
      <c r="B26" s="31">
        <v>9.99</v>
      </c>
      <c r="C26" s="23" t="s">
        <v>60</v>
      </c>
      <c r="D26" s="24">
        <v>9.99</v>
      </c>
      <c r="E26" s="21">
        <v>1851.0</v>
      </c>
      <c r="F26" s="21">
        <v>3070.0</v>
      </c>
      <c r="G26" s="21">
        <v>4921.0</v>
      </c>
      <c r="H26" s="17">
        <f t="shared" si="1"/>
        <v>0.001015037594</v>
      </c>
      <c r="J26" s="15">
        <f t="shared" si="2"/>
        <v>14.79059429</v>
      </c>
      <c r="K26" s="15">
        <f t="shared" si="3"/>
        <v>67.78189659</v>
      </c>
      <c r="L26" s="15">
        <f t="shared" si="4"/>
        <v>-87.03256079</v>
      </c>
      <c r="M26" s="15">
        <f t="shared" si="5"/>
        <v>6.995584371</v>
      </c>
      <c r="N26" s="15">
        <f t="shared" si="6"/>
        <v>64.12714533</v>
      </c>
      <c r="O26" s="15">
        <f t="shared" si="7"/>
        <v>-92.72378781</v>
      </c>
    </row>
    <row r="27">
      <c r="A27" s="12" t="s">
        <v>88</v>
      </c>
      <c r="B27" s="12">
        <v>9.99</v>
      </c>
      <c r="C27" s="32" t="s">
        <v>60</v>
      </c>
      <c r="D27" s="35">
        <v>9.99</v>
      </c>
      <c r="E27" s="21">
        <v>1851.0</v>
      </c>
      <c r="F27" s="21">
        <v>3070.0</v>
      </c>
      <c r="G27" s="21">
        <v>4921.0</v>
      </c>
      <c r="H27" s="17">
        <f t="shared" si="1"/>
        <v>0.001015037594</v>
      </c>
      <c r="J27" s="15">
        <f t="shared" si="2"/>
        <v>14.79059429</v>
      </c>
      <c r="K27" s="15">
        <f t="shared" si="3"/>
        <v>67.78189659</v>
      </c>
      <c r="L27" s="15">
        <f t="shared" si="4"/>
        <v>-87.03256079</v>
      </c>
      <c r="M27" s="15">
        <f t="shared" si="5"/>
        <v>6.995584371</v>
      </c>
      <c r="N27" s="15">
        <f t="shared" si="6"/>
        <v>64.12714533</v>
      </c>
      <c r="O27" s="15">
        <f t="shared" si="7"/>
        <v>-92.72378781</v>
      </c>
    </row>
    <row r="28">
      <c r="A28" s="19" t="s">
        <v>89</v>
      </c>
      <c r="B28" s="31">
        <v>9.99</v>
      </c>
      <c r="C28" s="23" t="s">
        <v>60</v>
      </c>
      <c r="D28" s="24">
        <v>9.99</v>
      </c>
      <c r="E28" s="21">
        <v>1850.0</v>
      </c>
      <c r="F28" s="21">
        <v>3070.0</v>
      </c>
      <c r="G28" s="21">
        <v>4920.0</v>
      </c>
      <c r="H28" s="17">
        <f t="shared" si="1"/>
        <v>0.001015243902</v>
      </c>
      <c r="J28" s="15">
        <f t="shared" si="2"/>
        <v>14.79059429</v>
      </c>
      <c r="K28" s="15">
        <f t="shared" si="3"/>
        <v>67.78189659</v>
      </c>
      <c r="L28" s="15">
        <f t="shared" si="4"/>
        <v>-87.03256079</v>
      </c>
      <c r="M28" s="15">
        <f t="shared" si="5"/>
        <v>6.975286025</v>
      </c>
      <c r="N28" s="15">
        <f t="shared" si="6"/>
        <v>64.10891096</v>
      </c>
      <c r="O28" s="15">
        <f t="shared" si="7"/>
        <v>-92.73974189</v>
      </c>
    </row>
    <row r="29">
      <c r="A29" s="12" t="s">
        <v>91</v>
      </c>
      <c r="B29" s="31">
        <v>9.99</v>
      </c>
      <c r="C29" s="23" t="s">
        <v>60</v>
      </c>
      <c r="D29" s="24">
        <v>9.99</v>
      </c>
      <c r="E29" s="21">
        <v>1837.0</v>
      </c>
      <c r="F29" s="21">
        <v>3056.0</v>
      </c>
      <c r="G29" s="21">
        <v>4893.0</v>
      </c>
      <c r="H29" s="17">
        <f t="shared" si="1"/>
        <v>0.001020846107</v>
      </c>
      <c r="J29" s="15">
        <f t="shared" si="2"/>
        <v>14.79059429</v>
      </c>
      <c r="K29" s="15">
        <f t="shared" si="3"/>
        <v>67.78189659</v>
      </c>
      <c r="L29" s="15">
        <f t="shared" si="4"/>
        <v>-87.03256079</v>
      </c>
      <c r="M29" s="15">
        <f t="shared" si="5"/>
        <v>6.425612201</v>
      </c>
      <c r="N29" s="15">
        <f t="shared" si="6"/>
        <v>63.61472637</v>
      </c>
      <c r="O29" s="15">
        <f t="shared" si="7"/>
        <v>-93.17116038</v>
      </c>
    </row>
    <row r="30">
      <c r="A30" s="12" t="s">
        <v>92</v>
      </c>
      <c r="B30" s="12">
        <v>9.99</v>
      </c>
      <c r="C30" s="32" t="s">
        <v>60</v>
      </c>
      <c r="D30" s="35">
        <v>9.99</v>
      </c>
      <c r="E30" s="21">
        <v>1831.0</v>
      </c>
      <c r="F30" s="21">
        <v>3038.0</v>
      </c>
      <c r="G30" s="21">
        <v>4869.0</v>
      </c>
      <c r="H30" s="17">
        <f t="shared" si="1"/>
        <v>0.001025878004</v>
      </c>
      <c r="J30" s="15">
        <f t="shared" si="2"/>
        <v>14.79059429</v>
      </c>
      <c r="K30" s="15">
        <f t="shared" si="3"/>
        <v>67.78189659</v>
      </c>
      <c r="L30" s="15">
        <f t="shared" si="4"/>
        <v>-87.03256079</v>
      </c>
      <c r="M30" s="15">
        <f t="shared" si="5"/>
        <v>5.934378421</v>
      </c>
      <c r="N30" s="15">
        <f t="shared" si="6"/>
        <v>63.17242393</v>
      </c>
      <c r="O30" s="15">
        <f t="shared" si="7"/>
        <v>-93.55571239</v>
      </c>
    </row>
    <row r="31">
      <c r="A31" s="12" t="s">
        <v>39</v>
      </c>
      <c r="B31" s="31">
        <v>12.99</v>
      </c>
      <c r="C31" s="23" t="s">
        <v>25</v>
      </c>
      <c r="D31" s="15">
        <v>14.1285735</v>
      </c>
      <c r="E31" s="21">
        <v>2003.0</v>
      </c>
      <c r="F31" s="21">
        <v>4883.0</v>
      </c>
      <c r="G31" s="21">
        <v>6886.0</v>
      </c>
      <c r="H31" s="17">
        <f t="shared" si="1"/>
        <v>0.001025891192</v>
      </c>
      <c r="J31" s="15">
        <f t="shared" si="2"/>
        <v>-19.77895616</v>
      </c>
      <c r="K31" s="15">
        <f t="shared" si="3"/>
        <v>35.52953691</v>
      </c>
      <c r="L31" s="15">
        <f t="shared" si="4"/>
        <v>-112.9193423</v>
      </c>
      <c r="M31" s="15">
        <f t="shared" si="5"/>
        <v>5.933093972</v>
      </c>
      <c r="N31" s="15">
        <f t="shared" si="6"/>
        <v>63.1712666</v>
      </c>
      <c r="O31" s="15">
        <f t="shared" si="7"/>
        <v>-93.55671666</v>
      </c>
    </row>
    <row r="32">
      <c r="A32" s="12" t="s">
        <v>93</v>
      </c>
      <c r="B32" s="31">
        <v>9.99</v>
      </c>
      <c r="C32" s="23" t="s">
        <v>60</v>
      </c>
      <c r="D32" s="24">
        <v>9.99</v>
      </c>
      <c r="E32" s="21">
        <v>1830.0</v>
      </c>
      <c r="F32" s="21">
        <v>3038.0</v>
      </c>
      <c r="G32" s="21">
        <v>4868.0</v>
      </c>
      <c r="H32" s="17">
        <f t="shared" si="1"/>
        <v>0.001026088743</v>
      </c>
      <c r="J32" s="15">
        <f t="shared" si="2"/>
        <v>14.79059429</v>
      </c>
      <c r="K32" s="15">
        <f t="shared" si="3"/>
        <v>67.78189659</v>
      </c>
      <c r="L32" s="15">
        <f t="shared" si="4"/>
        <v>-87.03256079</v>
      </c>
      <c r="M32" s="15">
        <f t="shared" si="5"/>
        <v>5.913856235</v>
      </c>
      <c r="N32" s="15">
        <f t="shared" si="6"/>
        <v>63.15393239</v>
      </c>
      <c r="O32" s="15">
        <f t="shared" si="7"/>
        <v>-93.57175728</v>
      </c>
    </row>
    <row r="33">
      <c r="A33" s="12" t="s">
        <v>100</v>
      </c>
      <c r="B33" s="34">
        <v>78.0</v>
      </c>
      <c r="C33" s="23" t="s">
        <v>101</v>
      </c>
      <c r="D33" s="15">
        <v>9.9501246</v>
      </c>
      <c r="E33" s="21">
        <v>1931.0</v>
      </c>
      <c r="F33" s="21">
        <v>2913.0</v>
      </c>
      <c r="G33" s="21">
        <v>4844.0</v>
      </c>
      <c r="H33" s="17">
        <f t="shared" si="1"/>
        <v>0.001027056627</v>
      </c>
      <c r="J33" s="15">
        <f t="shared" si="2"/>
        <v>15.18829949</v>
      </c>
      <c r="K33" s="15">
        <f t="shared" si="3"/>
        <v>68.13566992</v>
      </c>
      <c r="L33" s="15">
        <f t="shared" si="4"/>
        <v>-86.7080645</v>
      </c>
      <c r="M33" s="15">
        <f t="shared" si="5"/>
        <v>5.819654317</v>
      </c>
      <c r="N33" s="15">
        <f t="shared" si="6"/>
        <v>63.06903772</v>
      </c>
      <c r="O33" s="15">
        <f t="shared" si="7"/>
        <v>-93.6453863</v>
      </c>
    </row>
    <row r="34">
      <c r="A34" s="12" t="s">
        <v>97</v>
      </c>
      <c r="B34" s="12">
        <v>349.0</v>
      </c>
      <c r="C34" s="32" t="s">
        <v>98</v>
      </c>
      <c r="D34" s="33">
        <v>10.39216951</v>
      </c>
      <c r="E34" s="21">
        <v>2034.0</v>
      </c>
      <c r="F34" s="21">
        <v>3007.0</v>
      </c>
      <c r="G34" s="21">
        <v>5041.0</v>
      </c>
      <c r="H34" s="17">
        <f t="shared" si="1"/>
        <v>0.001030764681</v>
      </c>
      <c r="J34" s="15">
        <f t="shared" si="2"/>
        <v>10.86015385</v>
      </c>
      <c r="K34" s="15">
        <f t="shared" si="3"/>
        <v>64.26536252</v>
      </c>
      <c r="L34" s="15">
        <f t="shared" si="4"/>
        <v>-90.20431908</v>
      </c>
      <c r="M34" s="15">
        <f t="shared" si="5"/>
        <v>5.459554198</v>
      </c>
      <c r="N34" s="15">
        <f t="shared" si="6"/>
        <v>62.74430457</v>
      </c>
      <c r="O34" s="15">
        <f t="shared" si="7"/>
        <v>-93.92652564</v>
      </c>
    </row>
    <row r="35">
      <c r="A35" s="12" t="s">
        <v>59</v>
      </c>
      <c r="B35" s="31">
        <v>12.99</v>
      </c>
      <c r="C35" s="23" t="s">
        <v>60</v>
      </c>
      <c r="D35" s="24">
        <v>12.99</v>
      </c>
      <c r="E35" s="21">
        <v>2103.0</v>
      </c>
      <c r="F35" s="21">
        <v>4170.0</v>
      </c>
      <c r="G35" s="21">
        <v>6273.0</v>
      </c>
      <c r="H35" s="17">
        <f t="shared" si="1"/>
        <v>0.001035389766</v>
      </c>
      <c r="J35" s="15">
        <f t="shared" si="2"/>
        <v>-11.42941079</v>
      </c>
      <c r="K35" s="15">
        <f t="shared" si="3"/>
        <v>43.60133605</v>
      </c>
      <c r="L35" s="15">
        <f t="shared" si="4"/>
        <v>-107.0601588</v>
      </c>
      <c r="M35" s="15">
        <f t="shared" si="5"/>
        <v>5.012160634</v>
      </c>
      <c r="N35" s="15">
        <f t="shared" si="6"/>
        <v>62.34038423</v>
      </c>
      <c r="O35" s="15">
        <f t="shared" si="7"/>
        <v>-94.27511666</v>
      </c>
    </row>
    <row r="36">
      <c r="A36" s="12" t="s">
        <v>37</v>
      </c>
      <c r="B36" s="31">
        <v>16.49</v>
      </c>
      <c r="C36" s="23" t="s">
        <v>38</v>
      </c>
      <c r="D36" s="15">
        <v>13.118227037999999</v>
      </c>
      <c r="E36" s="21">
        <v>2025.0</v>
      </c>
      <c r="F36" s="21">
        <v>4274.0</v>
      </c>
      <c r="G36" s="21">
        <v>6299.0</v>
      </c>
      <c r="H36" s="17">
        <f t="shared" si="1"/>
        <v>0.001041294415</v>
      </c>
      <c r="J36" s="15">
        <f t="shared" si="2"/>
        <v>-12.40820122</v>
      </c>
      <c r="K36" s="15">
        <f t="shared" si="3"/>
        <v>42.66474459</v>
      </c>
      <c r="L36" s="15">
        <f t="shared" si="4"/>
        <v>-107.7591269</v>
      </c>
      <c r="M36" s="15">
        <f t="shared" si="5"/>
        <v>4.443816025</v>
      </c>
      <c r="N36" s="15">
        <f t="shared" si="6"/>
        <v>61.82651759</v>
      </c>
      <c r="O36" s="15">
        <f t="shared" si="7"/>
        <v>-94.71683225</v>
      </c>
    </row>
    <row r="37">
      <c r="A37" s="12" t="s">
        <v>56</v>
      </c>
      <c r="B37" s="31">
        <v>1490.0</v>
      </c>
      <c r="C37" s="23" t="s">
        <v>57</v>
      </c>
      <c r="D37" s="15">
        <v>11.98231031</v>
      </c>
      <c r="E37" s="21">
        <v>2123.0</v>
      </c>
      <c r="F37" s="21">
        <v>3574.0</v>
      </c>
      <c r="G37" s="21">
        <v>5697.0</v>
      </c>
      <c r="H37" s="17">
        <f t="shared" si="1"/>
        <v>0.001051633343</v>
      </c>
      <c r="J37" s="15">
        <f t="shared" si="2"/>
        <v>-3.366718228</v>
      </c>
      <c r="K37" s="15">
        <f t="shared" si="3"/>
        <v>51.22119602</v>
      </c>
      <c r="L37" s="15">
        <f t="shared" si="4"/>
        <v>-101.1751473</v>
      </c>
      <c r="M37" s="15">
        <f t="shared" si="5"/>
        <v>3.456208279</v>
      </c>
      <c r="N37" s="15">
        <f t="shared" si="6"/>
        <v>60.9315788</v>
      </c>
      <c r="O37" s="15">
        <f t="shared" si="7"/>
        <v>-95.48144288</v>
      </c>
    </row>
    <row r="38">
      <c r="A38" s="12" t="s">
        <v>67</v>
      </c>
      <c r="B38" s="12">
        <v>13500.0</v>
      </c>
      <c r="C38" s="32" t="s">
        <v>68</v>
      </c>
      <c r="D38" s="33">
        <v>10.98242415</v>
      </c>
      <c r="E38" s="21">
        <v>1925.0</v>
      </c>
      <c r="F38" s="21">
        <v>3284.0</v>
      </c>
      <c r="G38" s="21">
        <v>5209.0</v>
      </c>
      <c r="H38" s="17">
        <f t="shared" si="1"/>
        <v>0.001054177784</v>
      </c>
      <c r="J38" s="15">
        <f t="shared" si="2"/>
        <v>5.345213593</v>
      </c>
      <c r="K38" s="15">
        <f t="shared" si="3"/>
        <v>59.2683167</v>
      </c>
      <c r="L38" s="15">
        <f t="shared" si="4"/>
        <v>-94.54967151</v>
      </c>
      <c r="M38" s="15">
        <f t="shared" si="5"/>
        <v>3.21461644</v>
      </c>
      <c r="N38" s="15">
        <f t="shared" si="6"/>
        <v>60.71226903</v>
      </c>
      <c r="O38" s="15">
        <f t="shared" si="7"/>
        <v>-95.66791594</v>
      </c>
    </row>
    <row r="39">
      <c r="A39" s="12" t="s">
        <v>102</v>
      </c>
      <c r="B39" s="31">
        <v>10.49</v>
      </c>
      <c r="C39" s="23" t="s">
        <v>60</v>
      </c>
      <c r="D39" s="24">
        <v>10.49</v>
      </c>
      <c r="E39" s="21">
        <v>1850.0</v>
      </c>
      <c r="F39" s="21">
        <v>3070.0</v>
      </c>
      <c r="G39" s="21">
        <v>4920.0</v>
      </c>
      <c r="H39" s="17">
        <f t="shared" si="1"/>
        <v>0.001066056911</v>
      </c>
      <c r="J39" s="15">
        <f t="shared" si="2"/>
        <v>9.925702572</v>
      </c>
      <c r="K39" s="15">
        <f t="shared" si="3"/>
        <v>63.42386311</v>
      </c>
      <c r="L39" s="15">
        <f t="shared" si="4"/>
        <v>-90.94912146</v>
      </c>
      <c r="M39" s="15">
        <f t="shared" si="5"/>
        <v>2.094256733</v>
      </c>
      <c r="N39" s="15">
        <f t="shared" si="6"/>
        <v>59.69324555</v>
      </c>
      <c r="O39" s="15">
        <f t="shared" si="7"/>
        <v>-96.52976322</v>
      </c>
    </row>
    <row r="40">
      <c r="A40" s="12" t="s">
        <v>90</v>
      </c>
      <c r="B40" s="31">
        <v>10.49</v>
      </c>
      <c r="C40" s="23" t="s">
        <v>60</v>
      </c>
      <c r="D40" s="24">
        <v>10.49</v>
      </c>
      <c r="E40" s="21">
        <v>1850.0</v>
      </c>
      <c r="F40" s="21">
        <v>3069.0</v>
      </c>
      <c r="G40" s="21">
        <v>4919.0</v>
      </c>
      <c r="H40" s="17">
        <f t="shared" si="1"/>
        <v>0.001066273633</v>
      </c>
      <c r="J40" s="15">
        <f t="shared" si="2"/>
        <v>9.925702572</v>
      </c>
      <c r="K40" s="15">
        <f t="shared" si="3"/>
        <v>63.42386311</v>
      </c>
      <c r="L40" s="15">
        <f t="shared" si="4"/>
        <v>-90.94912146</v>
      </c>
      <c r="M40" s="15">
        <f t="shared" si="5"/>
        <v>2.073931671</v>
      </c>
      <c r="N40" s="15">
        <f t="shared" si="6"/>
        <v>59.67472852</v>
      </c>
      <c r="O40" s="15">
        <f t="shared" si="7"/>
        <v>-96.54535449</v>
      </c>
    </row>
    <row r="41">
      <c r="A41" s="12" t="s">
        <v>46</v>
      </c>
      <c r="B41" s="12">
        <v>10.99</v>
      </c>
      <c r="C41" s="32" t="s">
        <v>47</v>
      </c>
      <c r="D41" s="33">
        <v>14.3259046</v>
      </c>
      <c r="E41" s="21">
        <v>2146.0</v>
      </c>
      <c r="F41" s="21">
        <v>4564.0</v>
      </c>
      <c r="G41" s="21">
        <v>6710.0</v>
      </c>
      <c r="H41" s="17">
        <f t="shared" si="1"/>
        <v>0.001067504069</v>
      </c>
      <c r="J41" s="15">
        <f t="shared" si="2"/>
        <v>-21.15144485</v>
      </c>
      <c r="K41" s="15">
        <f t="shared" si="3"/>
        <v>34.18465677</v>
      </c>
      <c r="L41" s="15">
        <f t="shared" si="4"/>
        <v>-113.8605206</v>
      </c>
      <c r="M41" s="15">
        <f t="shared" si="5"/>
        <v>1.958614059</v>
      </c>
      <c r="N41" s="15">
        <f t="shared" si="6"/>
        <v>59.56964852</v>
      </c>
      <c r="O41" s="15">
        <f t="shared" si="7"/>
        <v>-96.63378456</v>
      </c>
    </row>
    <row r="42">
      <c r="A42" s="12" t="s">
        <v>54</v>
      </c>
      <c r="B42" s="31">
        <v>16.99</v>
      </c>
      <c r="C42" s="23" t="s">
        <v>55</v>
      </c>
      <c r="D42" s="15">
        <v>12.652707849999999</v>
      </c>
      <c r="E42" s="21">
        <v>1969.0</v>
      </c>
      <c r="F42" s="21">
        <v>3911.0</v>
      </c>
      <c r="G42" s="21">
        <v>5880.0</v>
      </c>
      <c r="H42" s="17">
        <f t="shared" si="1"/>
        <v>0.001075910531</v>
      </c>
      <c r="J42" s="15">
        <f t="shared" si="2"/>
        <v>-8.805323441</v>
      </c>
      <c r="K42" s="15">
        <f t="shared" si="3"/>
        <v>46.09984826</v>
      </c>
      <c r="L42" s="15">
        <f t="shared" si="4"/>
        <v>-105.1699644</v>
      </c>
      <c r="M42" s="15">
        <f t="shared" si="5"/>
        <v>1.174260014</v>
      </c>
      <c r="N42" s="15">
        <f t="shared" si="6"/>
        <v>58.85400023</v>
      </c>
      <c r="O42" s="15">
        <f t="shared" si="7"/>
        <v>-97.23392673</v>
      </c>
    </row>
    <row r="43">
      <c r="A43" s="12" t="s">
        <v>84</v>
      </c>
      <c r="B43" s="12">
        <v>39.0</v>
      </c>
      <c r="C43" s="32" t="s">
        <v>85</v>
      </c>
      <c r="D43" s="33">
        <v>10.618023</v>
      </c>
      <c r="E43" s="21">
        <v>1850.0</v>
      </c>
      <c r="F43" s="21">
        <v>3069.0</v>
      </c>
      <c r="G43" s="21">
        <v>4919.0</v>
      </c>
      <c r="H43" s="17">
        <f t="shared" si="1"/>
        <v>0.001079286745</v>
      </c>
      <c r="J43" s="15">
        <f t="shared" si="2"/>
        <v>8.715298995</v>
      </c>
      <c r="K43" s="15">
        <f t="shared" si="3"/>
        <v>62.33072132</v>
      </c>
      <c r="L43" s="15">
        <f t="shared" si="4"/>
        <v>-91.90865573</v>
      </c>
      <c r="M43" s="15">
        <f t="shared" si="5"/>
        <v>0.8609589059</v>
      </c>
      <c r="N43" s="15">
        <f t="shared" si="6"/>
        <v>58.56769016</v>
      </c>
      <c r="O43" s="15">
        <f t="shared" si="7"/>
        <v>-97.47299967</v>
      </c>
    </row>
    <row r="44">
      <c r="A44" s="12" t="s">
        <v>52</v>
      </c>
      <c r="B44" s="31">
        <v>219.0</v>
      </c>
      <c r="C44" s="23" t="s">
        <v>53</v>
      </c>
      <c r="D44" s="15">
        <v>10.92716487</v>
      </c>
      <c r="E44" s="21">
        <v>1889.0</v>
      </c>
      <c r="F44" s="21">
        <v>3148.0</v>
      </c>
      <c r="G44" s="21">
        <v>5037.0</v>
      </c>
      <c r="H44" s="17">
        <f t="shared" si="1"/>
        <v>0.001084689783</v>
      </c>
      <c r="J44" s="15">
        <f t="shared" si="2"/>
        <v>5.849249403</v>
      </c>
      <c r="K44" s="15">
        <f t="shared" si="3"/>
        <v>59.72810493</v>
      </c>
      <c r="L44" s="15">
        <f t="shared" si="4"/>
        <v>-94.15750941</v>
      </c>
      <c r="M44" s="15">
        <f t="shared" si="5"/>
        <v>0.3616008756</v>
      </c>
      <c r="N44" s="15">
        <f t="shared" si="6"/>
        <v>58.11081666</v>
      </c>
      <c r="O44" s="15">
        <f t="shared" si="7"/>
        <v>-97.85328807</v>
      </c>
    </row>
    <row r="45">
      <c r="A45" s="12" t="s">
        <v>78</v>
      </c>
      <c r="B45" s="34">
        <v>10.99</v>
      </c>
      <c r="C45" s="23" t="s">
        <v>60</v>
      </c>
      <c r="D45" s="24">
        <v>10.99</v>
      </c>
      <c r="E45" s="21">
        <v>1895.0</v>
      </c>
      <c r="F45" s="21">
        <v>3147.0</v>
      </c>
      <c r="G45" s="21">
        <v>5042.0</v>
      </c>
      <c r="H45" s="17">
        <f t="shared" si="1"/>
        <v>0.001089845299</v>
      </c>
      <c r="J45" s="15">
        <f t="shared" si="2"/>
        <v>5.276304415</v>
      </c>
      <c r="K45" s="15">
        <f t="shared" si="3"/>
        <v>59.20540823</v>
      </c>
      <c r="L45" s="15">
        <f t="shared" si="4"/>
        <v>-94.60320913</v>
      </c>
      <c r="M45" s="15">
        <f t="shared" si="5"/>
        <v>-0.112571481</v>
      </c>
      <c r="N45" s="15">
        <f t="shared" si="6"/>
        <v>57.6763759</v>
      </c>
      <c r="O45" s="15">
        <f t="shared" si="7"/>
        <v>-98.21353402</v>
      </c>
    </row>
    <row r="46">
      <c r="A46" s="12" t="s">
        <v>79</v>
      </c>
      <c r="B46" s="31">
        <v>10.99</v>
      </c>
      <c r="C46" s="23" t="s">
        <v>60</v>
      </c>
      <c r="D46" s="24">
        <v>10.99</v>
      </c>
      <c r="E46" s="21">
        <v>1896.0</v>
      </c>
      <c r="F46" s="21">
        <v>3146.0</v>
      </c>
      <c r="G46" s="21">
        <v>5042.0</v>
      </c>
      <c r="H46" s="17">
        <f t="shared" si="1"/>
        <v>0.001089845299</v>
      </c>
      <c r="J46" s="15">
        <f t="shared" si="2"/>
        <v>5.276304415</v>
      </c>
      <c r="K46" s="15">
        <f t="shared" si="3"/>
        <v>59.20540823</v>
      </c>
      <c r="L46" s="15">
        <f t="shared" si="4"/>
        <v>-94.60320913</v>
      </c>
      <c r="M46" s="15">
        <f t="shared" si="5"/>
        <v>-0.112571481</v>
      </c>
      <c r="N46" s="15">
        <f t="shared" si="6"/>
        <v>57.6763759</v>
      </c>
      <c r="O46" s="15">
        <f t="shared" si="7"/>
        <v>-98.21353402</v>
      </c>
    </row>
    <row r="47">
      <c r="A47" s="12" t="s">
        <v>80</v>
      </c>
      <c r="B47" s="31">
        <v>10.99</v>
      </c>
      <c r="C47" s="23" t="s">
        <v>60</v>
      </c>
      <c r="D47" s="24">
        <v>10.99</v>
      </c>
      <c r="E47" s="21">
        <v>1895.0</v>
      </c>
      <c r="F47" s="21">
        <v>3147.0</v>
      </c>
      <c r="G47" s="21">
        <v>5042.0</v>
      </c>
      <c r="H47" s="17">
        <f t="shared" si="1"/>
        <v>0.001089845299</v>
      </c>
      <c r="J47" s="15">
        <f t="shared" si="2"/>
        <v>5.276304415</v>
      </c>
      <c r="K47" s="15">
        <f t="shared" si="3"/>
        <v>59.20540823</v>
      </c>
      <c r="L47" s="15">
        <f t="shared" si="4"/>
        <v>-94.60320913</v>
      </c>
      <c r="M47" s="15">
        <f t="shared" si="5"/>
        <v>-0.112571481</v>
      </c>
      <c r="N47" s="15">
        <f t="shared" si="6"/>
        <v>57.6763759</v>
      </c>
      <c r="O47" s="15">
        <f t="shared" si="7"/>
        <v>-98.21353402</v>
      </c>
    </row>
    <row r="48">
      <c r="A48" s="12" t="s">
        <v>81</v>
      </c>
      <c r="B48" s="34">
        <v>10.99</v>
      </c>
      <c r="C48" s="23" t="s">
        <v>60</v>
      </c>
      <c r="D48" s="24">
        <v>10.99</v>
      </c>
      <c r="E48" s="21">
        <v>1894.0</v>
      </c>
      <c r="F48" s="21">
        <v>3146.0</v>
      </c>
      <c r="G48" s="21">
        <v>5040.0</v>
      </c>
      <c r="H48" s="17">
        <f t="shared" si="1"/>
        <v>0.001090277778</v>
      </c>
      <c r="J48" s="15">
        <f t="shared" si="2"/>
        <v>5.276304415</v>
      </c>
      <c r="K48" s="15">
        <f t="shared" si="3"/>
        <v>59.20540823</v>
      </c>
      <c r="L48" s="15">
        <f t="shared" si="4"/>
        <v>-94.60320913</v>
      </c>
      <c r="M48" s="15">
        <f t="shared" si="5"/>
        <v>-0.1522461318</v>
      </c>
      <c r="N48" s="15">
        <f t="shared" si="6"/>
        <v>57.63999866</v>
      </c>
      <c r="O48" s="15">
        <f t="shared" si="7"/>
        <v>-98.24363831</v>
      </c>
    </row>
    <row r="49">
      <c r="A49" s="12" t="s">
        <v>82</v>
      </c>
      <c r="B49" s="12">
        <v>10.99</v>
      </c>
      <c r="C49" s="32" t="s">
        <v>60</v>
      </c>
      <c r="D49" s="35">
        <v>10.99</v>
      </c>
      <c r="E49" s="21">
        <v>1893.0</v>
      </c>
      <c r="F49" s="21">
        <v>3145.0</v>
      </c>
      <c r="G49" s="21">
        <v>5038.0</v>
      </c>
      <c r="H49" s="17">
        <f t="shared" si="1"/>
        <v>0.001090710599</v>
      </c>
      <c r="J49" s="15">
        <f t="shared" si="2"/>
        <v>5.276304415</v>
      </c>
      <c r="K49" s="15">
        <f t="shared" si="3"/>
        <v>59.20540823</v>
      </c>
      <c r="L49" s="15">
        <f t="shared" si="4"/>
        <v>-94.60320913</v>
      </c>
      <c r="M49" s="15">
        <f t="shared" si="5"/>
        <v>-0.1919365175</v>
      </c>
      <c r="N49" s="15">
        <f t="shared" si="6"/>
        <v>57.60360282</v>
      </c>
      <c r="O49" s="15">
        <f t="shared" si="7"/>
        <v>-98.27374868</v>
      </c>
    </row>
    <row r="50">
      <c r="A50" s="12" t="s">
        <v>63</v>
      </c>
      <c r="B50" s="36">
        <v>11.99</v>
      </c>
      <c r="C50" s="23" t="s">
        <v>25</v>
      </c>
      <c r="D50" s="15">
        <v>13.0409235</v>
      </c>
      <c r="E50" s="21">
        <v>1701.0</v>
      </c>
      <c r="F50" s="21">
        <v>4220.0</v>
      </c>
      <c r="G50" s="21">
        <v>5921.0</v>
      </c>
      <c r="H50" s="17">
        <f t="shared" si="1"/>
        <v>0.001101243329</v>
      </c>
      <c r="J50" s="15">
        <f t="shared" si="2"/>
        <v>-11.81934333</v>
      </c>
      <c r="K50" s="15">
        <f t="shared" si="3"/>
        <v>43.22851825</v>
      </c>
      <c r="L50" s="15">
        <f t="shared" si="4"/>
        <v>-107.3390081</v>
      </c>
      <c r="M50" s="15">
        <f t="shared" si="5"/>
        <v>-1.152966855</v>
      </c>
      <c r="N50" s="15">
        <f t="shared" si="6"/>
        <v>56.72106787</v>
      </c>
      <c r="O50" s="15">
        <f t="shared" si="7"/>
        <v>-99.00103157</v>
      </c>
    </row>
    <row r="51">
      <c r="A51" s="12" t="s">
        <v>74</v>
      </c>
      <c r="B51" s="31">
        <v>18.49</v>
      </c>
      <c r="C51" s="23" t="s">
        <v>75</v>
      </c>
      <c r="D51" s="15">
        <v>12.709378849999998</v>
      </c>
      <c r="E51" s="21">
        <v>1940.0</v>
      </c>
      <c r="F51" s="21">
        <v>3817.0</v>
      </c>
      <c r="G51" s="21">
        <v>5757.0</v>
      </c>
      <c r="H51" s="17">
        <f t="shared" si="1"/>
        <v>0.001103819598</v>
      </c>
      <c r="J51" s="15">
        <f t="shared" si="2"/>
        <v>-9.251308734</v>
      </c>
      <c r="K51" s="15">
        <f t="shared" si="3"/>
        <v>45.67647831</v>
      </c>
      <c r="L51" s="15">
        <f t="shared" si="4"/>
        <v>-105.4929057</v>
      </c>
      <c r="M51" s="15">
        <f t="shared" si="5"/>
        <v>-1.386626044</v>
      </c>
      <c r="N51" s="15">
        <f t="shared" si="6"/>
        <v>56.50612254</v>
      </c>
      <c r="O51" s="15">
        <f t="shared" si="7"/>
        <v>-99.17734231</v>
      </c>
    </row>
    <row r="52">
      <c r="A52" s="12" t="s">
        <v>64</v>
      </c>
      <c r="B52" s="36">
        <v>11.99</v>
      </c>
      <c r="C52" s="23" t="s">
        <v>25</v>
      </c>
      <c r="D52" s="15">
        <v>13.0409235</v>
      </c>
      <c r="E52" s="21">
        <v>2047.0</v>
      </c>
      <c r="F52" s="21">
        <v>3826.0</v>
      </c>
      <c r="G52" s="21">
        <v>5873.0</v>
      </c>
      <c r="H52" s="17">
        <f t="shared" si="1"/>
        <v>0.001110243785</v>
      </c>
      <c r="J52" s="15">
        <f t="shared" si="2"/>
        <v>-11.81934333</v>
      </c>
      <c r="K52" s="15">
        <f t="shared" si="3"/>
        <v>43.22851825</v>
      </c>
      <c r="L52" s="15">
        <f t="shared" si="4"/>
        <v>-107.3390081</v>
      </c>
      <c r="M52" s="15">
        <f t="shared" si="5"/>
        <v>-1.966893914</v>
      </c>
      <c r="N52" s="15">
        <f t="shared" si="6"/>
        <v>55.9716992</v>
      </c>
      <c r="O52" s="15">
        <f t="shared" si="7"/>
        <v>-99.6143213</v>
      </c>
    </row>
    <row r="53">
      <c r="A53" s="12" t="s">
        <v>113</v>
      </c>
      <c r="B53" s="12">
        <v>330.0</v>
      </c>
      <c r="C53" s="32" t="s">
        <v>114</v>
      </c>
      <c r="D53" s="33">
        <v>11.416713</v>
      </c>
      <c r="E53" s="21">
        <v>2039.0</v>
      </c>
      <c r="F53" s="21">
        <v>3089.0</v>
      </c>
      <c r="G53" s="21">
        <v>5128.0</v>
      </c>
      <c r="H53" s="17">
        <f t="shared" si="1"/>
        <v>0.001113174044</v>
      </c>
      <c r="J53" s="15">
        <f t="shared" si="2"/>
        <v>1.468246024</v>
      </c>
      <c r="K53" s="15">
        <f t="shared" si="3"/>
        <v>55.710683</v>
      </c>
      <c r="L53" s="15">
        <f t="shared" si="4"/>
        <v>-97.53341364</v>
      </c>
      <c r="M53" s="15">
        <f t="shared" si="5"/>
        <v>-2.230446533</v>
      </c>
      <c r="N53" s="15">
        <f t="shared" si="6"/>
        <v>55.72867194</v>
      </c>
      <c r="O53" s="15">
        <f t="shared" si="7"/>
        <v>-99.81238475</v>
      </c>
    </row>
    <row r="54">
      <c r="A54" s="12" t="s">
        <v>99</v>
      </c>
      <c r="B54" s="34">
        <v>10.99</v>
      </c>
      <c r="C54" s="23" t="s">
        <v>25</v>
      </c>
      <c r="D54" s="15">
        <v>11.9532735</v>
      </c>
      <c r="E54" s="21">
        <v>1513.0</v>
      </c>
      <c r="F54" s="21">
        <v>3756.0</v>
      </c>
      <c r="G54" s="21">
        <v>5269.0</v>
      </c>
      <c r="H54" s="17">
        <f t="shared" si="1"/>
        <v>0.001134301907</v>
      </c>
      <c r="J54" s="15">
        <f t="shared" si="2"/>
        <v>-3.124157404</v>
      </c>
      <c r="K54" s="15">
        <f t="shared" si="3"/>
        <v>51.44783641</v>
      </c>
      <c r="L54" s="15">
        <f t="shared" si="4"/>
        <v>-100.9945019</v>
      </c>
      <c r="M54" s="15">
        <f t="shared" si="5"/>
        <v>-4.11015703</v>
      </c>
      <c r="N54" s="15">
        <f t="shared" si="6"/>
        <v>53.98995424</v>
      </c>
      <c r="O54" s="15">
        <f t="shared" si="7"/>
        <v>-101.21766</v>
      </c>
    </row>
    <row r="55">
      <c r="A55" s="12" t="s">
        <v>96</v>
      </c>
      <c r="B55" s="31">
        <v>11.49</v>
      </c>
      <c r="C55" s="23" t="s">
        <v>60</v>
      </c>
      <c r="D55" s="24">
        <v>11.49</v>
      </c>
      <c r="E55" s="21">
        <v>1894.0</v>
      </c>
      <c r="F55" s="21">
        <v>3146.0</v>
      </c>
      <c r="G55" s="21">
        <v>5040.0</v>
      </c>
      <c r="H55" s="17">
        <f t="shared" si="1"/>
        <v>0.001139880952</v>
      </c>
      <c r="J55" s="15">
        <f t="shared" si="2"/>
        <v>0.82839192</v>
      </c>
      <c r="K55" s="15">
        <f t="shared" si="3"/>
        <v>55.11993204</v>
      </c>
      <c r="L55" s="15">
        <f t="shared" si="4"/>
        <v>-98.02035326</v>
      </c>
      <c r="M55" s="15">
        <f t="shared" si="5"/>
        <v>-4.600566815</v>
      </c>
      <c r="N55" s="15">
        <f t="shared" si="6"/>
        <v>53.53476554</v>
      </c>
      <c r="O55" s="15">
        <f t="shared" si="7"/>
        <v>-101.5821833</v>
      </c>
    </row>
    <row r="56">
      <c r="A56" s="12" t="s">
        <v>58</v>
      </c>
      <c r="B56" s="31">
        <v>12.99</v>
      </c>
      <c r="C56" s="23" t="s">
        <v>25</v>
      </c>
      <c r="D56" s="15">
        <v>14.1285735</v>
      </c>
      <c r="E56" s="21">
        <v>2125.0</v>
      </c>
      <c r="F56" s="21">
        <v>4031.0</v>
      </c>
      <c r="G56" s="21">
        <v>6156.0</v>
      </c>
      <c r="H56" s="17">
        <f t="shared" si="1"/>
        <v>0.001147544956</v>
      </c>
      <c r="J56" s="15">
        <f t="shared" si="2"/>
        <v>-19.77895616</v>
      </c>
      <c r="K56" s="15">
        <f t="shared" si="3"/>
        <v>35.52953691</v>
      </c>
      <c r="L56" s="15">
        <f t="shared" si="4"/>
        <v>-112.9193423</v>
      </c>
      <c r="M56" s="15">
        <f t="shared" si="5"/>
        <v>-5.270259167</v>
      </c>
      <c r="N56" s="15">
        <f t="shared" si="6"/>
        <v>52.91212067</v>
      </c>
      <c r="O56" s="15">
        <f t="shared" si="7"/>
        <v>-102.0785695</v>
      </c>
    </row>
    <row r="57">
      <c r="A57" s="12" t="s">
        <v>94</v>
      </c>
      <c r="B57" s="31">
        <v>3490.0</v>
      </c>
      <c r="C57" s="23" t="s">
        <v>95</v>
      </c>
      <c r="D57" s="15">
        <v>10.04467719</v>
      </c>
      <c r="E57" s="21">
        <v>1181.0</v>
      </c>
      <c r="F57" s="21">
        <v>3177.0</v>
      </c>
      <c r="G57" s="21">
        <v>4358.0</v>
      </c>
      <c r="H57" s="17">
        <f t="shared" si="1"/>
        <v>0.001152441165</v>
      </c>
      <c r="J57" s="15">
        <f t="shared" si="2"/>
        <v>14.24764434</v>
      </c>
      <c r="K57" s="15">
        <f t="shared" si="3"/>
        <v>67.29831712</v>
      </c>
      <c r="L57" s="15">
        <f t="shared" si="4"/>
        <v>-87.47450029</v>
      </c>
      <c r="M57" s="15">
        <f t="shared" si="5"/>
        <v>-5.695699478</v>
      </c>
      <c r="N57" s="15">
        <f t="shared" si="6"/>
        <v>52.51593764</v>
      </c>
      <c r="O57" s="15">
        <f t="shared" si="7"/>
        <v>-102.3930768</v>
      </c>
    </row>
    <row r="58">
      <c r="A58" s="12" t="s">
        <v>105</v>
      </c>
      <c r="B58" s="31">
        <v>43.0</v>
      </c>
      <c r="C58" s="23" t="s">
        <v>106</v>
      </c>
      <c r="D58" s="22">
        <v>11.4670164</v>
      </c>
      <c r="E58" s="21">
        <v>1851.0</v>
      </c>
      <c r="F58" s="21">
        <v>3069.0</v>
      </c>
      <c r="G58" s="21">
        <v>4920.0</v>
      </c>
      <c r="H58" s="17">
        <f t="shared" si="1"/>
        <v>0.001165347195</v>
      </c>
      <c r="J58" s="15">
        <f t="shared" si="2"/>
        <v>1.028619249</v>
      </c>
      <c r="K58" s="15">
        <f t="shared" si="3"/>
        <v>55.30490397</v>
      </c>
      <c r="L58" s="15">
        <f t="shared" si="4"/>
        <v>-97.86814256</v>
      </c>
      <c r="M58" s="15">
        <f t="shared" si="5"/>
        <v>-6.808270333</v>
      </c>
      <c r="N58" s="15">
        <f t="shared" si="6"/>
        <v>51.477553</v>
      </c>
      <c r="O58" s="15">
        <f t="shared" si="7"/>
        <v>-103.212494</v>
      </c>
    </row>
    <row r="59">
      <c r="A59" s="12" t="s">
        <v>104</v>
      </c>
      <c r="B59" s="31">
        <v>10.99</v>
      </c>
      <c r="C59" s="23" t="s">
        <v>25</v>
      </c>
      <c r="D59" s="15">
        <v>11.9532735</v>
      </c>
      <c r="E59" s="21">
        <v>1884.0</v>
      </c>
      <c r="F59" s="21">
        <v>3164.0</v>
      </c>
      <c r="G59" s="21">
        <v>5048.0</v>
      </c>
      <c r="H59" s="17">
        <f t="shared" si="1"/>
        <v>0.001183961321</v>
      </c>
      <c r="J59" s="15">
        <f t="shared" si="2"/>
        <v>-3.124157404</v>
      </c>
      <c r="K59" s="15">
        <f t="shared" si="3"/>
        <v>51.44783641</v>
      </c>
      <c r="L59" s="15">
        <f t="shared" si="4"/>
        <v>-100.9945019</v>
      </c>
      <c r="M59" s="15">
        <f t="shared" si="5"/>
        <v>-8.390654458</v>
      </c>
      <c r="N59" s="15">
        <f t="shared" si="6"/>
        <v>49.99486249</v>
      </c>
      <c r="O59" s="15">
        <f t="shared" si="7"/>
        <v>-104.3703827</v>
      </c>
    </row>
    <row r="60">
      <c r="A60" s="12" t="s">
        <v>77</v>
      </c>
      <c r="B60" s="36">
        <v>11.99</v>
      </c>
      <c r="C60" s="23" t="s">
        <v>25</v>
      </c>
      <c r="D60" s="15">
        <v>13.0409235</v>
      </c>
      <c r="E60" s="21">
        <v>1688.0</v>
      </c>
      <c r="F60" s="21">
        <v>3805.0</v>
      </c>
      <c r="G60" s="21">
        <v>5493.0</v>
      </c>
      <c r="H60" s="17">
        <f t="shared" si="1"/>
        <v>0.00118704929</v>
      </c>
      <c r="J60" s="15">
        <f t="shared" si="2"/>
        <v>-11.81934333</v>
      </c>
      <c r="K60" s="15">
        <f t="shared" si="3"/>
        <v>43.22851825</v>
      </c>
      <c r="L60" s="15">
        <f t="shared" si="4"/>
        <v>-107.3390081</v>
      </c>
      <c r="M60" s="15">
        <f t="shared" si="5"/>
        <v>-8.650658795</v>
      </c>
      <c r="N60" s="15">
        <f t="shared" si="6"/>
        <v>49.75058243</v>
      </c>
      <c r="O60" s="15">
        <f t="shared" si="7"/>
        <v>-104.5597955</v>
      </c>
    </row>
    <row r="61">
      <c r="A61" s="12" t="s">
        <v>69</v>
      </c>
      <c r="B61" s="31">
        <v>12.99</v>
      </c>
      <c r="C61" s="23" t="s">
        <v>25</v>
      </c>
      <c r="D61" s="15">
        <v>14.1285735</v>
      </c>
      <c r="E61" s="21">
        <v>1928.0</v>
      </c>
      <c r="F61" s="21">
        <v>3899.0</v>
      </c>
      <c r="G61" s="21">
        <v>5827.0</v>
      </c>
      <c r="H61" s="17">
        <f t="shared" si="1"/>
        <v>0.001212336837</v>
      </c>
      <c r="J61" s="15">
        <f t="shared" si="2"/>
        <v>-19.77895616</v>
      </c>
      <c r="K61" s="15">
        <f t="shared" si="3"/>
        <v>35.52953691</v>
      </c>
      <c r="L61" s="15">
        <f t="shared" si="4"/>
        <v>-112.9193423</v>
      </c>
      <c r="M61" s="15">
        <f t="shared" si="5"/>
        <v>-10.75359146</v>
      </c>
      <c r="N61" s="15">
        <f t="shared" si="6"/>
        <v>47.76797862</v>
      </c>
      <c r="O61" s="15">
        <f t="shared" si="7"/>
        <v>-106.083126</v>
      </c>
    </row>
    <row r="62">
      <c r="A62" s="12" t="s">
        <v>115</v>
      </c>
      <c r="B62" s="31">
        <v>259.0</v>
      </c>
      <c r="C62" s="23" t="s">
        <v>116</v>
      </c>
      <c r="D62" s="15">
        <v>11.52750984</v>
      </c>
      <c r="E62" s="21">
        <v>1208.0</v>
      </c>
      <c r="F62" s="21">
        <v>3538.0</v>
      </c>
      <c r="G62" s="21">
        <v>4746.0</v>
      </c>
      <c r="H62" s="17">
        <f t="shared" si="1"/>
        <v>0.001214444779</v>
      </c>
      <c r="J62" s="15">
        <f t="shared" si="2"/>
        <v>0.5024709153</v>
      </c>
      <c r="K62" s="15">
        <f t="shared" si="3"/>
        <v>54.81862797</v>
      </c>
      <c r="L62" s="15">
        <f t="shared" si="4"/>
        <v>-98.26779308</v>
      </c>
      <c r="M62" s="15">
        <f t="shared" si="5"/>
        <v>-10.92680437</v>
      </c>
      <c r="N62" s="15">
        <f t="shared" si="6"/>
        <v>47.60413136</v>
      </c>
      <c r="O62" s="15">
        <f t="shared" si="7"/>
        <v>-106.2079163</v>
      </c>
    </row>
    <row r="63">
      <c r="A63" s="12" t="s">
        <v>71</v>
      </c>
      <c r="B63" s="31">
        <v>12.99</v>
      </c>
      <c r="C63" s="23" t="s">
        <v>25</v>
      </c>
      <c r="D63" s="15">
        <v>14.1285735</v>
      </c>
      <c r="E63" s="21">
        <v>1916.0</v>
      </c>
      <c r="F63" s="21">
        <v>3878.0</v>
      </c>
      <c r="G63" s="21">
        <v>5794.0</v>
      </c>
      <c r="H63" s="17">
        <f t="shared" si="1"/>
        <v>0.001219241759</v>
      </c>
      <c r="J63" s="15">
        <f t="shared" si="2"/>
        <v>-19.77895616</v>
      </c>
      <c r="K63" s="15">
        <f t="shared" si="3"/>
        <v>35.52953691</v>
      </c>
      <c r="L63" s="15">
        <f t="shared" si="4"/>
        <v>-112.9193423</v>
      </c>
      <c r="M63" s="15">
        <f t="shared" si="5"/>
        <v>-11.31980047</v>
      </c>
      <c r="N63" s="15">
        <f t="shared" si="6"/>
        <v>47.2320755</v>
      </c>
      <c r="O63" s="15">
        <f t="shared" si="7"/>
        <v>-106.4906656</v>
      </c>
    </row>
    <row r="64">
      <c r="A64" s="23" t="s">
        <v>118</v>
      </c>
      <c r="B64" s="31">
        <v>153000.0</v>
      </c>
      <c r="C64" s="23" t="s">
        <v>119</v>
      </c>
      <c r="D64" s="15">
        <v>10.6466886</v>
      </c>
      <c r="E64" s="21">
        <v>1761.0</v>
      </c>
      <c r="F64" s="21">
        <v>2531.0</v>
      </c>
      <c r="G64" s="21">
        <v>4292.0</v>
      </c>
      <c r="H64" s="17">
        <f t="shared" si="1"/>
        <v>0.001240294571</v>
      </c>
      <c r="J64" s="15">
        <f t="shared" si="2"/>
        <v>8.446187916</v>
      </c>
      <c r="K64" s="15">
        <f t="shared" si="3"/>
        <v>62.08719818</v>
      </c>
      <c r="L64" s="15">
        <f t="shared" si="4"/>
        <v>-92.12119563</v>
      </c>
      <c r="M64" s="15">
        <f t="shared" si="5"/>
        <v>-13.02542351</v>
      </c>
      <c r="N64" s="15">
        <f t="shared" si="6"/>
        <v>45.61234532</v>
      </c>
      <c r="O64" s="15">
        <f t="shared" si="7"/>
        <v>-107.7116898</v>
      </c>
    </row>
    <row r="65">
      <c r="A65" s="12" t="s">
        <v>72</v>
      </c>
      <c r="B65" s="31">
        <v>12.99</v>
      </c>
      <c r="C65" s="23" t="s">
        <v>25</v>
      </c>
      <c r="D65" s="15">
        <v>14.1285735</v>
      </c>
      <c r="E65" s="21">
        <v>1715.0</v>
      </c>
      <c r="F65" s="21">
        <v>3966.0</v>
      </c>
      <c r="G65" s="21">
        <v>5681.0</v>
      </c>
      <c r="H65" s="17">
        <f t="shared" si="1"/>
        <v>0.001243493531</v>
      </c>
      <c r="J65" s="15">
        <f t="shared" si="2"/>
        <v>-19.77895616</v>
      </c>
      <c r="K65" s="15">
        <f t="shared" si="3"/>
        <v>35.52953691</v>
      </c>
      <c r="L65" s="15">
        <f t="shared" si="4"/>
        <v>-112.9193423</v>
      </c>
      <c r="M65" s="15">
        <f t="shared" si="5"/>
        <v>-13.2818966</v>
      </c>
      <c r="N65" s="15">
        <f t="shared" si="6"/>
        <v>45.36808406</v>
      </c>
      <c r="O65" s="15">
        <f t="shared" si="7"/>
        <v>-107.8944383</v>
      </c>
    </row>
    <row r="66">
      <c r="A66" s="12" t="s">
        <v>70</v>
      </c>
      <c r="B66" s="31">
        <v>14.99</v>
      </c>
      <c r="C66" s="23" t="s">
        <v>25</v>
      </c>
      <c r="D66" s="15">
        <v>16.3038735</v>
      </c>
      <c r="E66" s="21">
        <v>2114.0</v>
      </c>
      <c r="F66" s="21">
        <v>4432.0</v>
      </c>
      <c r="G66" s="21">
        <v>6546.0</v>
      </c>
      <c r="H66" s="17">
        <f t="shared" si="1"/>
        <v>0.001245331004</v>
      </c>
      <c r="J66" s="15">
        <f t="shared" si="2"/>
        <v>-33.83569855</v>
      </c>
      <c r="K66" s="15">
        <f t="shared" si="3"/>
        <v>21.50670752</v>
      </c>
      <c r="L66" s="15">
        <f t="shared" si="4"/>
        <v>-122.2803788</v>
      </c>
      <c r="M66" s="15">
        <f t="shared" si="5"/>
        <v>-13.42889605</v>
      </c>
      <c r="N66" s="15">
        <f t="shared" si="6"/>
        <v>45.2280007</v>
      </c>
      <c r="O66" s="15">
        <f t="shared" si="7"/>
        <v>-107.9990815</v>
      </c>
    </row>
    <row r="67">
      <c r="A67" s="12" t="s">
        <v>121</v>
      </c>
      <c r="B67" s="31">
        <v>109.0</v>
      </c>
      <c r="C67" s="23" t="s">
        <v>122</v>
      </c>
      <c r="D67" s="15">
        <v>12.4873888</v>
      </c>
      <c r="E67" s="21">
        <v>1624.0</v>
      </c>
      <c r="F67" s="21">
        <v>3354.0</v>
      </c>
      <c r="G67" s="21">
        <v>4978.0</v>
      </c>
      <c r="H67" s="17">
        <f t="shared" si="1"/>
        <v>0.001254257613</v>
      </c>
      <c r="J67" s="15">
        <f t="shared" si="2"/>
        <v>-7.492310283</v>
      </c>
      <c r="K67" s="15">
        <f t="shared" si="3"/>
        <v>47.34327034</v>
      </c>
      <c r="L67" s="15">
        <f t="shared" si="4"/>
        <v>-104.2151521</v>
      </c>
      <c r="M67" s="15">
        <f t="shared" si="5"/>
        <v>-14.13975182</v>
      </c>
      <c r="N67" s="15">
        <f t="shared" si="6"/>
        <v>44.54973267</v>
      </c>
      <c r="O67" s="15">
        <f t="shared" si="7"/>
        <v>-108.5040833</v>
      </c>
    </row>
    <row r="68">
      <c r="A68" s="12" t="s">
        <v>76</v>
      </c>
      <c r="B68" s="12">
        <v>12.99</v>
      </c>
      <c r="C68" s="32" t="s">
        <v>25</v>
      </c>
      <c r="D68" s="33">
        <v>14.1285735</v>
      </c>
      <c r="E68" s="21">
        <v>1749.0</v>
      </c>
      <c r="F68" s="21">
        <v>3851.0</v>
      </c>
      <c r="G68" s="21">
        <v>5600.0</v>
      </c>
      <c r="H68" s="17">
        <f t="shared" si="1"/>
        <v>0.001261479777</v>
      </c>
      <c r="J68" s="15">
        <f t="shared" si="2"/>
        <v>-19.77895616</v>
      </c>
      <c r="K68" s="15">
        <f t="shared" si="3"/>
        <v>35.52953691</v>
      </c>
      <c r="L68" s="15">
        <f t="shared" si="4"/>
        <v>-112.9193423</v>
      </c>
      <c r="M68" s="15">
        <f t="shared" si="5"/>
        <v>-14.71092483</v>
      </c>
      <c r="N68" s="15">
        <f t="shared" si="6"/>
        <v>44.00371277</v>
      </c>
      <c r="O68" s="15">
        <f t="shared" si="7"/>
        <v>-108.9086208</v>
      </c>
    </row>
    <row r="69">
      <c r="A69" s="12" t="s">
        <v>111</v>
      </c>
      <c r="B69" s="12">
        <v>12.99</v>
      </c>
      <c r="C69" s="32" t="s">
        <v>60</v>
      </c>
      <c r="D69" s="35">
        <v>12.99</v>
      </c>
      <c r="E69" s="21">
        <v>1894.0</v>
      </c>
      <c r="F69" s="21">
        <v>3148.0</v>
      </c>
      <c r="G69" s="21">
        <v>5042.0</v>
      </c>
      <c r="H69" s="17">
        <f t="shared" si="1"/>
        <v>0.001288179294</v>
      </c>
      <c r="J69" s="15">
        <f t="shared" si="2"/>
        <v>-11.42941079</v>
      </c>
      <c r="K69" s="15">
        <f t="shared" si="3"/>
        <v>43.60133605</v>
      </c>
      <c r="L69" s="15">
        <f t="shared" si="4"/>
        <v>-107.0601588</v>
      </c>
      <c r="M69" s="15">
        <f t="shared" si="5"/>
        <v>-16.79235032</v>
      </c>
      <c r="N69" s="15">
        <f t="shared" si="6"/>
        <v>42.0061347</v>
      </c>
      <c r="O69" s="15">
        <f t="shared" si="7"/>
        <v>-110.3735922</v>
      </c>
    </row>
    <row r="70">
      <c r="A70" s="12" t="s">
        <v>112</v>
      </c>
      <c r="B70" s="34">
        <v>12.99</v>
      </c>
      <c r="C70" s="23" t="s">
        <v>60</v>
      </c>
      <c r="D70" s="24">
        <v>12.99</v>
      </c>
      <c r="E70" s="21">
        <v>1895.0</v>
      </c>
      <c r="F70" s="21">
        <v>3144.0</v>
      </c>
      <c r="G70" s="21">
        <v>5039.0</v>
      </c>
      <c r="H70" s="17">
        <f t="shared" si="1"/>
        <v>0.001288946219</v>
      </c>
      <c r="J70" s="15">
        <f t="shared" si="2"/>
        <v>-11.42941079</v>
      </c>
      <c r="K70" s="15">
        <f t="shared" si="3"/>
        <v>43.60133605</v>
      </c>
      <c r="L70" s="15">
        <f t="shared" si="4"/>
        <v>-107.0601588</v>
      </c>
      <c r="M70" s="15">
        <f t="shared" si="5"/>
        <v>-16.85144717</v>
      </c>
      <c r="N70" s="15">
        <f t="shared" si="6"/>
        <v>41.94923875</v>
      </c>
      <c r="O70" s="15">
        <f t="shared" si="7"/>
        <v>-110.4149766</v>
      </c>
    </row>
    <row r="71">
      <c r="A71" s="12" t="s">
        <v>107</v>
      </c>
      <c r="B71" s="31">
        <v>11.99</v>
      </c>
      <c r="C71" s="23" t="s">
        <v>25</v>
      </c>
      <c r="D71" s="15">
        <v>13.0409235</v>
      </c>
      <c r="E71" s="21">
        <v>1620.0</v>
      </c>
      <c r="F71" s="21">
        <v>3329.0</v>
      </c>
      <c r="G71" s="21">
        <v>4949.0</v>
      </c>
      <c r="H71" s="17">
        <f t="shared" si="1"/>
        <v>0.001317531168</v>
      </c>
      <c r="J71" s="15">
        <f t="shared" si="2"/>
        <v>-11.81934333</v>
      </c>
      <c r="K71" s="15">
        <f t="shared" si="3"/>
        <v>43.22851825</v>
      </c>
      <c r="L71" s="15">
        <f t="shared" si="4"/>
        <v>-107.3390081</v>
      </c>
      <c r="M71" s="15">
        <f t="shared" si="5"/>
        <v>-19.02724306</v>
      </c>
      <c r="N71" s="15">
        <f t="shared" si="6"/>
        <v>39.84752072</v>
      </c>
      <c r="O71" s="15">
        <f t="shared" si="7"/>
        <v>-111.9306653</v>
      </c>
    </row>
    <row r="72">
      <c r="A72" s="12" t="s">
        <v>108</v>
      </c>
      <c r="B72" s="31">
        <v>13.49</v>
      </c>
      <c r="C72" s="23" t="s">
        <v>25</v>
      </c>
      <c r="D72" s="15">
        <v>14.6723985</v>
      </c>
      <c r="E72" s="21">
        <v>1897.0</v>
      </c>
      <c r="F72" s="21">
        <v>3671.0</v>
      </c>
      <c r="G72" s="21">
        <v>5568.0</v>
      </c>
      <c r="H72" s="17">
        <f t="shared" si="1"/>
        <v>0.00131756452</v>
      </c>
      <c r="J72" s="15">
        <f t="shared" si="2"/>
        <v>-23.51148707</v>
      </c>
      <c r="K72" s="15">
        <f t="shared" si="3"/>
        <v>31.85997215</v>
      </c>
      <c r="L72" s="15">
        <f t="shared" si="4"/>
        <v>-115.4648283</v>
      </c>
      <c r="M72" s="15">
        <f t="shared" si="5"/>
        <v>-19.02975156</v>
      </c>
      <c r="N72" s="15">
        <f t="shared" si="6"/>
        <v>39.84508979</v>
      </c>
      <c r="O72" s="15">
        <f t="shared" si="7"/>
        <v>-111.9324038</v>
      </c>
    </row>
    <row r="73">
      <c r="A73" s="12" t="s">
        <v>103</v>
      </c>
      <c r="B73" s="12">
        <v>15.49</v>
      </c>
      <c r="C73" s="32" t="s">
        <v>60</v>
      </c>
      <c r="D73" s="35">
        <v>15.49</v>
      </c>
      <c r="E73" s="21">
        <v>2024.0</v>
      </c>
      <c r="F73" s="21">
        <v>3807.0</v>
      </c>
      <c r="G73" s="21">
        <v>5831.0</v>
      </c>
      <c r="H73" s="17">
        <f t="shared" si="1"/>
        <v>0.001328245584</v>
      </c>
      <c r="J73" s="15">
        <f t="shared" si="2"/>
        <v>-28.84091244</v>
      </c>
      <c r="K73" s="15">
        <f t="shared" si="3"/>
        <v>26.5533021</v>
      </c>
      <c r="L73" s="15">
        <f t="shared" si="4"/>
        <v>-119.0235204</v>
      </c>
      <c r="M73" s="15">
        <f t="shared" si="5"/>
        <v>-19.82952935</v>
      </c>
      <c r="N73" s="15">
        <f t="shared" si="6"/>
        <v>39.06911725</v>
      </c>
      <c r="O73" s="15">
        <f t="shared" si="7"/>
        <v>-112.485655</v>
      </c>
    </row>
    <row r="74">
      <c r="A74" s="12" t="s">
        <v>123</v>
      </c>
      <c r="B74" s="12">
        <v>129.0</v>
      </c>
      <c r="C74" s="32" t="s">
        <v>124</v>
      </c>
      <c r="D74" s="33">
        <v>13.6501092</v>
      </c>
      <c r="E74" s="21">
        <v>1634.0</v>
      </c>
      <c r="F74" s="21">
        <v>3373.0</v>
      </c>
      <c r="G74" s="21">
        <v>5007.0</v>
      </c>
      <c r="H74" s="17">
        <f t="shared" si="1"/>
        <v>0.001363102576</v>
      </c>
      <c r="J74" s="15">
        <f t="shared" si="2"/>
        <v>-16.36199611</v>
      </c>
      <c r="K74" s="15">
        <f t="shared" si="3"/>
        <v>38.85547646</v>
      </c>
      <c r="L74" s="15">
        <f t="shared" si="4"/>
        <v>-110.5495731</v>
      </c>
      <c r="M74" s="15">
        <f t="shared" si="5"/>
        <v>-22.39107648</v>
      </c>
      <c r="N74" s="15">
        <f t="shared" si="6"/>
        <v>36.57134366</v>
      </c>
      <c r="O74" s="15">
        <f t="shared" si="7"/>
        <v>-114.2437701</v>
      </c>
    </row>
    <row r="75">
      <c r="A75" s="12" t="s">
        <v>127</v>
      </c>
      <c r="B75" s="31">
        <v>9.99</v>
      </c>
      <c r="C75" s="23" t="s">
        <v>25</v>
      </c>
      <c r="D75" s="15">
        <v>10.8656235</v>
      </c>
      <c r="E75" s="21">
        <v>1533.0</v>
      </c>
      <c r="F75" s="21">
        <v>2385.0</v>
      </c>
      <c r="G75" s="21">
        <v>3918.0</v>
      </c>
      <c r="H75" s="17">
        <f t="shared" si="1"/>
        <v>0.001386628828</v>
      </c>
      <c r="J75" s="15">
        <f t="shared" si="2"/>
        <v>6.413506277</v>
      </c>
      <c r="K75" s="15">
        <f t="shared" si="3"/>
        <v>60.24208688</v>
      </c>
      <c r="L75" s="15">
        <f t="shared" si="4"/>
        <v>-93.71731744</v>
      </c>
      <c r="M75" s="15">
        <f t="shared" si="5"/>
        <v>-24.079179</v>
      </c>
      <c r="N75" s="15">
        <f t="shared" si="6"/>
        <v>34.91480031</v>
      </c>
      <c r="O75" s="15">
        <f t="shared" si="7"/>
        <v>-115.3909922</v>
      </c>
    </row>
    <row r="76">
      <c r="A76" s="12" t="s">
        <v>117</v>
      </c>
      <c r="B76" s="31">
        <v>13.49</v>
      </c>
      <c r="C76" s="23" t="s">
        <v>25</v>
      </c>
      <c r="D76" s="15">
        <v>14.6723985</v>
      </c>
      <c r="E76" s="21">
        <v>1674.0</v>
      </c>
      <c r="F76" s="21">
        <v>3421.0</v>
      </c>
      <c r="G76" s="21">
        <v>5095.0</v>
      </c>
      <c r="H76" s="17">
        <f t="shared" si="1"/>
        <v>0.00143988209</v>
      </c>
      <c r="J76" s="15">
        <f t="shared" si="2"/>
        <v>-23.51148707</v>
      </c>
      <c r="K76" s="15">
        <f t="shared" si="3"/>
        <v>31.85997215</v>
      </c>
      <c r="L76" s="15">
        <f t="shared" si="4"/>
        <v>-115.4648283</v>
      </c>
      <c r="M76" s="15">
        <f t="shared" si="5"/>
        <v>-27.78428202</v>
      </c>
      <c r="N76" s="15">
        <f t="shared" si="6"/>
        <v>31.24945534</v>
      </c>
      <c r="O76" s="15">
        <f t="shared" si="7"/>
        <v>-117.8777646</v>
      </c>
    </row>
    <row r="77">
      <c r="A77" s="12" t="s">
        <v>109</v>
      </c>
      <c r="B77" s="31">
        <v>54.9</v>
      </c>
      <c r="C77" s="23" t="s">
        <v>110</v>
      </c>
      <c r="D77" s="15">
        <v>17.03950515</v>
      </c>
      <c r="E77" s="21">
        <v>2080.0</v>
      </c>
      <c r="F77" s="21">
        <v>3696.0</v>
      </c>
      <c r="G77" s="21">
        <v>5776.0</v>
      </c>
      <c r="H77" s="17">
        <f t="shared" si="1"/>
        <v>0.001475026415</v>
      </c>
      <c r="J77" s="15">
        <f t="shared" si="2"/>
        <v>-38.1059296</v>
      </c>
      <c r="K77" s="15">
        <f t="shared" si="3"/>
        <v>17.13489883</v>
      </c>
      <c r="L77" s="15">
        <f t="shared" si="4"/>
        <v>-125.0066329</v>
      </c>
      <c r="M77" s="15">
        <f t="shared" si="5"/>
        <v>-30.14514083</v>
      </c>
      <c r="N77" s="15">
        <f t="shared" si="6"/>
        <v>28.89253395</v>
      </c>
      <c r="O77" s="15">
        <f t="shared" si="7"/>
        <v>-119.440358</v>
      </c>
    </row>
    <row r="78">
      <c r="A78" s="12" t="s">
        <v>120</v>
      </c>
      <c r="B78" s="34">
        <v>12.99</v>
      </c>
      <c r="C78" s="23" t="s">
        <v>25</v>
      </c>
      <c r="D78" s="22">
        <v>14.1285735</v>
      </c>
      <c r="E78" s="21">
        <v>1445.0</v>
      </c>
      <c r="F78" s="21">
        <v>2892.0</v>
      </c>
      <c r="G78" s="21">
        <v>4337.0</v>
      </c>
      <c r="H78" s="17">
        <f t="shared" si="1"/>
        <v>0.001628841769</v>
      </c>
      <c r="J78" s="15">
        <f t="shared" si="2"/>
        <v>-19.77895616</v>
      </c>
      <c r="K78" s="15">
        <f t="shared" si="3"/>
        <v>35.52953691</v>
      </c>
      <c r="L78" s="15">
        <f t="shared" si="4"/>
        <v>-112.9193423</v>
      </c>
      <c r="M78" s="15">
        <f t="shared" si="5"/>
        <v>-39.75936752</v>
      </c>
      <c r="N78" s="15">
        <f t="shared" si="6"/>
        <v>19.11819707</v>
      </c>
      <c r="O78" s="15">
        <f t="shared" si="7"/>
        <v>-125.6334471</v>
      </c>
    </row>
    <row r="79">
      <c r="A79" s="12" t="s">
        <v>128</v>
      </c>
      <c r="B79" s="31">
        <v>114.0</v>
      </c>
      <c r="C79" s="23" t="s">
        <v>129</v>
      </c>
      <c r="D79" s="15">
        <v>16.672511399999998</v>
      </c>
      <c r="E79" s="21">
        <v>1542.0</v>
      </c>
      <c r="F79" s="21">
        <v>3348.0</v>
      </c>
      <c r="G79" s="21">
        <v>4890.0</v>
      </c>
      <c r="H79" s="17">
        <f t="shared" si="1"/>
        <v>0.001704755767</v>
      </c>
      <c r="J79" s="15">
        <f t="shared" si="2"/>
        <v>-36.00337727</v>
      </c>
      <c r="K79" s="15">
        <f t="shared" si="3"/>
        <v>19.29413198</v>
      </c>
      <c r="L79" s="15">
        <f t="shared" si="4"/>
        <v>-123.6708861</v>
      </c>
      <c r="M79" s="15">
        <f t="shared" si="5"/>
        <v>-44.1141382</v>
      </c>
      <c r="N79" s="15">
        <f t="shared" si="6"/>
        <v>14.59549014</v>
      </c>
      <c r="O79" s="15">
        <f t="shared" si="7"/>
        <v>-128.351869</v>
      </c>
    </row>
    <row r="80">
      <c r="A80" s="19" t="s">
        <v>125</v>
      </c>
      <c r="B80" s="31">
        <v>18.9</v>
      </c>
      <c r="C80" s="23" t="s">
        <v>126</v>
      </c>
      <c r="D80" s="15">
        <v>20.2327902</v>
      </c>
      <c r="E80" s="21">
        <v>2095.0</v>
      </c>
      <c r="F80" s="21">
        <v>3743.0</v>
      </c>
      <c r="G80" s="21">
        <v>5838.0</v>
      </c>
      <c r="H80" s="17">
        <f t="shared" si="1"/>
        <v>0.001732852878</v>
      </c>
      <c r="J80" s="15">
        <f t="shared" si="2"/>
        <v>-54.35358597</v>
      </c>
      <c r="K80" s="15">
        <f t="shared" si="3"/>
        <v>0</v>
      </c>
      <c r="L80" s="15">
        <f t="shared" si="4"/>
        <v>-134.9168171</v>
      </c>
      <c r="M80" s="15">
        <f t="shared" si="5"/>
        <v>-45.66649892</v>
      </c>
      <c r="N80" s="15">
        <f t="shared" si="6"/>
        <v>12.96853625</v>
      </c>
      <c r="O80" s="15">
        <f t="shared" si="7"/>
        <v>-129.3082864</v>
      </c>
    </row>
    <row r="81">
      <c r="A81" s="12" t="s">
        <v>131</v>
      </c>
      <c r="B81" s="31">
        <v>9.99</v>
      </c>
      <c r="C81" s="23" t="s">
        <v>25</v>
      </c>
      <c r="D81" s="15">
        <v>10.8656235</v>
      </c>
      <c r="E81" s="21">
        <v>718.0</v>
      </c>
      <c r="F81" s="21">
        <v>2239.0</v>
      </c>
      <c r="G81" s="21">
        <v>2957.0</v>
      </c>
      <c r="H81" s="17">
        <f t="shared" si="1"/>
        <v>0.001837271474</v>
      </c>
      <c r="J81" s="15">
        <f t="shared" si="2"/>
        <v>6.413506277</v>
      </c>
      <c r="K81" s="15">
        <f t="shared" si="3"/>
        <v>60.24208688</v>
      </c>
      <c r="L81" s="15">
        <f t="shared" si="4"/>
        <v>-93.71731744</v>
      </c>
      <c r="M81" s="15">
        <f t="shared" si="5"/>
        <v>-51.17432193</v>
      </c>
      <c r="N81" s="15">
        <f t="shared" si="6"/>
        <v>7.132485516</v>
      </c>
      <c r="O81" s="15">
        <f t="shared" si="7"/>
        <v>-132.6494664</v>
      </c>
    </row>
    <row r="82">
      <c r="A82" s="12" t="s">
        <v>130</v>
      </c>
      <c r="B82" s="12">
        <v>18.9</v>
      </c>
      <c r="C82" s="32" t="s">
        <v>126</v>
      </c>
      <c r="D82" s="33">
        <v>20.2327902</v>
      </c>
      <c r="E82" s="21">
        <v>1709.0</v>
      </c>
      <c r="F82" s="21">
        <v>3418.0</v>
      </c>
      <c r="G82" s="21">
        <v>5127.0</v>
      </c>
      <c r="H82" s="17">
        <f t="shared" si="1"/>
        <v>0.001973160737</v>
      </c>
      <c r="J82" s="15">
        <f t="shared" si="2"/>
        <v>-54.35358597</v>
      </c>
      <c r="K82" s="15">
        <f t="shared" si="3"/>
        <v>0</v>
      </c>
      <c r="L82" s="15">
        <f t="shared" si="4"/>
        <v>-134.9168171</v>
      </c>
      <c r="M82" s="15">
        <f t="shared" si="5"/>
        <v>-57.77956872</v>
      </c>
      <c r="N82" s="15">
        <f t="shared" si="6"/>
        <v>0</v>
      </c>
      <c r="O82" s="15">
        <f t="shared" si="7"/>
        <v>-136.5520841</v>
      </c>
    </row>
    <row r="83">
      <c r="A83" s="28"/>
      <c r="B83" s="28"/>
      <c r="D83" s="33"/>
      <c r="H83" s="37"/>
    </row>
    <row r="84">
      <c r="A84" s="26" t="s">
        <v>132</v>
      </c>
      <c r="B84" s="28"/>
      <c r="D84" s="15">
        <f>AVERAGE(D2:D82)</f>
        <v>11.58557811</v>
      </c>
      <c r="E84" s="16"/>
      <c r="F84" s="16"/>
      <c r="G84" s="16">
        <f t="shared" ref="G84:H84" si="8">AVERAGE(G2:G82)</f>
        <v>5390.185185</v>
      </c>
      <c r="H84" s="27">
        <f t="shared" si="8"/>
        <v>0.001088619135</v>
      </c>
    </row>
    <row r="85">
      <c r="A85" s="29" t="s">
        <v>133</v>
      </c>
      <c r="B85" s="28"/>
      <c r="C85" s="28"/>
      <c r="D85" s="15">
        <f>MIN(D2:D82)</f>
        <v>3.931765493</v>
      </c>
      <c r="G85" s="16">
        <f t="shared" ref="G85:H85" si="9">MIN(G2:G82)</f>
        <v>2957</v>
      </c>
      <c r="H85" s="27">
        <f t="shared" si="9"/>
        <v>0.0003719868109</v>
      </c>
    </row>
    <row r="86">
      <c r="A86" s="29" t="s">
        <v>134</v>
      </c>
      <c r="B86" s="28"/>
      <c r="C86" s="28"/>
      <c r="D86" s="15">
        <f>MAX(D2:D82)</f>
        <v>20.2327902</v>
      </c>
      <c r="G86" s="16">
        <f t="shared" ref="G86:H86" si="10">MAX(G2:G82)</f>
        <v>7436</v>
      </c>
      <c r="H86" s="27">
        <f t="shared" si="10"/>
        <v>0.001973160737</v>
      </c>
    </row>
    <row r="87">
      <c r="A87" s="28"/>
      <c r="B87" s="28"/>
      <c r="D87" s="33"/>
      <c r="H87" s="37"/>
    </row>
    <row r="88">
      <c r="A88" s="28"/>
      <c r="B88" s="28"/>
      <c r="D88" s="33"/>
      <c r="H88" s="37"/>
    </row>
    <row r="89">
      <c r="A89" s="28"/>
      <c r="B89" s="28"/>
      <c r="D89" s="33"/>
      <c r="H89" s="37"/>
    </row>
    <row r="90">
      <c r="A90" s="28"/>
      <c r="B90" s="28"/>
      <c r="D90" s="33"/>
      <c r="H90" s="37"/>
    </row>
    <row r="91">
      <c r="A91" s="28"/>
      <c r="B91" s="28"/>
      <c r="D91" s="33"/>
      <c r="H91" s="37"/>
    </row>
    <row r="92">
      <c r="A92" s="28"/>
      <c r="B92" s="28"/>
      <c r="D92" s="33"/>
      <c r="H92" s="37"/>
    </row>
    <row r="93">
      <c r="A93" s="28"/>
      <c r="B93" s="28"/>
      <c r="D93" s="33"/>
      <c r="H93" s="37"/>
    </row>
    <row r="94">
      <c r="A94" s="28"/>
      <c r="B94" s="28"/>
      <c r="D94" s="33"/>
      <c r="H94" s="37"/>
    </row>
    <row r="95">
      <c r="A95" s="28"/>
      <c r="B95" s="28"/>
      <c r="D95" s="33"/>
      <c r="H95" s="37"/>
    </row>
    <row r="96">
      <c r="A96" s="28"/>
      <c r="B96" s="28"/>
      <c r="D96" s="33"/>
      <c r="H96" s="37"/>
    </row>
    <row r="97">
      <c r="A97" s="28"/>
      <c r="B97" s="28"/>
      <c r="D97" s="33"/>
      <c r="H97" s="37"/>
    </row>
    <row r="98">
      <c r="A98" s="28"/>
      <c r="B98" s="28"/>
      <c r="D98" s="33"/>
      <c r="H98" s="37"/>
    </row>
    <row r="99">
      <c r="A99" s="28"/>
      <c r="B99" s="28"/>
      <c r="D99" s="33"/>
      <c r="H99" s="37"/>
    </row>
    <row r="100">
      <c r="A100" s="28"/>
      <c r="B100" s="28"/>
      <c r="D100" s="33"/>
      <c r="H100" s="37"/>
    </row>
    <row r="101">
      <c r="A101" s="28"/>
      <c r="B101" s="28"/>
      <c r="D101" s="33"/>
      <c r="H101" s="37"/>
    </row>
    <row r="102">
      <c r="A102" s="28"/>
      <c r="B102" s="28"/>
      <c r="D102" s="33"/>
      <c r="H102" s="37"/>
    </row>
    <row r="103">
      <c r="A103" s="28"/>
      <c r="B103" s="28"/>
      <c r="D103" s="33"/>
      <c r="H103" s="37"/>
    </row>
    <row r="104">
      <c r="A104" s="28"/>
      <c r="B104" s="28"/>
      <c r="D104" s="33"/>
      <c r="H104" s="37"/>
    </row>
    <row r="105">
      <c r="A105" s="28"/>
      <c r="B105" s="28"/>
      <c r="D105" s="33"/>
      <c r="H105" s="37"/>
    </row>
    <row r="106">
      <c r="A106" s="28"/>
      <c r="B106" s="28"/>
      <c r="D106" s="33"/>
      <c r="H106" s="37"/>
    </row>
    <row r="107">
      <c r="A107" s="28"/>
      <c r="B107" s="28"/>
      <c r="D107" s="33"/>
      <c r="H107" s="37"/>
    </row>
    <row r="108">
      <c r="A108" s="28"/>
      <c r="B108" s="28"/>
      <c r="D108" s="33"/>
      <c r="H108" s="37"/>
    </row>
    <row r="109">
      <c r="A109" s="28"/>
      <c r="B109" s="28"/>
      <c r="D109" s="33"/>
      <c r="H109" s="37"/>
    </row>
    <row r="110">
      <c r="A110" s="28"/>
      <c r="B110" s="28"/>
      <c r="D110" s="33"/>
      <c r="H110" s="37"/>
    </row>
    <row r="111">
      <c r="A111" s="28"/>
      <c r="B111" s="28"/>
      <c r="D111" s="33"/>
      <c r="H111" s="37"/>
    </row>
    <row r="112">
      <c r="A112" s="28"/>
      <c r="B112" s="28"/>
      <c r="D112" s="33"/>
      <c r="H112" s="37"/>
    </row>
    <row r="113">
      <c r="A113" s="28"/>
      <c r="B113" s="28"/>
      <c r="D113" s="33"/>
      <c r="H113" s="37"/>
    </row>
    <row r="114">
      <c r="A114" s="28"/>
      <c r="B114" s="28"/>
      <c r="D114" s="33"/>
      <c r="H114" s="37"/>
    </row>
    <row r="115">
      <c r="A115" s="28"/>
      <c r="B115" s="28"/>
      <c r="D115" s="33"/>
      <c r="H115" s="37"/>
    </row>
    <row r="116">
      <c r="A116" s="28"/>
      <c r="B116" s="28"/>
      <c r="D116" s="33"/>
      <c r="H116" s="37"/>
    </row>
    <row r="117">
      <c r="A117" s="28"/>
      <c r="B117" s="28"/>
      <c r="D117" s="33"/>
      <c r="H117" s="37"/>
    </row>
    <row r="118">
      <c r="A118" s="28"/>
      <c r="B118" s="28"/>
      <c r="D118" s="33"/>
      <c r="H118" s="37"/>
    </row>
    <row r="119">
      <c r="A119" s="28"/>
      <c r="B119" s="28"/>
      <c r="D119" s="33"/>
      <c r="H119" s="37"/>
    </row>
    <row r="120">
      <c r="A120" s="28"/>
      <c r="B120" s="28"/>
      <c r="D120" s="33"/>
      <c r="H120" s="37"/>
    </row>
    <row r="121">
      <c r="A121" s="28"/>
      <c r="B121" s="28"/>
      <c r="D121" s="33"/>
      <c r="H121" s="37"/>
    </row>
    <row r="122">
      <c r="A122" s="28"/>
      <c r="B122" s="28"/>
      <c r="D122" s="33"/>
      <c r="H122" s="37"/>
    </row>
    <row r="123">
      <c r="A123" s="28"/>
      <c r="B123" s="28"/>
      <c r="D123" s="33"/>
      <c r="H123" s="37"/>
    </row>
    <row r="124">
      <c r="A124" s="28"/>
      <c r="B124" s="28"/>
      <c r="D124" s="33"/>
      <c r="H124" s="37"/>
    </row>
    <row r="125">
      <c r="A125" s="28"/>
      <c r="B125" s="28"/>
      <c r="D125" s="33"/>
      <c r="H125" s="37"/>
    </row>
    <row r="126">
      <c r="A126" s="28"/>
      <c r="B126" s="28"/>
      <c r="D126" s="33"/>
      <c r="H126" s="37"/>
    </row>
    <row r="127">
      <c r="A127" s="28"/>
      <c r="B127" s="28"/>
      <c r="D127" s="33"/>
      <c r="H127" s="37"/>
    </row>
    <row r="128">
      <c r="A128" s="28"/>
      <c r="B128" s="28"/>
      <c r="D128" s="33"/>
      <c r="H128" s="37"/>
    </row>
    <row r="129">
      <c r="A129" s="28"/>
      <c r="B129" s="28"/>
      <c r="D129" s="33"/>
      <c r="H129" s="37"/>
    </row>
    <row r="130">
      <c r="A130" s="28"/>
      <c r="B130" s="28"/>
      <c r="D130" s="33"/>
      <c r="H130" s="37"/>
    </row>
    <row r="131">
      <c r="A131" s="28"/>
      <c r="B131" s="28"/>
      <c r="D131" s="33"/>
      <c r="H131" s="37"/>
    </row>
    <row r="132">
      <c r="A132" s="28"/>
      <c r="B132" s="28"/>
      <c r="D132" s="33"/>
      <c r="H132" s="37"/>
    </row>
    <row r="133">
      <c r="A133" s="28"/>
      <c r="B133" s="28"/>
      <c r="D133" s="33"/>
      <c r="H133" s="37"/>
    </row>
    <row r="134">
      <c r="A134" s="28"/>
      <c r="B134" s="28"/>
      <c r="D134" s="33"/>
      <c r="H134" s="37"/>
    </row>
    <row r="135">
      <c r="A135" s="28"/>
      <c r="B135" s="28"/>
      <c r="D135" s="33"/>
      <c r="H135" s="37"/>
    </row>
    <row r="136">
      <c r="A136" s="28"/>
      <c r="B136" s="28"/>
      <c r="D136" s="33"/>
      <c r="H136" s="37"/>
    </row>
    <row r="137">
      <c r="A137" s="28"/>
      <c r="B137" s="28"/>
      <c r="D137" s="33"/>
      <c r="H137" s="37"/>
    </row>
    <row r="138">
      <c r="A138" s="28"/>
      <c r="B138" s="28"/>
      <c r="D138" s="33"/>
      <c r="H138" s="37"/>
    </row>
    <row r="139">
      <c r="A139" s="28"/>
      <c r="B139" s="28"/>
      <c r="D139" s="33"/>
      <c r="H139" s="37"/>
    </row>
    <row r="140">
      <c r="A140" s="28"/>
      <c r="B140" s="28"/>
      <c r="D140" s="33"/>
      <c r="H140" s="37"/>
    </row>
    <row r="141">
      <c r="A141" s="28"/>
      <c r="B141" s="28"/>
      <c r="D141" s="33"/>
      <c r="H141" s="37"/>
    </row>
    <row r="142">
      <c r="A142" s="28"/>
      <c r="B142" s="28"/>
      <c r="D142" s="33"/>
      <c r="H142" s="37"/>
    </row>
    <row r="143">
      <c r="A143" s="28"/>
      <c r="B143" s="28"/>
      <c r="D143" s="33"/>
      <c r="H143" s="37"/>
    </row>
    <row r="144">
      <c r="A144" s="28"/>
      <c r="B144" s="28"/>
      <c r="D144" s="33"/>
      <c r="H144" s="37"/>
    </row>
    <row r="145">
      <c r="A145" s="28"/>
      <c r="B145" s="28"/>
      <c r="D145" s="33"/>
      <c r="H145" s="37"/>
    </row>
    <row r="146">
      <c r="A146" s="28"/>
      <c r="B146" s="28"/>
      <c r="D146" s="33"/>
      <c r="H146" s="37"/>
    </row>
    <row r="147">
      <c r="A147" s="28"/>
      <c r="B147" s="28"/>
      <c r="D147" s="33"/>
      <c r="H147" s="37"/>
    </row>
    <row r="148">
      <c r="A148" s="28"/>
      <c r="B148" s="28"/>
      <c r="D148" s="33"/>
      <c r="H148" s="37"/>
    </row>
    <row r="149">
      <c r="A149" s="28"/>
      <c r="B149" s="28"/>
      <c r="D149" s="33"/>
      <c r="H149" s="37"/>
    </row>
    <row r="150">
      <c r="A150" s="28"/>
      <c r="B150" s="28"/>
      <c r="D150" s="33"/>
      <c r="H150" s="37"/>
    </row>
    <row r="151">
      <c r="A151" s="28"/>
      <c r="B151" s="28"/>
      <c r="D151" s="33"/>
      <c r="H151" s="37"/>
    </row>
    <row r="152">
      <c r="A152" s="28"/>
      <c r="B152" s="28"/>
      <c r="D152" s="33"/>
      <c r="H152" s="37"/>
    </row>
    <row r="153">
      <c r="A153" s="28"/>
      <c r="B153" s="28"/>
      <c r="D153" s="33"/>
      <c r="H153" s="37"/>
    </row>
    <row r="154">
      <c r="A154" s="28"/>
      <c r="B154" s="28"/>
      <c r="D154" s="33"/>
      <c r="H154" s="37"/>
    </row>
    <row r="155">
      <c r="A155" s="28"/>
      <c r="B155" s="28"/>
      <c r="D155" s="33"/>
      <c r="H155" s="37"/>
    </row>
    <row r="156">
      <c r="A156" s="28"/>
      <c r="B156" s="28"/>
      <c r="D156" s="33"/>
      <c r="H156" s="37"/>
    </row>
    <row r="157">
      <c r="A157" s="28"/>
      <c r="B157" s="28"/>
      <c r="D157" s="33"/>
      <c r="H157" s="37"/>
    </row>
    <row r="158">
      <c r="A158" s="28"/>
      <c r="B158" s="28"/>
      <c r="D158" s="33"/>
      <c r="H158" s="37"/>
    </row>
    <row r="159">
      <c r="A159" s="28"/>
      <c r="B159" s="28"/>
      <c r="D159" s="33"/>
      <c r="H159" s="37"/>
    </row>
    <row r="160">
      <c r="A160" s="28"/>
      <c r="B160" s="28"/>
      <c r="D160" s="33"/>
      <c r="H160" s="37"/>
    </row>
    <row r="161">
      <c r="A161" s="28"/>
      <c r="B161" s="28"/>
      <c r="D161" s="33"/>
      <c r="H161" s="37"/>
    </row>
    <row r="162">
      <c r="A162" s="28"/>
      <c r="B162" s="28"/>
      <c r="D162" s="33"/>
      <c r="H162" s="37"/>
    </row>
    <row r="163">
      <c r="A163" s="28"/>
      <c r="B163" s="28"/>
      <c r="D163" s="33"/>
      <c r="H163" s="37"/>
    </row>
    <row r="164">
      <c r="A164" s="28"/>
      <c r="B164" s="28"/>
      <c r="D164" s="33"/>
      <c r="H164" s="37"/>
    </row>
    <row r="165">
      <c r="A165" s="28"/>
      <c r="B165" s="28"/>
      <c r="D165" s="33"/>
      <c r="H165" s="37"/>
    </row>
    <row r="166">
      <c r="A166" s="28"/>
      <c r="B166" s="28"/>
      <c r="D166" s="33"/>
      <c r="H166" s="37"/>
    </row>
    <row r="167">
      <c r="A167" s="28"/>
      <c r="B167" s="28"/>
      <c r="D167" s="33"/>
      <c r="H167" s="37"/>
    </row>
    <row r="168">
      <c r="A168" s="28"/>
      <c r="B168" s="28"/>
      <c r="D168" s="33"/>
      <c r="H168" s="37"/>
    </row>
    <row r="169">
      <c r="A169" s="28"/>
      <c r="B169" s="28"/>
      <c r="D169" s="33"/>
      <c r="H169" s="37"/>
    </row>
    <row r="170">
      <c r="A170" s="28"/>
      <c r="B170" s="28"/>
      <c r="D170" s="33"/>
      <c r="H170" s="37"/>
    </row>
    <row r="171">
      <c r="A171" s="28"/>
      <c r="B171" s="28"/>
      <c r="D171" s="33"/>
      <c r="H171" s="37"/>
    </row>
    <row r="172">
      <c r="A172" s="28"/>
      <c r="B172" s="28"/>
      <c r="D172" s="33"/>
      <c r="H172" s="37"/>
    </row>
    <row r="173">
      <c r="A173" s="28"/>
      <c r="B173" s="28"/>
      <c r="D173" s="33"/>
      <c r="H173" s="37"/>
    </row>
    <row r="174">
      <c r="A174" s="28"/>
      <c r="B174" s="28"/>
      <c r="D174" s="33"/>
      <c r="H174" s="37"/>
    </row>
    <row r="175">
      <c r="A175" s="28"/>
      <c r="B175" s="28"/>
      <c r="D175" s="33"/>
      <c r="H175" s="37"/>
    </row>
    <row r="176">
      <c r="A176" s="28"/>
      <c r="B176" s="28"/>
      <c r="D176" s="33"/>
      <c r="H176" s="37"/>
    </row>
    <row r="177">
      <c r="A177" s="28"/>
      <c r="B177" s="28"/>
      <c r="D177" s="33"/>
      <c r="H177" s="37"/>
    </row>
    <row r="178">
      <c r="A178" s="28"/>
      <c r="B178" s="28"/>
      <c r="D178" s="33"/>
      <c r="H178" s="37"/>
    </row>
    <row r="179">
      <c r="A179" s="28"/>
      <c r="B179" s="28"/>
      <c r="D179" s="33"/>
      <c r="H179" s="37"/>
    </row>
    <row r="180">
      <c r="A180" s="28"/>
      <c r="B180" s="28"/>
      <c r="D180" s="33"/>
      <c r="H180" s="37"/>
    </row>
    <row r="181">
      <c r="A181" s="28"/>
      <c r="B181" s="28"/>
      <c r="D181" s="33"/>
      <c r="H181" s="37"/>
    </row>
    <row r="182">
      <c r="A182" s="28"/>
      <c r="B182" s="28"/>
      <c r="D182" s="33"/>
      <c r="H182" s="37"/>
    </row>
    <row r="183">
      <c r="A183" s="28"/>
      <c r="B183" s="28"/>
      <c r="D183" s="33"/>
      <c r="H183" s="37"/>
    </row>
    <row r="184">
      <c r="A184" s="28"/>
      <c r="B184" s="28"/>
      <c r="D184" s="33"/>
      <c r="H184" s="37"/>
    </row>
    <row r="185">
      <c r="A185" s="28"/>
      <c r="B185" s="28"/>
      <c r="D185" s="33"/>
      <c r="H185" s="37"/>
    </row>
    <row r="186">
      <c r="A186" s="28"/>
      <c r="B186" s="28"/>
      <c r="D186" s="33"/>
      <c r="H186" s="37"/>
    </row>
    <row r="187">
      <c r="A187" s="28"/>
      <c r="B187" s="28"/>
      <c r="D187" s="33"/>
      <c r="H187" s="37"/>
    </row>
    <row r="188">
      <c r="A188" s="28"/>
      <c r="B188" s="28"/>
      <c r="D188" s="33"/>
      <c r="H188" s="37"/>
    </row>
    <row r="189">
      <c r="A189" s="28"/>
      <c r="B189" s="28"/>
      <c r="D189" s="33"/>
      <c r="H189" s="37"/>
    </row>
    <row r="190">
      <c r="A190" s="28"/>
      <c r="B190" s="28"/>
      <c r="D190" s="33"/>
      <c r="H190" s="37"/>
    </row>
    <row r="191">
      <c r="A191" s="28"/>
      <c r="B191" s="28"/>
      <c r="D191" s="33"/>
      <c r="H191" s="37"/>
    </row>
    <row r="192">
      <c r="A192" s="28"/>
      <c r="B192" s="28"/>
      <c r="D192" s="33"/>
      <c r="H192" s="37"/>
    </row>
    <row r="193">
      <c r="A193" s="28"/>
      <c r="B193" s="28"/>
      <c r="D193" s="33"/>
      <c r="H193" s="37"/>
    </row>
    <row r="194">
      <c r="A194" s="28"/>
      <c r="B194" s="28"/>
      <c r="D194" s="33"/>
      <c r="H194" s="37"/>
    </row>
    <row r="195">
      <c r="A195" s="28"/>
      <c r="B195" s="28"/>
      <c r="D195" s="33"/>
      <c r="H195" s="37"/>
    </row>
    <row r="196">
      <c r="A196" s="28"/>
      <c r="B196" s="28"/>
      <c r="D196" s="33"/>
      <c r="H196" s="37"/>
    </row>
    <row r="197">
      <c r="A197" s="28"/>
      <c r="B197" s="28"/>
      <c r="D197" s="33"/>
      <c r="H197" s="37"/>
    </row>
    <row r="198">
      <c r="A198" s="28"/>
      <c r="B198" s="28"/>
      <c r="D198" s="33"/>
      <c r="H198" s="37"/>
    </row>
    <row r="199">
      <c r="A199" s="28"/>
      <c r="B199" s="28"/>
      <c r="D199" s="33"/>
      <c r="H199" s="37"/>
    </row>
    <row r="200">
      <c r="A200" s="28"/>
      <c r="B200" s="28"/>
      <c r="D200" s="33"/>
      <c r="H200" s="37"/>
    </row>
    <row r="201">
      <c r="A201" s="28"/>
      <c r="B201" s="28"/>
      <c r="D201" s="33"/>
      <c r="H201" s="37"/>
    </row>
    <row r="202">
      <c r="A202" s="28"/>
      <c r="B202" s="28"/>
      <c r="D202" s="33"/>
      <c r="H202" s="37"/>
    </row>
    <row r="203">
      <c r="A203" s="28"/>
      <c r="B203" s="28"/>
      <c r="D203" s="33"/>
      <c r="H203" s="37"/>
    </row>
    <row r="204">
      <c r="A204" s="28"/>
      <c r="B204" s="28"/>
      <c r="D204" s="33"/>
      <c r="H204" s="37"/>
    </row>
    <row r="205">
      <c r="A205" s="28"/>
      <c r="B205" s="28"/>
      <c r="D205" s="33"/>
      <c r="H205" s="37"/>
    </row>
    <row r="206">
      <c r="A206" s="28"/>
      <c r="B206" s="28"/>
      <c r="D206" s="33"/>
      <c r="H206" s="37"/>
    </row>
    <row r="207">
      <c r="A207" s="28"/>
      <c r="B207" s="28"/>
      <c r="D207" s="33"/>
      <c r="H207" s="37"/>
    </row>
    <row r="208">
      <c r="A208" s="28"/>
      <c r="B208" s="28"/>
      <c r="D208" s="33"/>
      <c r="H208" s="37"/>
    </row>
    <row r="209">
      <c r="A209" s="28"/>
      <c r="B209" s="28"/>
      <c r="D209" s="33"/>
      <c r="H209" s="37"/>
    </row>
    <row r="210">
      <c r="A210" s="28"/>
      <c r="B210" s="28"/>
      <c r="D210" s="33"/>
      <c r="H210" s="37"/>
    </row>
    <row r="211">
      <c r="A211" s="28"/>
      <c r="B211" s="28"/>
      <c r="D211" s="33"/>
      <c r="H211" s="37"/>
    </row>
    <row r="212">
      <c r="A212" s="28"/>
      <c r="B212" s="28"/>
      <c r="D212" s="33"/>
      <c r="H212" s="37"/>
    </row>
    <row r="213">
      <c r="A213" s="28"/>
      <c r="B213" s="28"/>
      <c r="D213" s="33"/>
      <c r="H213" s="37"/>
    </row>
    <row r="214">
      <c r="A214" s="28"/>
      <c r="B214" s="28"/>
      <c r="D214" s="33"/>
      <c r="H214" s="37"/>
    </row>
    <row r="215">
      <c r="A215" s="28"/>
      <c r="B215" s="28"/>
      <c r="D215" s="33"/>
      <c r="H215" s="37"/>
    </row>
    <row r="216">
      <c r="A216" s="28"/>
      <c r="B216" s="28"/>
      <c r="D216" s="33"/>
      <c r="H216" s="37"/>
    </row>
    <row r="217">
      <c r="A217" s="28"/>
      <c r="B217" s="28"/>
      <c r="D217" s="33"/>
      <c r="H217" s="37"/>
    </row>
    <row r="218">
      <c r="A218" s="28"/>
      <c r="B218" s="28"/>
      <c r="D218" s="33"/>
      <c r="H218" s="37"/>
    </row>
    <row r="219">
      <c r="A219" s="28"/>
      <c r="B219" s="28"/>
      <c r="D219" s="33"/>
      <c r="H219" s="37"/>
    </row>
    <row r="220">
      <c r="A220" s="28"/>
      <c r="B220" s="28"/>
      <c r="D220" s="33"/>
      <c r="H220" s="37"/>
    </row>
    <row r="221">
      <c r="A221" s="28"/>
      <c r="B221" s="28"/>
      <c r="D221" s="33"/>
      <c r="H221" s="37"/>
    </row>
    <row r="222">
      <c r="A222" s="28"/>
      <c r="B222" s="28"/>
      <c r="D222" s="33"/>
      <c r="H222" s="37"/>
    </row>
    <row r="223">
      <c r="A223" s="28"/>
      <c r="B223" s="28"/>
      <c r="D223" s="33"/>
      <c r="H223" s="37"/>
    </row>
    <row r="224">
      <c r="A224" s="28"/>
      <c r="B224" s="28"/>
      <c r="D224" s="33"/>
      <c r="H224" s="37"/>
    </row>
    <row r="225">
      <c r="A225" s="28"/>
      <c r="B225" s="28"/>
      <c r="D225" s="33"/>
      <c r="H225" s="37"/>
    </row>
    <row r="226">
      <c r="A226" s="28"/>
      <c r="B226" s="28"/>
      <c r="D226" s="33"/>
      <c r="H226" s="37"/>
    </row>
    <row r="227">
      <c r="A227" s="28"/>
      <c r="B227" s="28"/>
      <c r="D227" s="33"/>
      <c r="H227" s="37"/>
    </row>
    <row r="228">
      <c r="A228" s="28"/>
      <c r="B228" s="28"/>
      <c r="D228" s="33"/>
      <c r="H228" s="37"/>
    </row>
    <row r="229">
      <c r="A229" s="28"/>
      <c r="B229" s="28"/>
      <c r="D229" s="33"/>
      <c r="H229" s="37"/>
    </row>
    <row r="230">
      <c r="A230" s="28"/>
      <c r="B230" s="28"/>
      <c r="D230" s="33"/>
      <c r="H230" s="37"/>
    </row>
    <row r="231">
      <c r="A231" s="28"/>
      <c r="B231" s="28"/>
      <c r="D231" s="33"/>
      <c r="H231" s="37"/>
    </row>
    <row r="232">
      <c r="A232" s="28"/>
      <c r="B232" s="28"/>
      <c r="D232" s="33"/>
      <c r="H232" s="37"/>
    </row>
    <row r="233">
      <c r="A233" s="28"/>
      <c r="B233" s="28"/>
      <c r="D233" s="33"/>
      <c r="H233" s="37"/>
    </row>
    <row r="234">
      <c r="A234" s="28"/>
      <c r="B234" s="28"/>
      <c r="D234" s="33"/>
      <c r="H234" s="37"/>
    </row>
    <row r="235">
      <c r="A235" s="28"/>
      <c r="B235" s="28"/>
      <c r="D235" s="33"/>
      <c r="H235" s="37"/>
    </row>
    <row r="236">
      <c r="A236" s="28"/>
      <c r="B236" s="28"/>
      <c r="D236" s="33"/>
      <c r="H236" s="37"/>
    </row>
    <row r="237">
      <c r="A237" s="28"/>
      <c r="B237" s="28"/>
      <c r="D237" s="33"/>
      <c r="H237" s="37"/>
    </row>
    <row r="238">
      <c r="A238" s="28"/>
      <c r="B238" s="28"/>
      <c r="D238" s="33"/>
      <c r="H238" s="37"/>
    </row>
    <row r="239">
      <c r="A239" s="28"/>
      <c r="B239" s="28"/>
      <c r="D239" s="33"/>
      <c r="H239" s="37"/>
    </row>
    <row r="240">
      <c r="A240" s="28"/>
      <c r="B240" s="28"/>
      <c r="D240" s="33"/>
      <c r="H240" s="37"/>
    </row>
    <row r="241">
      <c r="A241" s="28"/>
      <c r="B241" s="28"/>
      <c r="D241" s="33"/>
      <c r="H241" s="37"/>
    </row>
    <row r="242">
      <c r="A242" s="28"/>
      <c r="B242" s="28"/>
      <c r="D242" s="33"/>
      <c r="H242" s="37"/>
    </row>
    <row r="243">
      <c r="A243" s="28"/>
      <c r="B243" s="28"/>
      <c r="D243" s="33"/>
      <c r="H243" s="37"/>
    </row>
    <row r="244">
      <c r="A244" s="28"/>
      <c r="B244" s="28"/>
      <c r="D244" s="33"/>
      <c r="H244" s="37"/>
    </row>
    <row r="245">
      <c r="A245" s="28"/>
      <c r="B245" s="28"/>
      <c r="D245" s="33"/>
      <c r="H245" s="37"/>
    </row>
    <row r="246">
      <c r="A246" s="28"/>
      <c r="B246" s="28"/>
      <c r="D246" s="33"/>
      <c r="H246" s="37"/>
    </row>
    <row r="247">
      <c r="A247" s="28"/>
      <c r="B247" s="28"/>
      <c r="D247" s="33"/>
      <c r="H247" s="37"/>
    </row>
    <row r="248">
      <c r="A248" s="28"/>
      <c r="B248" s="28"/>
      <c r="D248" s="33"/>
      <c r="H248" s="37"/>
    </row>
    <row r="249">
      <c r="A249" s="28"/>
      <c r="B249" s="28"/>
      <c r="D249" s="33"/>
      <c r="H249" s="37"/>
    </row>
    <row r="250">
      <c r="A250" s="28"/>
      <c r="B250" s="28"/>
      <c r="D250" s="33"/>
      <c r="H250" s="37"/>
    </row>
    <row r="251">
      <c r="A251" s="28"/>
      <c r="B251" s="28"/>
      <c r="D251" s="33"/>
      <c r="H251" s="37"/>
    </row>
    <row r="252">
      <c r="A252" s="28"/>
      <c r="B252" s="28"/>
      <c r="D252" s="33"/>
      <c r="H252" s="37"/>
    </row>
    <row r="253">
      <c r="A253" s="28"/>
      <c r="B253" s="28"/>
      <c r="D253" s="33"/>
      <c r="H253" s="37"/>
    </row>
    <row r="254">
      <c r="A254" s="28"/>
      <c r="B254" s="28"/>
      <c r="D254" s="33"/>
      <c r="H254" s="37"/>
    </row>
    <row r="255">
      <c r="A255" s="28"/>
      <c r="B255" s="28"/>
      <c r="D255" s="33"/>
      <c r="H255" s="37"/>
    </row>
    <row r="256">
      <c r="A256" s="28"/>
      <c r="B256" s="28"/>
      <c r="D256" s="33"/>
      <c r="H256" s="37"/>
    </row>
    <row r="257">
      <c r="A257" s="28"/>
      <c r="B257" s="28"/>
      <c r="D257" s="33"/>
      <c r="H257" s="37"/>
    </row>
    <row r="258">
      <c r="A258" s="28"/>
      <c r="B258" s="28"/>
      <c r="D258" s="33"/>
      <c r="H258" s="37"/>
    </row>
    <row r="259">
      <c r="A259" s="28"/>
      <c r="B259" s="28"/>
      <c r="D259" s="33"/>
      <c r="H259" s="37"/>
    </row>
    <row r="260">
      <c r="A260" s="28"/>
      <c r="B260" s="28"/>
      <c r="D260" s="33"/>
      <c r="H260" s="37"/>
    </row>
    <row r="261">
      <c r="A261" s="28"/>
      <c r="B261" s="28"/>
      <c r="D261" s="33"/>
      <c r="H261" s="37"/>
    </row>
    <row r="262">
      <c r="A262" s="28"/>
      <c r="B262" s="28"/>
      <c r="D262" s="33"/>
      <c r="H262" s="37"/>
    </row>
    <row r="263">
      <c r="A263" s="28"/>
      <c r="B263" s="28"/>
      <c r="D263" s="33"/>
      <c r="H263" s="37"/>
    </row>
    <row r="264">
      <c r="A264" s="28"/>
      <c r="B264" s="28"/>
      <c r="D264" s="33"/>
      <c r="H264" s="37"/>
    </row>
    <row r="265">
      <c r="A265" s="28"/>
      <c r="B265" s="28"/>
      <c r="D265" s="33"/>
      <c r="H265" s="37"/>
    </row>
    <row r="266">
      <c r="A266" s="28"/>
      <c r="B266" s="28"/>
      <c r="D266" s="33"/>
      <c r="H266" s="37"/>
    </row>
    <row r="267">
      <c r="A267" s="28"/>
      <c r="B267" s="28"/>
      <c r="D267" s="33"/>
      <c r="H267" s="37"/>
    </row>
    <row r="268">
      <c r="A268" s="28"/>
      <c r="B268" s="28"/>
      <c r="D268" s="33"/>
      <c r="H268" s="37"/>
    </row>
    <row r="269">
      <c r="A269" s="28"/>
      <c r="B269" s="28"/>
      <c r="D269" s="33"/>
      <c r="H269" s="37"/>
    </row>
    <row r="270">
      <c r="A270" s="28"/>
      <c r="B270" s="28"/>
      <c r="D270" s="33"/>
      <c r="H270" s="37"/>
    </row>
    <row r="271">
      <c r="A271" s="28"/>
      <c r="B271" s="28"/>
      <c r="D271" s="33"/>
      <c r="H271" s="37"/>
    </row>
    <row r="272">
      <c r="A272" s="28"/>
      <c r="B272" s="28"/>
      <c r="D272" s="33"/>
      <c r="H272" s="37"/>
    </row>
    <row r="273">
      <c r="A273" s="28"/>
      <c r="B273" s="28"/>
      <c r="D273" s="33"/>
      <c r="H273" s="37"/>
    </row>
    <row r="274">
      <c r="A274" s="28"/>
      <c r="B274" s="28"/>
      <c r="D274" s="33"/>
      <c r="H274" s="37"/>
    </row>
    <row r="275">
      <c r="A275" s="28"/>
      <c r="B275" s="28"/>
      <c r="D275" s="33"/>
      <c r="H275" s="37"/>
    </row>
    <row r="276">
      <c r="A276" s="28"/>
      <c r="B276" s="28"/>
      <c r="D276" s="33"/>
      <c r="H276" s="37"/>
    </row>
    <row r="277">
      <c r="A277" s="28"/>
      <c r="B277" s="28"/>
      <c r="D277" s="33"/>
      <c r="H277" s="37"/>
    </row>
    <row r="278">
      <c r="A278" s="28"/>
      <c r="B278" s="28"/>
      <c r="D278" s="33"/>
      <c r="H278" s="37"/>
    </row>
    <row r="279">
      <c r="A279" s="28"/>
      <c r="B279" s="28"/>
      <c r="D279" s="33"/>
      <c r="H279" s="37"/>
    </row>
    <row r="280">
      <c r="A280" s="28"/>
      <c r="B280" s="28"/>
      <c r="D280" s="33"/>
      <c r="H280" s="37"/>
    </row>
    <row r="281">
      <c r="A281" s="28"/>
      <c r="B281" s="28"/>
      <c r="D281" s="33"/>
      <c r="H281" s="37"/>
    </row>
    <row r="282">
      <c r="A282" s="28"/>
      <c r="B282" s="28"/>
      <c r="D282" s="33"/>
      <c r="H282" s="37"/>
    </row>
    <row r="283">
      <c r="A283" s="28"/>
      <c r="B283" s="28"/>
      <c r="D283" s="33"/>
      <c r="H283" s="37"/>
    </row>
    <row r="284">
      <c r="A284" s="28"/>
      <c r="B284" s="28"/>
      <c r="D284" s="33"/>
      <c r="H284" s="37"/>
    </row>
    <row r="285">
      <c r="A285" s="28"/>
      <c r="B285" s="28"/>
      <c r="D285" s="33"/>
      <c r="H285" s="37"/>
    </row>
    <row r="286">
      <c r="A286" s="28"/>
      <c r="B286" s="28"/>
      <c r="D286" s="33"/>
      <c r="H286" s="37"/>
    </row>
    <row r="287">
      <c r="A287" s="28"/>
      <c r="B287" s="28"/>
      <c r="D287" s="33"/>
      <c r="H287" s="37"/>
    </row>
    <row r="288">
      <c r="A288" s="28"/>
      <c r="B288" s="28"/>
      <c r="D288" s="33"/>
      <c r="H288" s="37"/>
    </row>
    <row r="289">
      <c r="A289" s="28"/>
      <c r="B289" s="28"/>
      <c r="D289" s="33"/>
      <c r="H289" s="37"/>
    </row>
    <row r="290">
      <c r="A290" s="28"/>
      <c r="B290" s="28"/>
      <c r="D290" s="33"/>
      <c r="H290" s="37"/>
    </row>
    <row r="291">
      <c r="A291" s="28"/>
      <c r="B291" s="28"/>
      <c r="D291" s="33"/>
      <c r="H291" s="37"/>
    </row>
    <row r="292">
      <c r="A292" s="28"/>
      <c r="B292" s="28"/>
      <c r="D292" s="33"/>
      <c r="H292" s="37"/>
    </row>
    <row r="293">
      <c r="A293" s="28"/>
      <c r="B293" s="28"/>
      <c r="D293" s="33"/>
      <c r="H293" s="37"/>
    </row>
    <row r="294">
      <c r="A294" s="28"/>
      <c r="B294" s="28"/>
      <c r="D294" s="33"/>
      <c r="H294" s="37"/>
    </row>
    <row r="295">
      <c r="A295" s="28"/>
      <c r="B295" s="28"/>
      <c r="D295" s="33"/>
      <c r="H295" s="37"/>
    </row>
    <row r="296">
      <c r="A296" s="28"/>
      <c r="B296" s="28"/>
      <c r="D296" s="33"/>
      <c r="H296" s="37"/>
    </row>
    <row r="297">
      <c r="A297" s="28"/>
      <c r="B297" s="28"/>
      <c r="D297" s="33"/>
      <c r="H297" s="37"/>
    </row>
    <row r="298">
      <c r="A298" s="28"/>
      <c r="B298" s="28"/>
      <c r="D298" s="33"/>
      <c r="H298" s="37"/>
    </row>
    <row r="299">
      <c r="A299" s="28"/>
      <c r="B299" s="28"/>
      <c r="D299" s="33"/>
      <c r="H299" s="37"/>
    </row>
    <row r="300">
      <c r="A300" s="28"/>
      <c r="B300" s="28"/>
      <c r="D300" s="33"/>
      <c r="H300" s="37"/>
    </row>
    <row r="301">
      <c r="A301" s="28"/>
      <c r="B301" s="28"/>
      <c r="D301" s="33"/>
      <c r="H301" s="37"/>
    </row>
    <row r="302">
      <c r="A302" s="28"/>
      <c r="B302" s="28"/>
      <c r="D302" s="33"/>
      <c r="H302" s="37"/>
    </row>
    <row r="303">
      <c r="A303" s="28"/>
      <c r="B303" s="28"/>
      <c r="D303" s="33"/>
      <c r="H303" s="37"/>
    </row>
    <row r="304">
      <c r="A304" s="28"/>
      <c r="B304" s="28"/>
      <c r="D304" s="33"/>
      <c r="H304" s="37"/>
    </row>
    <row r="305">
      <c r="A305" s="28"/>
      <c r="B305" s="28"/>
      <c r="D305" s="33"/>
      <c r="H305" s="37"/>
    </row>
    <row r="306">
      <c r="A306" s="28"/>
      <c r="B306" s="28"/>
      <c r="D306" s="33"/>
      <c r="H306" s="37"/>
    </row>
    <row r="307">
      <c r="A307" s="28"/>
      <c r="B307" s="28"/>
      <c r="D307" s="33"/>
      <c r="H307" s="37"/>
    </row>
    <row r="308">
      <c r="A308" s="28"/>
      <c r="B308" s="28"/>
      <c r="D308" s="33"/>
      <c r="H308" s="37"/>
    </row>
    <row r="309">
      <c r="A309" s="28"/>
      <c r="B309" s="28"/>
      <c r="D309" s="33"/>
      <c r="H309" s="37"/>
    </row>
    <row r="310">
      <c r="A310" s="28"/>
      <c r="B310" s="28"/>
      <c r="D310" s="33"/>
      <c r="H310" s="37"/>
    </row>
    <row r="311">
      <c r="A311" s="28"/>
      <c r="B311" s="28"/>
      <c r="D311" s="33"/>
      <c r="H311" s="37"/>
    </row>
    <row r="312">
      <c r="A312" s="28"/>
      <c r="B312" s="28"/>
      <c r="D312" s="33"/>
      <c r="H312" s="37"/>
    </row>
    <row r="313">
      <c r="A313" s="28"/>
      <c r="B313" s="28"/>
      <c r="D313" s="33"/>
      <c r="H313" s="37"/>
    </row>
    <row r="314">
      <c r="A314" s="28"/>
      <c r="B314" s="28"/>
      <c r="D314" s="33"/>
      <c r="H314" s="37"/>
    </row>
    <row r="315">
      <c r="A315" s="28"/>
      <c r="B315" s="28"/>
      <c r="D315" s="33"/>
      <c r="H315" s="37"/>
    </row>
    <row r="316">
      <c r="A316" s="28"/>
      <c r="B316" s="28"/>
      <c r="D316" s="33"/>
      <c r="H316" s="37"/>
    </row>
    <row r="317">
      <c r="A317" s="28"/>
      <c r="B317" s="28"/>
      <c r="D317" s="33"/>
      <c r="H317" s="37"/>
    </row>
    <row r="318">
      <c r="A318" s="28"/>
      <c r="B318" s="28"/>
      <c r="D318" s="33"/>
      <c r="H318" s="37"/>
    </row>
    <row r="319">
      <c r="A319" s="28"/>
      <c r="B319" s="28"/>
      <c r="D319" s="33"/>
      <c r="H319" s="37"/>
    </row>
    <row r="320">
      <c r="A320" s="28"/>
      <c r="B320" s="28"/>
      <c r="D320" s="33"/>
      <c r="H320" s="37"/>
    </row>
    <row r="321">
      <c r="A321" s="28"/>
      <c r="B321" s="28"/>
      <c r="D321" s="33"/>
      <c r="H321" s="37"/>
    </row>
    <row r="322">
      <c r="A322" s="28"/>
      <c r="B322" s="28"/>
      <c r="D322" s="33"/>
      <c r="H322" s="37"/>
    </row>
    <row r="323">
      <c r="A323" s="28"/>
      <c r="B323" s="28"/>
      <c r="D323" s="33"/>
      <c r="H323" s="37"/>
    </row>
    <row r="324">
      <c r="A324" s="28"/>
      <c r="B324" s="28"/>
      <c r="D324" s="33"/>
      <c r="H324" s="37"/>
    </row>
    <row r="325">
      <c r="A325" s="28"/>
      <c r="B325" s="28"/>
      <c r="D325" s="33"/>
      <c r="H325" s="37"/>
    </row>
    <row r="326">
      <c r="A326" s="28"/>
      <c r="B326" s="28"/>
      <c r="D326" s="33"/>
      <c r="H326" s="37"/>
    </row>
    <row r="327">
      <c r="A327" s="28"/>
      <c r="B327" s="28"/>
      <c r="D327" s="33"/>
      <c r="H327" s="37"/>
    </row>
    <row r="328">
      <c r="A328" s="28"/>
      <c r="B328" s="28"/>
      <c r="D328" s="33"/>
      <c r="H328" s="37"/>
    </row>
    <row r="329">
      <c r="A329" s="28"/>
      <c r="B329" s="28"/>
      <c r="D329" s="33"/>
      <c r="H329" s="37"/>
    </row>
    <row r="330">
      <c r="A330" s="28"/>
      <c r="B330" s="28"/>
      <c r="D330" s="33"/>
      <c r="H330" s="37"/>
    </row>
    <row r="331">
      <c r="A331" s="28"/>
      <c r="B331" s="28"/>
      <c r="D331" s="33"/>
      <c r="H331" s="37"/>
    </row>
    <row r="332">
      <c r="A332" s="28"/>
      <c r="B332" s="28"/>
      <c r="D332" s="33"/>
      <c r="H332" s="37"/>
    </row>
    <row r="333">
      <c r="A333" s="28"/>
      <c r="B333" s="28"/>
      <c r="D333" s="33"/>
      <c r="H333" s="37"/>
    </row>
    <row r="334">
      <c r="A334" s="28"/>
      <c r="B334" s="28"/>
      <c r="D334" s="33"/>
      <c r="H334" s="37"/>
    </row>
    <row r="335">
      <c r="A335" s="28"/>
      <c r="B335" s="28"/>
      <c r="D335" s="33"/>
      <c r="H335" s="37"/>
    </row>
    <row r="336">
      <c r="A336" s="28"/>
      <c r="B336" s="28"/>
      <c r="D336" s="33"/>
      <c r="H336" s="37"/>
    </row>
    <row r="337">
      <c r="A337" s="28"/>
      <c r="B337" s="28"/>
      <c r="D337" s="33"/>
      <c r="H337" s="37"/>
    </row>
    <row r="338">
      <c r="A338" s="28"/>
      <c r="B338" s="28"/>
      <c r="D338" s="33"/>
      <c r="H338" s="37"/>
    </row>
    <row r="339">
      <c r="A339" s="28"/>
      <c r="B339" s="28"/>
      <c r="D339" s="33"/>
      <c r="H339" s="37"/>
    </row>
    <row r="340">
      <c r="A340" s="28"/>
      <c r="B340" s="28"/>
      <c r="D340" s="33"/>
      <c r="H340" s="37"/>
    </row>
    <row r="341">
      <c r="A341" s="28"/>
      <c r="B341" s="28"/>
      <c r="D341" s="33"/>
      <c r="H341" s="37"/>
    </row>
    <row r="342">
      <c r="A342" s="28"/>
      <c r="B342" s="28"/>
      <c r="D342" s="33"/>
      <c r="H342" s="37"/>
    </row>
    <row r="343">
      <c r="A343" s="28"/>
      <c r="B343" s="28"/>
      <c r="D343" s="33"/>
      <c r="H343" s="37"/>
    </row>
    <row r="344">
      <c r="A344" s="28"/>
      <c r="B344" s="28"/>
      <c r="D344" s="33"/>
      <c r="H344" s="37"/>
    </row>
    <row r="345">
      <c r="A345" s="28"/>
      <c r="B345" s="28"/>
      <c r="D345" s="33"/>
      <c r="H345" s="37"/>
    </row>
    <row r="346">
      <c r="A346" s="28"/>
      <c r="B346" s="28"/>
      <c r="D346" s="33"/>
      <c r="H346" s="37"/>
    </row>
    <row r="347">
      <c r="A347" s="28"/>
      <c r="B347" s="28"/>
      <c r="D347" s="33"/>
      <c r="H347" s="37"/>
    </row>
    <row r="348">
      <c r="A348" s="28"/>
      <c r="B348" s="28"/>
      <c r="D348" s="33"/>
      <c r="H348" s="37"/>
    </row>
    <row r="349">
      <c r="A349" s="28"/>
      <c r="B349" s="28"/>
      <c r="D349" s="33"/>
      <c r="H349" s="37"/>
    </row>
    <row r="350">
      <c r="A350" s="28"/>
      <c r="B350" s="28"/>
      <c r="D350" s="33"/>
      <c r="H350" s="37"/>
    </row>
    <row r="351">
      <c r="A351" s="28"/>
      <c r="B351" s="28"/>
      <c r="D351" s="33"/>
      <c r="H351" s="37"/>
    </row>
    <row r="352">
      <c r="A352" s="28"/>
      <c r="B352" s="28"/>
      <c r="D352" s="33"/>
      <c r="H352" s="37"/>
    </row>
    <row r="353">
      <c r="A353" s="28"/>
      <c r="B353" s="28"/>
      <c r="D353" s="33"/>
      <c r="H353" s="37"/>
    </row>
    <row r="354">
      <c r="A354" s="28"/>
      <c r="B354" s="28"/>
      <c r="D354" s="33"/>
      <c r="H354" s="37"/>
    </row>
    <row r="355">
      <c r="A355" s="28"/>
      <c r="B355" s="28"/>
      <c r="D355" s="33"/>
      <c r="H355" s="37"/>
    </row>
    <row r="356">
      <c r="A356" s="28"/>
      <c r="B356" s="28"/>
      <c r="D356" s="33"/>
      <c r="H356" s="37"/>
    </row>
    <row r="357">
      <c r="A357" s="28"/>
      <c r="B357" s="28"/>
      <c r="D357" s="33"/>
      <c r="H357" s="37"/>
    </row>
    <row r="358">
      <c r="A358" s="28"/>
      <c r="B358" s="28"/>
      <c r="D358" s="33"/>
      <c r="H358" s="37"/>
    </row>
    <row r="359">
      <c r="A359" s="28"/>
      <c r="B359" s="28"/>
      <c r="D359" s="33"/>
      <c r="H359" s="37"/>
    </row>
    <row r="360">
      <c r="A360" s="28"/>
      <c r="B360" s="28"/>
      <c r="D360" s="33"/>
      <c r="H360" s="37"/>
    </row>
    <row r="361">
      <c r="A361" s="28"/>
      <c r="B361" s="28"/>
      <c r="D361" s="33"/>
      <c r="H361" s="37"/>
    </row>
    <row r="362">
      <c r="A362" s="28"/>
      <c r="B362" s="28"/>
      <c r="D362" s="33"/>
      <c r="H362" s="37"/>
    </row>
    <row r="363">
      <c r="A363" s="28"/>
      <c r="B363" s="28"/>
      <c r="D363" s="33"/>
      <c r="H363" s="37"/>
    </row>
    <row r="364">
      <c r="A364" s="28"/>
      <c r="B364" s="28"/>
      <c r="D364" s="33"/>
      <c r="H364" s="37"/>
    </row>
    <row r="365">
      <c r="A365" s="28"/>
      <c r="B365" s="28"/>
      <c r="D365" s="33"/>
      <c r="H365" s="37"/>
    </row>
    <row r="366">
      <c r="A366" s="28"/>
      <c r="B366" s="28"/>
      <c r="D366" s="33"/>
      <c r="H366" s="37"/>
    </row>
    <row r="367">
      <c r="A367" s="28"/>
      <c r="B367" s="28"/>
      <c r="D367" s="33"/>
      <c r="H367" s="37"/>
    </row>
    <row r="368">
      <c r="A368" s="28"/>
      <c r="B368" s="28"/>
      <c r="D368" s="33"/>
      <c r="H368" s="37"/>
    </row>
    <row r="369">
      <c r="A369" s="28"/>
      <c r="B369" s="28"/>
      <c r="D369" s="33"/>
      <c r="H369" s="37"/>
    </row>
    <row r="370">
      <c r="A370" s="28"/>
      <c r="B370" s="28"/>
      <c r="D370" s="33"/>
      <c r="H370" s="37"/>
    </row>
    <row r="371">
      <c r="A371" s="28"/>
      <c r="B371" s="28"/>
      <c r="D371" s="33"/>
      <c r="H371" s="37"/>
    </row>
    <row r="372">
      <c r="A372" s="28"/>
      <c r="B372" s="28"/>
      <c r="D372" s="33"/>
      <c r="H372" s="37"/>
    </row>
    <row r="373">
      <c r="A373" s="28"/>
      <c r="B373" s="28"/>
      <c r="D373" s="33"/>
      <c r="H373" s="37"/>
    </row>
    <row r="374">
      <c r="A374" s="28"/>
      <c r="B374" s="28"/>
      <c r="D374" s="33"/>
      <c r="H374" s="37"/>
    </row>
    <row r="375">
      <c r="A375" s="28"/>
      <c r="B375" s="28"/>
      <c r="D375" s="33"/>
      <c r="H375" s="37"/>
    </row>
    <row r="376">
      <c r="A376" s="28"/>
      <c r="B376" s="28"/>
      <c r="D376" s="33"/>
      <c r="H376" s="37"/>
    </row>
    <row r="377">
      <c r="A377" s="28"/>
      <c r="B377" s="28"/>
      <c r="D377" s="33"/>
      <c r="H377" s="37"/>
    </row>
    <row r="378">
      <c r="A378" s="28"/>
      <c r="B378" s="28"/>
      <c r="D378" s="33"/>
      <c r="H378" s="37"/>
    </row>
    <row r="379">
      <c r="A379" s="28"/>
      <c r="B379" s="28"/>
      <c r="D379" s="33"/>
      <c r="H379" s="37"/>
    </row>
    <row r="380">
      <c r="A380" s="28"/>
      <c r="B380" s="28"/>
      <c r="D380" s="33"/>
      <c r="H380" s="37"/>
    </row>
    <row r="381">
      <c r="A381" s="28"/>
      <c r="B381" s="28"/>
      <c r="D381" s="33"/>
      <c r="H381" s="37"/>
    </row>
    <row r="382">
      <c r="A382" s="28"/>
      <c r="B382" s="28"/>
      <c r="D382" s="33"/>
      <c r="H382" s="37"/>
    </row>
    <row r="383">
      <c r="A383" s="28"/>
      <c r="B383" s="28"/>
      <c r="D383" s="33"/>
      <c r="H383" s="37"/>
    </row>
    <row r="384">
      <c r="A384" s="28"/>
      <c r="B384" s="28"/>
      <c r="D384" s="33"/>
      <c r="H384" s="37"/>
    </row>
    <row r="385">
      <c r="A385" s="28"/>
      <c r="B385" s="28"/>
      <c r="D385" s="33"/>
      <c r="H385" s="37"/>
    </row>
    <row r="386">
      <c r="A386" s="28"/>
      <c r="B386" s="28"/>
      <c r="D386" s="33"/>
      <c r="H386" s="37"/>
    </row>
    <row r="387">
      <c r="A387" s="28"/>
      <c r="B387" s="28"/>
      <c r="D387" s="33"/>
      <c r="H387" s="37"/>
    </row>
    <row r="388">
      <c r="A388" s="28"/>
      <c r="B388" s="28"/>
      <c r="D388" s="33"/>
      <c r="H388" s="37"/>
    </row>
    <row r="389">
      <c r="A389" s="28"/>
      <c r="B389" s="28"/>
      <c r="D389" s="33"/>
      <c r="H389" s="37"/>
    </row>
    <row r="390">
      <c r="A390" s="28"/>
      <c r="B390" s="28"/>
      <c r="D390" s="33"/>
      <c r="H390" s="37"/>
    </row>
    <row r="391">
      <c r="A391" s="28"/>
      <c r="B391" s="28"/>
      <c r="D391" s="33"/>
      <c r="H391" s="37"/>
    </row>
    <row r="392">
      <c r="A392" s="28"/>
      <c r="B392" s="28"/>
      <c r="D392" s="33"/>
      <c r="H392" s="37"/>
    </row>
    <row r="393">
      <c r="A393" s="28"/>
      <c r="B393" s="28"/>
      <c r="D393" s="33"/>
      <c r="H393" s="37"/>
    </row>
    <row r="394">
      <c r="A394" s="28"/>
      <c r="B394" s="28"/>
      <c r="D394" s="33"/>
      <c r="H394" s="37"/>
    </row>
    <row r="395">
      <c r="A395" s="28"/>
      <c r="B395" s="28"/>
      <c r="D395" s="33"/>
      <c r="H395" s="37"/>
    </row>
    <row r="396">
      <c r="A396" s="28"/>
      <c r="B396" s="28"/>
      <c r="D396" s="33"/>
      <c r="H396" s="37"/>
    </row>
    <row r="397">
      <c r="A397" s="28"/>
      <c r="B397" s="28"/>
      <c r="D397" s="33"/>
      <c r="H397" s="37"/>
    </row>
    <row r="398">
      <c r="A398" s="28"/>
      <c r="B398" s="28"/>
      <c r="D398" s="33"/>
      <c r="H398" s="37"/>
    </row>
    <row r="399">
      <c r="A399" s="28"/>
      <c r="B399" s="28"/>
      <c r="D399" s="33"/>
      <c r="H399" s="37"/>
    </row>
    <row r="400">
      <c r="A400" s="28"/>
      <c r="B400" s="28"/>
      <c r="D400" s="33"/>
      <c r="H400" s="37"/>
    </row>
    <row r="401">
      <c r="A401" s="28"/>
      <c r="B401" s="28"/>
      <c r="D401" s="33"/>
      <c r="H401" s="37"/>
    </row>
    <row r="402">
      <c r="A402" s="28"/>
      <c r="B402" s="28"/>
      <c r="D402" s="33"/>
      <c r="H402" s="37"/>
    </row>
    <row r="403">
      <c r="A403" s="28"/>
      <c r="B403" s="28"/>
      <c r="D403" s="33"/>
      <c r="H403" s="37"/>
    </row>
    <row r="404">
      <c r="A404" s="28"/>
      <c r="B404" s="28"/>
      <c r="D404" s="33"/>
      <c r="H404" s="37"/>
    </row>
    <row r="405">
      <c r="A405" s="28"/>
      <c r="B405" s="28"/>
      <c r="D405" s="33"/>
      <c r="H405" s="37"/>
    </row>
    <row r="406">
      <c r="A406" s="28"/>
      <c r="B406" s="28"/>
      <c r="D406" s="33"/>
      <c r="H406" s="37"/>
    </row>
    <row r="407">
      <c r="A407" s="28"/>
      <c r="B407" s="28"/>
      <c r="D407" s="33"/>
      <c r="H407" s="37"/>
    </row>
    <row r="408">
      <c r="A408" s="28"/>
      <c r="B408" s="28"/>
      <c r="D408" s="33"/>
      <c r="H408" s="37"/>
    </row>
    <row r="409">
      <c r="A409" s="28"/>
      <c r="B409" s="28"/>
      <c r="D409" s="33"/>
      <c r="H409" s="37"/>
    </row>
    <row r="410">
      <c r="A410" s="28"/>
      <c r="B410" s="28"/>
      <c r="D410" s="33"/>
      <c r="H410" s="37"/>
    </row>
    <row r="411">
      <c r="A411" s="28"/>
      <c r="B411" s="28"/>
      <c r="D411" s="33"/>
      <c r="H411" s="37"/>
    </row>
    <row r="412">
      <c r="A412" s="28"/>
      <c r="B412" s="28"/>
      <c r="D412" s="33"/>
      <c r="H412" s="37"/>
    </row>
    <row r="413">
      <c r="A413" s="28"/>
      <c r="B413" s="28"/>
      <c r="D413" s="33"/>
      <c r="H413" s="37"/>
    </row>
    <row r="414">
      <c r="A414" s="28"/>
      <c r="B414" s="28"/>
      <c r="D414" s="33"/>
      <c r="H414" s="37"/>
    </row>
    <row r="415">
      <c r="A415" s="28"/>
      <c r="B415" s="28"/>
      <c r="D415" s="33"/>
      <c r="H415" s="37"/>
    </row>
    <row r="416">
      <c r="A416" s="28"/>
      <c r="B416" s="28"/>
      <c r="D416" s="33"/>
      <c r="H416" s="37"/>
    </row>
    <row r="417">
      <c r="A417" s="28"/>
      <c r="B417" s="28"/>
      <c r="D417" s="33"/>
      <c r="H417" s="37"/>
    </row>
    <row r="418">
      <c r="A418" s="28"/>
      <c r="B418" s="28"/>
      <c r="D418" s="33"/>
      <c r="H418" s="37"/>
    </row>
    <row r="419">
      <c r="A419" s="28"/>
      <c r="B419" s="28"/>
      <c r="D419" s="33"/>
      <c r="H419" s="37"/>
    </row>
    <row r="420">
      <c r="A420" s="28"/>
      <c r="B420" s="28"/>
      <c r="D420" s="33"/>
      <c r="H420" s="37"/>
    </row>
    <row r="421">
      <c r="A421" s="28"/>
      <c r="B421" s="28"/>
      <c r="D421" s="33"/>
      <c r="H421" s="37"/>
    </row>
    <row r="422">
      <c r="A422" s="28"/>
      <c r="B422" s="28"/>
      <c r="D422" s="33"/>
      <c r="H422" s="37"/>
    </row>
    <row r="423">
      <c r="A423" s="28"/>
      <c r="B423" s="28"/>
      <c r="D423" s="33"/>
      <c r="H423" s="37"/>
    </row>
    <row r="424">
      <c r="A424" s="28"/>
      <c r="B424" s="28"/>
      <c r="D424" s="33"/>
      <c r="H424" s="37"/>
    </row>
    <row r="425">
      <c r="A425" s="28"/>
      <c r="B425" s="28"/>
      <c r="D425" s="33"/>
      <c r="H425" s="37"/>
    </row>
    <row r="426">
      <c r="A426" s="28"/>
      <c r="B426" s="28"/>
      <c r="D426" s="33"/>
      <c r="H426" s="37"/>
    </row>
    <row r="427">
      <c r="A427" s="28"/>
      <c r="B427" s="28"/>
      <c r="D427" s="33"/>
      <c r="H427" s="37"/>
    </row>
    <row r="428">
      <c r="A428" s="28"/>
      <c r="B428" s="28"/>
      <c r="D428" s="33"/>
      <c r="H428" s="37"/>
    </row>
    <row r="429">
      <c r="A429" s="28"/>
      <c r="B429" s="28"/>
      <c r="D429" s="33"/>
      <c r="H429" s="37"/>
    </row>
    <row r="430">
      <c r="A430" s="28"/>
      <c r="B430" s="28"/>
      <c r="D430" s="33"/>
      <c r="H430" s="37"/>
    </row>
    <row r="431">
      <c r="A431" s="28"/>
      <c r="B431" s="28"/>
      <c r="D431" s="33"/>
      <c r="H431" s="37"/>
    </row>
    <row r="432">
      <c r="A432" s="28"/>
      <c r="B432" s="28"/>
      <c r="D432" s="33"/>
      <c r="H432" s="37"/>
    </row>
    <row r="433">
      <c r="A433" s="28"/>
      <c r="B433" s="28"/>
      <c r="D433" s="33"/>
      <c r="H433" s="37"/>
    </row>
    <row r="434">
      <c r="A434" s="28"/>
      <c r="B434" s="28"/>
      <c r="D434" s="33"/>
      <c r="H434" s="37"/>
    </row>
    <row r="435">
      <c r="A435" s="28"/>
      <c r="B435" s="28"/>
      <c r="D435" s="33"/>
      <c r="H435" s="37"/>
    </row>
    <row r="436">
      <c r="A436" s="28"/>
      <c r="B436" s="28"/>
      <c r="D436" s="33"/>
      <c r="H436" s="37"/>
    </row>
    <row r="437">
      <c r="A437" s="28"/>
      <c r="B437" s="28"/>
      <c r="D437" s="33"/>
      <c r="H437" s="37"/>
    </row>
    <row r="438">
      <c r="A438" s="28"/>
      <c r="B438" s="28"/>
      <c r="D438" s="33"/>
      <c r="H438" s="37"/>
    </row>
    <row r="439">
      <c r="A439" s="28"/>
      <c r="B439" s="28"/>
      <c r="D439" s="33"/>
      <c r="H439" s="37"/>
    </row>
    <row r="440">
      <c r="A440" s="28"/>
      <c r="B440" s="28"/>
      <c r="D440" s="33"/>
      <c r="H440" s="37"/>
    </row>
    <row r="441">
      <c r="A441" s="28"/>
      <c r="B441" s="28"/>
      <c r="D441" s="33"/>
      <c r="H441" s="37"/>
    </row>
    <row r="442">
      <c r="A442" s="28"/>
      <c r="B442" s="28"/>
      <c r="D442" s="33"/>
      <c r="H442" s="37"/>
    </row>
    <row r="443">
      <c r="A443" s="28"/>
      <c r="B443" s="28"/>
      <c r="D443" s="33"/>
      <c r="H443" s="37"/>
    </row>
    <row r="444">
      <c r="A444" s="28"/>
      <c r="B444" s="28"/>
      <c r="D444" s="33"/>
      <c r="H444" s="37"/>
    </row>
    <row r="445">
      <c r="A445" s="28"/>
      <c r="B445" s="28"/>
      <c r="D445" s="33"/>
      <c r="H445" s="37"/>
    </row>
    <row r="446">
      <c r="A446" s="28"/>
      <c r="B446" s="28"/>
      <c r="D446" s="33"/>
      <c r="H446" s="37"/>
    </row>
    <row r="447">
      <c r="A447" s="28"/>
      <c r="B447" s="28"/>
      <c r="D447" s="33"/>
      <c r="H447" s="37"/>
    </row>
    <row r="448">
      <c r="A448" s="28"/>
      <c r="B448" s="28"/>
      <c r="D448" s="33"/>
      <c r="H448" s="37"/>
    </row>
    <row r="449">
      <c r="A449" s="28"/>
      <c r="B449" s="28"/>
      <c r="D449" s="33"/>
      <c r="H449" s="37"/>
    </row>
    <row r="450">
      <c r="A450" s="28"/>
      <c r="B450" s="28"/>
      <c r="D450" s="33"/>
      <c r="H450" s="37"/>
    </row>
    <row r="451">
      <c r="A451" s="28"/>
      <c r="B451" s="28"/>
      <c r="D451" s="33"/>
      <c r="H451" s="37"/>
    </row>
    <row r="452">
      <c r="A452" s="28"/>
      <c r="B452" s="28"/>
      <c r="D452" s="33"/>
      <c r="H452" s="37"/>
    </row>
    <row r="453">
      <c r="A453" s="28"/>
      <c r="B453" s="28"/>
      <c r="D453" s="33"/>
      <c r="H453" s="37"/>
    </row>
    <row r="454">
      <c r="A454" s="28"/>
      <c r="B454" s="28"/>
      <c r="D454" s="33"/>
      <c r="H454" s="37"/>
    </row>
    <row r="455">
      <c r="A455" s="28"/>
      <c r="B455" s="28"/>
      <c r="D455" s="33"/>
      <c r="H455" s="37"/>
    </row>
    <row r="456">
      <c r="A456" s="28"/>
      <c r="B456" s="28"/>
      <c r="D456" s="33"/>
      <c r="H456" s="37"/>
    </row>
    <row r="457">
      <c r="A457" s="28"/>
      <c r="B457" s="28"/>
      <c r="D457" s="33"/>
      <c r="H457" s="37"/>
    </row>
    <row r="458">
      <c r="A458" s="28"/>
      <c r="B458" s="28"/>
      <c r="D458" s="33"/>
      <c r="H458" s="37"/>
    </row>
    <row r="459">
      <c r="A459" s="28"/>
      <c r="B459" s="28"/>
      <c r="D459" s="33"/>
      <c r="H459" s="37"/>
    </row>
    <row r="460">
      <c r="A460" s="28"/>
      <c r="B460" s="28"/>
      <c r="D460" s="33"/>
      <c r="H460" s="37"/>
    </row>
    <row r="461">
      <c r="A461" s="28"/>
      <c r="B461" s="28"/>
      <c r="D461" s="33"/>
      <c r="H461" s="37"/>
    </row>
    <row r="462">
      <c r="A462" s="28"/>
      <c r="B462" s="28"/>
      <c r="D462" s="33"/>
      <c r="H462" s="37"/>
    </row>
    <row r="463">
      <c r="A463" s="28"/>
      <c r="B463" s="28"/>
      <c r="D463" s="33"/>
      <c r="H463" s="37"/>
    </row>
    <row r="464">
      <c r="A464" s="28"/>
      <c r="B464" s="28"/>
      <c r="D464" s="33"/>
      <c r="H464" s="37"/>
    </row>
    <row r="465">
      <c r="A465" s="28"/>
      <c r="B465" s="28"/>
      <c r="D465" s="33"/>
      <c r="H465" s="37"/>
    </row>
    <row r="466">
      <c r="A466" s="28"/>
      <c r="B466" s="28"/>
      <c r="D466" s="33"/>
      <c r="H466" s="37"/>
    </row>
    <row r="467">
      <c r="A467" s="28"/>
      <c r="B467" s="28"/>
      <c r="D467" s="33"/>
      <c r="H467" s="37"/>
    </row>
    <row r="468">
      <c r="A468" s="28"/>
      <c r="B468" s="28"/>
      <c r="D468" s="33"/>
      <c r="H468" s="37"/>
    </row>
    <row r="469">
      <c r="A469" s="28"/>
      <c r="B469" s="28"/>
      <c r="D469" s="33"/>
      <c r="H469" s="37"/>
    </row>
    <row r="470">
      <c r="A470" s="28"/>
      <c r="B470" s="28"/>
      <c r="D470" s="33"/>
      <c r="H470" s="37"/>
    </row>
    <row r="471">
      <c r="A471" s="28"/>
      <c r="B471" s="28"/>
      <c r="D471" s="33"/>
      <c r="H471" s="37"/>
    </row>
    <row r="472">
      <c r="A472" s="28"/>
      <c r="B472" s="28"/>
      <c r="D472" s="33"/>
      <c r="H472" s="37"/>
    </row>
    <row r="473">
      <c r="A473" s="28"/>
      <c r="B473" s="28"/>
      <c r="D473" s="33"/>
      <c r="H473" s="37"/>
    </row>
    <row r="474">
      <c r="A474" s="28"/>
      <c r="B474" s="28"/>
      <c r="D474" s="33"/>
      <c r="H474" s="37"/>
    </row>
    <row r="475">
      <c r="A475" s="28"/>
      <c r="B475" s="28"/>
      <c r="D475" s="33"/>
      <c r="H475" s="37"/>
    </row>
    <row r="476">
      <c r="A476" s="28"/>
      <c r="B476" s="28"/>
      <c r="D476" s="33"/>
      <c r="H476" s="37"/>
    </row>
    <row r="477">
      <c r="A477" s="28"/>
      <c r="B477" s="28"/>
      <c r="D477" s="33"/>
      <c r="H477" s="37"/>
    </row>
    <row r="478">
      <c r="A478" s="28"/>
      <c r="B478" s="28"/>
      <c r="D478" s="33"/>
      <c r="H478" s="37"/>
    </row>
    <row r="479">
      <c r="A479" s="28"/>
      <c r="B479" s="28"/>
      <c r="D479" s="33"/>
      <c r="H479" s="37"/>
    </row>
    <row r="480">
      <c r="A480" s="28"/>
      <c r="B480" s="28"/>
      <c r="D480" s="33"/>
      <c r="H480" s="37"/>
    </row>
    <row r="481">
      <c r="A481" s="28"/>
      <c r="B481" s="28"/>
      <c r="D481" s="33"/>
      <c r="H481" s="37"/>
    </row>
    <row r="482">
      <c r="A482" s="28"/>
      <c r="B482" s="28"/>
      <c r="D482" s="33"/>
      <c r="H482" s="37"/>
    </row>
    <row r="483">
      <c r="A483" s="28"/>
      <c r="B483" s="28"/>
      <c r="D483" s="33"/>
      <c r="H483" s="37"/>
    </row>
    <row r="484">
      <c r="A484" s="28"/>
      <c r="B484" s="28"/>
      <c r="D484" s="33"/>
      <c r="H484" s="37"/>
    </row>
    <row r="485">
      <c r="A485" s="28"/>
      <c r="B485" s="28"/>
      <c r="D485" s="33"/>
      <c r="H485" s="37"/>
    </row>
    <row r="486">
      <c r="A486" s="28"/>
      <c r="B486" s="28"/>
      <c r="D486" s="33"/>
      <c r="H486" s="37"/>
    </row>
    <row r="487">
      <c r="A487" s="28"/>
      <c r="B487" s="28"/>
      <c r="D487" s="33"/>
      <c r="H487" s="37"/>
    </row>
    <row r="488">
      <c r="A488" s="28"/>
      <c r="B488" s="28"/>
      <c r="D488" s="33"/>
      <c r="H488" s="37"/>
    </row>
    <row r="489">
      <c r="A489" s="28"/>
      <c r="B489" s="28"/>
      <c r="D489" s="33"/>
      <c r="H489" s="37"/>
    </row>
    <row r="490">
      <c r="A490" s="28"/>
      <c r="B490" s="28"/>
      <c r="D490" s="33"/>
      <c r="H490" s="37"/>
    </row>
    <row r="491">
      <c r="A491" s="28"/>
      <c r="B491" s="28"/>
      <c r="D491" s="33"/>
      <c r="H491" s="37"/>
    </row>
    <row r="492">
      <c r="A492" s="28"/>
      <c r="B492" s="28"/>
      <c r="D492" s="33"/>
      <c r="H492" s="37"/>
    </row>
    <row r="493">
      <c r="A493" s="28"/>
      <c r="B493" s="28"/>
      <c r="D493" s="33"/>
      <c r="H493" s="37"/>
    </row>
    <row r="494">
      <c r="A494" s="28"/>
      <c r="B494" s="28"/>
      <c r="D494" s="33"/>
      <c r="H494" s="37"/>
    </row>
    <row r="495">
      <c r="A495" s="28"/>
      <c r="B495" s="28"/>
      <c r="D495" s="33"/>
      <c r="H495" s="37"/>
    </row>
    <row r="496">
      <c r="A496" s="28"/>
      <c r="B496" s="28"/>
      <c r="D496" s="33"/>
      <c r="H496" s="37"/>
    </row>
    <row r="497">
      <c r="A497" s="28"/>
      <c r="B497" s="28"/>
      <c r="D497" s="33"/>
      <c r="H497" s="37"/>
    </row>
    <row r="498">
      <c r="A498" s="28"/>
      <c r="B498" s="28"/>
      <c r="D498" s="33"/>
      <c r="H498" s="37"/>
    </row>
    <row r="499">
      <c r="A499" s="28"/>
      <c r="B499" s="28"/>
      <c r="D499" s="33"/>
      <c r="H499" s="37"/>
    </row>
    <row r="500">
      <c r="A500" s="28"/>
      <c r="B500" s="28"/>
      <c r="D500" s="33"/>
      <c r="H500" s="37"/>
    </row>
    <row r="501">
      <c r="A501" s="28"/>
      <c r="B501" s="28"/>
      <c r="D501" s="33"/>
      <c r="H501" s="37"/>
    </row>
    <row r="502">
      <c r="A502" s="28"/>
      <c r="B502" s="28"/>
      <c r="D502" s="33"/>
      <c r="H502" s="37"/>
    </row>
    <row r="503">
      <c r="A503" s="28"/>
      <c r="B503" s="28"/>
      <c r="D503" s="33"/>
      <c r="H503" s="37"/>
    </row>
    <row r="504">
      <c r="A504" s="28"/>
      <c r="B504" s="28"/>
      <c r="D504" s="33"/>
      <c r="H504" s="37"/>
    </row>
    <row r="505">
      <c r="A505" s="28"/>
      <c r="B505" s="28"/>
      <c r="D505" s="33"/>
      <c r="H505" s="37"/>
    </row>
    <row r="506">
      <c r="A506" s="28"/>
      <c r="B506" s="28"/>
      <c r="D506" s="33"/>
      <c r="H506" s="37"/>
    </row>
    <row r="507">
      <c r="A507" s="28"/>
      <c r="B507" s="28"/>
      <c r="D507" s="33"/>
      <c r="H507" s="37"/>
    </row>
    <row r="508">
      <c r="A508" s="28"/>
      <c r="B508" s="28"/>
      <c r="D508" s="33"/>
      <c r="H508" s="37"/>
    </row>
    <row r="509">
      <c r="A509" s="28"/>
      <c r="B509" s="28"/>
      <c r="D509" s="33"/>
      <c r="H509" s="37"/>
    </row>
    <row r="510">
      <c r="A510" s="28"/>
      <c r="B510" s="28"/>
      <c r="D510" s="33"/>
      <c r="H510" s="37"/>
    </row>
    <row r="511">
      <c r="A511" s="28"/>
      <c r="B511" s="28"/>
      <c r="D511" s="33"/>
      <c r="H511" s="37"/>
    </row>
    <row r="512">
      <c r="A512" s="28"/>
      <c r="B512" s="28"/>
      <c r="D512" s="33"/>
      <c r="H512" s="37"/>
    </row>
    <row r="513">
      <c r="A513" s="28"/>
      <c r="B513" s="28"/>
      <c r="D513" s="33"/>
      <c r="H513" s="37"/>
    </row>
    <row r="514">
      <c r="A514" s="28"/>
      <c r="B514" s="28"/>
      <c r="D514" s="33"/>
      <c r="H514" s="37"/>
    </row>
    <row r="515">
      <c r="A515" s="28"/>
      <c r="B515" s="28"/>
      <c r="D515" s="33"/>
      <c r="H515" s="37"/>
    </row>
    <row r="516">
      <c r="A516" s="28"/>
      <c r="B516" s="28"/>
      <c r="D516" s="33"/>
      <c r="H516" s="37"/>
    </row>
    <row r="517">
      <c r="A517" s="28"/>
      <c r="B517" s="28"/>
      <c r="D517" s="33"/>
      <c r="H517" s="37"/>
    </row>
    <row r="518">
      <c r="A518" s="28"/>
      <c r="B518" s="28"/>
      <c r="D518" s="33"/>
      <c r="H518" s="37"/>
    </row>
    <row r="519">
      <c r="A519" s="28"/>
      <c r="B519" s="28"/>
      <c r="D519" s="33"/>
      <c r="H519" s="37"/>
    </row>
    <row r="520">
      <c r="A520" s="28"/>
      <c r="B520" s="28"/>
      <c r="D520" s="33"/>
      <c r="H520" s="37"/>
    </row>
    <row r="521">
      <c r="A521" s="28"/>
      <c r="B521" s="28"/>
      <c r="D521" s="33"/>
      <c r="H521" s="37"/>
    </row>
    <row r="522">
      <c r="A522" s="28"/>
      <c r="B522" s="28"/>
      <c r="D522" s="33"/>
      <c r="H522" s="37"/>
    </row>
    <row r="523">
      <c r="A523" s="28"/>
      <c r="B523" s="28"/>
      <c r="D523" s="33"/>
      <c r="H523" s="37"/>
    </row>
    <row r="524">
      <c r="A524" s="28"/>
      <c r="B524" s="28"/>
      <c r="D524" s="33"/>
      <c r="H524" s="37"/>
    </row>
    <row r="525">
      <c r="A525" s="28"/>
      <c r="B525" s="28"/>
      <c r="D525" s="33"/>
      <c r="H525" s="37"/>
    </row>
    <row r="526">
      <c r="A526" s="28"/>
      <c r="B526" s="28"/>
      <c r="D526" s="33"/>
      <c r="H526" s="37"/>
    </row>
    <row r="527">
      <c r="A527" s="28"/>
      <c r="B527" s="28"/>
      <c r="D527" s="33"/>
      <c r="H527" s="37"/>
    </row>
    <row r="528">
      <c r="A528" s="28"/>
      <c r="B528" s="28"/>
      <c r="D528" s="33"/>
      <c r="H528" s="37"/>
    </row>
    <row r="529">
      <c r="A529" s="28"/>
      <c r="B529" s="28"/>
      <c r="D529" s="33"/>
      <c r="H529" s="37"/>
    </row>
    <row r="530">
      <c r="A530" s="28"/>
      <c r="B530" s="28"/>
      <c r="D530" s="33"/>
      <c r="H530" s="37"/>
    </row>
    <row r="531">
      <c r="A531" s="28"/>
      <c r="B531" s="28"/>
      <c r="D531" s="33"/>
      <c r="H531" s="37"/>
    </row>
    <row r="532">
      <c r="A532" s="28"/>
      <c r="B532" s="28"/>
      <c r="D532" s="33"/>
      <c r="H532" s="37"/>
    </row>
    <row r="533">
      <c r="A533" s="28"/>
      <c r="B533" s="28"/>
      <c r="D533" s="33"/>
      <c r="H533" s="37"/>
    </row>
    <row r="534">
      <c r="A534" s="28"/>
      <c r="B534" s="28"/>
      <c r="D534" s="33"/>
      <c r="H534" s="37"/>
    </row>
    <row r="535">
      <c r="A535" s="28"/>
      <c r="B535" s="28"/>
      <c r="D535" s="33"/>
      <c r="H535" s="37"/>
    </row>
    <row r="536">
      <c r="A536" s="28"/>
      <c r="B536" s="28"/>
      <c r="D536" s="33"/>
      <c r="H536" s="37"/>
    </row>
    <row r="537">
      <c r="A537" s="28"/>
      <c r="B537" s="28"/>
      <c r="D537" s="33"/>
      <c r="H537" s="37"/>
    </row>
    <row r="538">
      <c r="A538" s="28"/>
      <c r="B538" s="28"/>
      <c r="D538" s="33"/>
      <c r="H538" s="37"/>
    </row>
    <row r="539">
      <c r="A539" s="28"/>
      <c r="B539" s="28"/>
      <c r="D539" s="33"/>
      <c r="H539" s="37"/>
    </row>
    <row r="540">
      <c r="A540" s="28"/>
      <c r="B540" s="28"/>
      <c r="D540" s="33"/>
      <c r="H540" s="37"/>
    </row>
    <row r="541">
      <c r="A541" s="28"/>
      <c r="B541" s="28"/>
      <c r="D541" s="33"/>
      <c r="H541" s="37"/>
    </row>
    <row r="542">
      <c r="A542" s="28"/>
      <c r="B542" s="28"/>
      <c r="D542" s="33"/>
      <c r="H542" s="37"/>
    </row>
    <row r="543">
      <c r="A543" s="28"/>
      <c r="B543" s="28"/>
      <c r="D543" s="33"/>
      <c r="H543" s="37"/>
    </row>
    <row r="544">
      <c r="A544" s="28"/>
      <c r="B544" s="28"/>
      <c r="D544" s="33"/>
      <c r="H544" s="37"/>
    </row>
    <row r="545">
      <c r="A545" s="28"/>
      <c r="B545" s="28"/>
      <c r="D545" s="33"/>
      <c r="H545" s="37"/>
    </row>
    <row r="546">
      <c r="A546" s="28"/>
      <c r="B546" s="28"/>
      <c r="D546" s="33"/>
      <c r="H546" s="37"/>
    </row>
    <row r="547">
      <c r="A547" s="28"/>
      <c r="B547" s="28"/>
      <c r="D547" s="33"/>
      <c r="H547" s="37"/>
    </row>
    <row r="548">
      <c r="A548" s="28"/>
      <c r="B548" s="28"/>
      <c r="D548" s="33"/>
      <c r="H548" s="37"/>
    </row>
    <row r="549">
      <c r="A549" s="28"/>
      <c r="B549" s="28"/>
      <c r="D549" s="33"/>
      <c r="H549" s="37"/>
    </row>
    <row r="550">
      <c r="A550" s="28"/>
      <c r="B550" s="28"/>
      <c r="D550" s="33"/>
      <c r="H550" s="37"/>
    </row>
    <row r="551">
      <c r="A551" s="28"/>
      <c r="B551" s="28"/>
      <c r="D551" s="33"/>
      <c r="H551" s="37"/>
    </row>
    <row r="552">
      <c r="A552" s="28"/>
      <c r="B552" s="28"/>
      <c r="D552" s="33"/>
      <c r="H552" s="37"/>
    </row>
    <row r="553">
      <c r="A553" s="28"/>
      <c r="B553" s="28"/>
      <c r="D553" s="33"/>
      <c r="H553" s="37"/>
    </row>
    <row r="554">
      <c r="A554" s="28"/>
      <c r="B554" s="28"/>
      <c r="D554" s="33"/>
      <c r="H554" s="37"/>
    </row>
    <row r="555">
      <c r="A555" s="28"/>
      <c r="B555" s="28"/>
      <c r="D555" s="33"/>
      <c r="H555" s="37"/>
    </row>
    <row r="556">
      <c r="A556" s="28"/>
      <c r="B556" s="28"/>
      <c r="D556" s="33"/>
      <c r="H556" s="37"/>
    </row>
    <row r="557">
      <c r="A557" s="28"/>
      <c r="B557" s="28"/>
      <c r="D557" s="33"/>
      <c r="H557" s="37"/>
    </row>
    <row r="558">
      <c r="A558" s="28"/>
      <c r="B558" s="28"/>
      <c r="D558" s="33"/>
      <c r="H558" s="37"/>
    </row>
    <row r="559">
      <c r="A559" s="28"/>
      <c r="B559" s="28"/>
      <c r="D559" s="33"/>
      <c r="H559" s="37"/>
    </row>
    <row r="560">
      <c r="A560" s="28"/>
      <c r="B560" s="28"/>
      <c r="D560" s="33"/>
      <c r="H560" s="37"/>
    </row>
    <row r="561">
      <c r="A561" s="28"/>
      <c r="B561" s="28"/>
      <c r="D561" s="33"/>
      <c r="H561" s="37"/>
    </row>
    <row r="562">
      <c r="A562" s="28"/>
      <c r="B562" s="28"/>
      <c r="D562" s="33"/>
      <c r="H562" s="37"/>
    </row>
    <row r="563">
      <c r="A563" s="28"/>
      <c r="B563" s="28"/>
      <c r="D563" s="33"/>
      <c r="H563" s="37"/>
    </row>
    <row r="564">
      <c r="A564" s="28"/>
      <c r="B564" s="28"/>
      <c r="D564" s="33"/>
      <c r="H564" s="37"/>
    </row>
    <row r="565">
      <c r="A565" s="28"/>
      <c r="B565" s="28"/>
      <c r="D565" s="33"/>
      <c r="H565" s="37"/>
    </row>
    <row r="566">
      <c r="A566" s="28"/>
      <c r="B566" s="28"/>
      <c r="D566" s="33"/>
      <c r="H566" s="37"/>
    </row>
    <row r="567">
      <c r="A567" s="28"/>
      <c r="B567" s="28"/>
      <c r="D567" s="33"/>
      <c r="H567" s="37"/>
    </row>
    <row r="568">
      <c r="A568" s="28"/>
      <c r="B568" s="28"/>
      <c r="D568" s="33"/>
      <c r="H568" s="37"/>
    </row>
    <row r="569">
      <c r="A569" s="28"/>
      <c r="B569" s="28"/>
      <c r="D569" s="33"/>
      <c r="H569" s="37"/>
    </row>
    <row r="570">
      <c r="A570" s="28"/>
      <c r="B570" s="28"/>
      <c r="D570" s="33"/>
      <c r="H570" s="37"/>
    </row>
    <row r="571">
      <c r="A571" s="28"/>
      <c r="B571" s="28"/>
      <c r="D571" s="33"/>
      <c r="H571" s="37"/>
    </row>
    <row r="572">
      <c r="A572" s="28"/>
      <c r="B572" s="28"/>
      <c r="D572" s="33"/>
      <c r="H572" s="37"/>
    </row>
    <row r="573">
      <c r="A573" s="28"/>
      <c r="B573" s="28"/>
      <c r="D573" s="33"/>
      <c r="H573" s="37"/>
    </row>
    <row r="574">
      <c r="A574" s="28"/>
      <c r="B574" s="28"/>
      <c r="D574" s="33"/>
      <c r="H574" s="37"/>
    </row>
    <row r="575">
      <c r="A575" s="28"/>
      <c r="B575" s="28"/>
      <c r="D575" s="33"/>
      <c r="H575" s="37"/>
    </row>
    <row r="576">
      <c r="A576" s="28"/>
      <c r="B576" s="28"/>
      <c r="D576" s="33"/>
      <c r="H576" s="37"/>
    </row>
    <row r="577">
      <c r="A577" s="28"/>
      <c r="B577" s="28"/>
      <c r="D577" s="33"/>
      <c r="H577" s="37"/>
    </row>
    <row r="578">
      <c r="A578" s="28"/>
      <c r="B578" s="28"/>
      <c r="D578" s="33"/>
      <c r="H578" s="37"/>
    </row>
    <row r="579">
      <c r="A579" s="28"/>
      <c r="B579" s="28"/>
      <c r="D579" s="33"/>
      <c r="H579" s="37"/>
    </row>
    <row r="580">
      <c r="A580" s="28"/>
      <c r="B580" s="28"/>
      <c r="D580" s="33"/>
      <c r="H580" s="37"/>
    </row>
    <row r="581">
      <c r="A581" s="28"/>
      <c r="B581" s="28"/>
      <c r="D581" s="33"/>
      <c r="H581" s="37"/>
    </row>
    <row r="582">
      <c r="A582" s="28"/>
      <c r="B582" s="28"/>
      <c r="D582" s="33"/>
      <c r="H582" s="37"/>
    </row>
    <row r="583">
      <c r="A583" s="28"/>
      <c r="B583" s="28"/>
      <c r="D583" s="33"/>
      <c r="H583" s="37"/>
    </row>
    <row r="584">
      <c r="A584" s="28"/>
      <c r="B584" s="28"/>
      <c r="D584" s="33"/>
      <c r="H584" s="37"/>
    </row>
    <row r="585">
      <c r="A585" s="28"/>
      <c r="B585" s="28"/>
      <c r="D585" s="33"/>
      <c r="H585" s="37"/>
    </row>
    <row r="586">
      <c r="A586" s="28"/>
      <c r="B586" s="28"/>
      <c r="D586" s="33"/>
      <c r="H586" s="37"/>
    </row>
    <row r="587">
      <c r="A587" s="28"/>
      <c r="B587" s="28"/>
      <c r="D587" s="33"/>
      <c r="H587" s="37"/>
    </row>
    <row r="588">
      <c r="A588" s="28"/>
      <c r="B588" s="28"/>
      <c r="D588" s="33"/>
      <c r="H588" s="37"/>
    </row>
    <row r="589">
      <c r="A589" s="28"/>
      <c r="B589" s="28"/>
      <c r="D589" s="33"/>
      <c r="H589" s="37"/>
    </row>
    <row r="590">
      <c r="A590" s="28"/>
      <c r="B590" s="28"/>
      <c r="D590" s="33"/>
      <c r="H590" s="37"/>
    </row>
    <row r="591">
      <c r="A591" s="28"/>
      <c r="B591" s="28"/>
      <c r="D591" s="33"/>
      <c r="H591" s="37"/>
    </row>
    <row r="592">
      <c r="A592" s="28"/>
      <c r="B592" s="28"/>
      <c r="D592" s="33"/>
      <c r="H592" s="37"/>
    </row>
    <row r="593">
      <c r="A593" s="28"/>
      <c r="B593" s="28"/>
      <c r="D593" s="33"/>
      <c r="H593" s="37"/>
    </row>
    <row r="594">
      <c r="A594" s="28"/>
      <c r="B594" s="28"/>
      <c r="D594" s="33"/>
      <c r="H594" s="37"/>
    </row>
    <row r="595">
      <c r="A595" s="28"/>
      <c r="B595" s="28"/>
      <c r="D595" s="33"/>
      <c r="H595" s="37"/>
    </row>
    <row r="596">
      <c r="A596" s="28"/>
      <c r="B596" s="28"/>
      <c r="D596" s="33"/>
      <c r="H596" s="37"/>
    </row>
    <row r="597">
      <c r="A597" s="28"/>
      <c r="B597" s="28"/>
      <c r="D597" s="33"/>
      <c r="H597" s="37"/>
    </row>
    <row r="598">
      <c r="A598" s="28"/>
      <c r="B598" s="28"/>
      <c r="D598" s="33"/>
      <c r="H598" s="37"/>
    </row>
    <row r="599">
      <c r="A599" s="28"/>
      <c r="B599" s="28"/>
      <c r="D599" s="33"/>
      <c r="H599" s="37"/>
    </row>
    <row r="600">
      <c r="A600" s="28"/>
      <c r="B600" s="28"/>
      <c r="D600" s="33"/>
      <c r="H600" s="37"/>
    </row>
    <row r="601">
      <c r="A601" s="28"/>
      <c r="B601" s="28"/>
      <c r="D601" s="33"/>
      <c r="H601" s="37"/>
    </row>
    <row r="602">
      <c r="A602" s="28"/>
      <c r="B602" s="28"/>
      <c r="D602" s="33"/>
      <c r="H602" s="37"/>
    </row>
    <row r="603">
      <c r="A603" s="28"/>
      <c r="B603" s="28"/>
      <c r="D603" s="33"/>
      <c r="H603" s="37"/>
    </row>
    <row r="604">
      <c r="A604" s="28"/>
      <c r="B604" s="28"/>
      <c r="D604" s="33"/>
      <c r="H604" s="37"/>
    </row>
    <row r="605">
      <c r="A605" s="28"/>
      <c r="B605" s="28"/>
      <c r="D605" s="33"/>
      <c r="H605" s="37"/>
    </row>
    <row r="606">
      <c r="A606" s="28"/>
      <c r="B606" s="28"/>
      <c r="D606" s="33"/>
      <c r="H606" s="37"/>
    </row>
    <row r="607">
      <c r="A607" s="28"/>
      <c r="B607" s="28"/>
      <c r="D607" s="33"/>
      <c r="H607" s="37"/>
    </row>
    <row r="608">
      <c r="A608" s="28"/>
      <c r="B608" s="28"/>
      <c r="D608" s="33"/>
      <c r="H608" s="37"/>
    </row>
    <row r="609">
      <c r="A609" s="28"/>
      <c r="B609" s="28"/>
      <c r="D609" s="33"/>
      <c r="H609" s="37"/>
    </row>
    <row r="610">
      <c r="A610" s="28"/>
      <c r="B610" s="28"/>
      <c r="D610" s="33"/>
      <c r="H610" s="37"/>
    </row>
    <row r="611">
      <c r="A611" s="28"/>
      <c r="B611" s="28"/>
      <c r="D611" s="33"/>
      <c r="H611" s="37"/>
    </row>
    <row r="612">
      <c r="A612" s="28"/>
      <c r="B612" s="28"/>
      <c r="D612" s="33"/>
      <c r="H612" s="37"/>
    </row>
    <row r="613">
      <c r="A613" s="28"/>
      <c r="B613" s="28"/>
      <c r="D613" s="33"/>
      <c r="H613" s="37"/>
    </row>
    <row r="614">
      <c r="A614" s="28"/>
      <c r="B614" s="28"/>
      <c r="D614" s="33"/>
      <c r="H614" s="37"/>
    </row>
    <row r="615">
      <c r="A615" s="28"/>
      <c r="B615" s="28"/>
      <c r="D615" s="33"/>
      <c r="H615" s="37"/>
    </row>
    <row r="616">
      <c r="A616" s="28"/>
      <c r="B616" s="28"/>
      <c r="D616" s="33"/>
      <c r="H616" s="37"/>
    </row>
    <row r="617">
      <c r="A617" s="28"/>
      <c r="B617" s="28"/>
      <c r="D617" s="33"/>
      <c r="H617" s="37"/>
    </row>
    <row r="618">
      <c r="A618" s="28"/>
      <c r="B618" s="28"/>
      <c r="D618" s="33"/>
      <c r="H618" s="37"/>
    </row>
    <row r="619">
      <c r="A619" s="28"/>
      <c r="B619" s="28"/>
      <c r="D619" s="33"/>
      <c r="H619" s="37"/>
    </row>
    <row r="620">
      <c r="A620" s="28"/>
      <c r="B620" s="28"/>
      <c r="D620" s="33"/>
      <c r="H620" s="37"/>
    </row>
    <row r="621">
      <c r="A621" s="28"/>
      <c r="B621" s="28"/>
      <c r="D621" s="33"/>
      <c r="H621" s="37"/>
    </row>
    <row r="622">
      <c r="A622" s="28"/>
      <c r="B622" s="28"/>
      <c r="D622" s="33"/>
      <c r="H622" s="37"/>
    </row>
    <row r="623">
      <c r="A623" s="28"/>
      <c r="B623" s="28"/>
      <c r="D623" s="33"/>
      <c r="H623" s="37"/>
    </row>
    <row r="624">
      <c r="A624" s="28"/>
      <c r="B624" s="28"/>
      <c r="D624" s="33"/>
      <c r="H624" s="37"/>
    </row>
    <row r="625">
      <c r="A625" s="28"/>
      <c r="B625" s="28"/>
      <c r="D625" s="33"/>
      <c r="H625" s="37"/>
    </row>
    <row r="626">
      <c r="A626" s="28"/>
      <c r="B626" s="28"/>
      <c r="D626" s="33"/>
      <c r="H626" s="37"/>
    </row>
    <row r="627">
      <c r="A627" s="28"/>
      <c r="B627" s="28"/>
      <c r="D627" s="33"/>
      <c r="H627" s="37"/>
    </row>
    <row r="628">
      <c r="A628" s="28"/>
      <c r="B628" s="28"/>
      <c r="D628" s="33"/>
      <c r="H628" s="37"/>
    </row>
    <row r="629">
      <c r="A629" s="28"/>
      <c r="B629" s="28"/>
      <c r="D629" s="33"/>
      <c r="H629" s="37"/>
    </row>
    <row r="630">
      <c r="A630" s="28"/>
      <c r="B630" s="28"/>
      <c r="D630" s="33"/>
      <c r="H630" s="37"/>
    </row>
    <row r="631">
      <c r="A631" s="28"/>
      <c r="B631" s="28"/>
      <c r="D631" s="33"/>
      <c r="H631" s="37"/>
    </row>
    <row r="632">
      <c r="A632" s="28"/>
      <c r="B632" s="28"/>
      <c r="D632" s="33"/>
      <c r="H632" s="37"/>
    </row>
    <row r="633">
      <c r="A633" s="28"/>
      <c r="B633" s="28"/>
      <c r="D633" s="33"/>
      <c r="H633" s="37"/>
    </row>
    <row r="634">
      <c r="A634" s="28"/>
      <c r="B634" s="28"/>
      <c r="D634" s="33"/>
      <c r="H634" s="37"/>
    </row>
    <row r="635">
      <c r="A635" s="28"/>
      <c r="B635" s="28"/>
      <c r="D635" s="33"/>
      <c r="H635" s="37"/>
    </row>
    <row r="636">
      <c r="A636" s="28"/>
      <c r="B636" s="28"/>
      <c r="D636" s="33"/>
      <c r="H636" s="37"/>
    </row>
    <row r="637">
      <c r="A637" s="28"/>
      <c r="B637" s="28"/>
      <c r="D637" s="33"/>
      <c r="H637" s="37"/>
    </row>
    <row r="638">
      <c r="A638" s="28"/>
      <c r="B638" s="28"/>
      <c r="D638" s="33"/>
      <c r="H638" s="37"/>
    </row>
    <row r="639">
      <c r="A639" s="28"/>
      <c r="B639" s="28"/>
      <c r="D639" s="33"/>
      <c r="H639" s="37"/>
    </row>
    <row r="640">
      <c r="A640" s="28"/>
      <c r="B640" s="28"/>
      <c r="D640" s="33"/>
      <c r="H640" s="37"/>
    </row>
    <row r="641">
      <c r="A641" s="28"/>
      <c r="B641" s="28"/>
      <c r="D641" s="33"/>
      <c r="H641" s="37"/>
    </row>
    <row r="642">
      <c r="A642" s="28"/>
      <c r="B642" s="28"/>
      <c r="D642" s="33"/>
      <c r="H642" s="37"/>
    </row>
    <row r="643">
      <c r="A643" s="28"/>
      <c r="B643" s="28"/>
      <c r="D643" s="33"/>
      <c r="H643" s="37"/>
    </row>
    <row r="644">
      <c r="A644" s="28"/>
      <c r="B644" s="28"/>
      <c r="D644" s="33"/>
      <c r="H644" s="37"/>
    </row>
    <row r="645">
      <c r="A645" s="28"/>
      <c r="B645" s="28"/>
      <c r="D645" s="33"/>
      <c r="H645" s="37"/>
    </row>
    <row r="646">
      <c r="A646" s="28"/>
      <c r="B646" s="28"/>
      <c r="D646" s="33"/>
      <c r="H646" s="37"/>
    </row>
    <row r="647">
      <c r="A647" s="28"/>
      <c r="B647" s="28"/>
      <c r="D647" s="33"/>
      <c r="H647" s="37"/>
    </row>
    <row r="648">
      <c r="A648" s="28"/>
      <c r="B648" s="28"/>
      <c r="D648" s="33"/>
      <c r="H648" s="37"/>
    </row>
    <row r="649">
      <c r="A649" s="28"/>
      <c r="B649" s="28"/>
      <c r="D649" s="33"/>
      <c r="H649" s="37"/>
    </row>
    <row r="650">
      <c r="A650" s="28"/>
      <c r="B650" s="28"/>
      <c r="D650" s="33"/>
      <c r="H650" s="37"/>
    </row>
    <row r="651">
      <c r="A651" s="28"/>
      <c r="B651" s="28"/>
      <c r="D651" s="33"/>
      <c r="H651" s="37"/>
    </row>
    <row r="652">
      <c r="A652" s="28"/>
      <c r="B652" s="28"/>
      <c r="D652" s="33"/>
      <c r="H652" s="37"/>
    </row>
    <row r="653">
      <c r="A653" s="28"/>
      <c r="B653" s="28"/>
      <c r="D653" s="33"/>
      <c r="H653" s="37"/>
    </row>
    <row r="654">
      <c r="A654" s="28"/>
      <c r="B654" s="28"/>
      <c r="D654" s="33"/>
      <c r="H654" s="37"/>
    </row>
    <row r="655">
      <c r="A655" s="28"/>
      <c r="B655" s="28"/>
      <c r="D655" s="33"/>
      <c r="H655" s="37"/>
    </row>
    <row r="656">
      <c r="A656" s="28"/>
      <c r="B656" s="28"/>
      <c r="D656" s="33"/>
      <c r="H656" s="37"/>
    </row>
    <row r="657">
      <c r="A657" s="28"/>
      <c r="B657" s="28"/>
      <c r="D657" s="33"/>
      <c r="H657" s="37"/>
    </row>
    <row r="658">
      <c r="A658" s="28"/>
      <c r="B658" s="28"/>
      <c r="D658" s="33"/>
      <c r="H658" s="37"/>
    </row>
    <row r="659">
      <c r="A659" s="28"/>
      <c r="B659" s="28"/>
      <c r="D659" s="33"/>
      <c r="H659" s="37"/>
    </row>
    <row r="660">
      <c r="A660" s="28"/>
      <c r="B660" s="28"/>
      <c r="D660" s="33"/>
      <c r="H660" s="37"/>
    </row>
    <row r="661">
      <c r="A661" s="28"/>
      <c r="B661" s="28"/>
      <c r="D661" s="33"/>
      <c r="H661" s="37"/>
    </row>
    <row r="662">
      <c r="A662" s="28"/>
      <c r="B662" s="28"/>
      <c r="D662" s="33"/>
      <c r="H662" s="37"/>
    </row>
    <row r="663">
      <c r="A663" s="28"/>
      <c r="B663" s="28"/>
      <c r="D663" s="33"/>
      <c r="H663" s="37"/>
    </row>
    <row r="664">
      <c r="A664" s="28"/>
      <c r="B664" s="28"/>
      <c r="D664" s="33"/>
      <c r="H664" s="37"/>
    </row>
    <row r="665">
      <c r="A665" s="28"/>
      <c r="B665" s="28"/>
      <c r="D665" s="33"/>
      <c r="H665" s="37"/>
    </row>
    <row r="666">
      <c r="A666" s="28"/>
      <c r="B666" s="28"/>
      <c r="D666" s="33"/>
      <c r="H666" s="37"/>
    </row>
    <row r="667">
      <c r="A667" s="28"/>
      <c r="B667" s="28"/>
      <c r="D667" s="33"/>
      <c r="H667" s="37"/>
    </row>
    <row r="668">
      <c r="A668" s="28"/>
      <c r="B668" s="28"/>
      <c r="D668" s="33"/>
      <c r="H668" s="37"/>
    </row>
    <row r="669">
      <c r="A669" s="28"/>
      <c r="B669" s="28"/>
      <c r="D669" s="33"/>
      <c r="H669" s="37"/>
    </row>
    <row r="670">
      <c r="A670" s="28"/>
      <c r="B670" s="28"/>
      <c r="D670" s="33"/>
      <c r="H670" s="37"/>
    </row>
    <row r="671">
      <c r="A671" s="28"/>
      <c r="B671" s="28"/>
      <c r="D671" s="33"/>
      <c r="H671" s="37"/>
    </row>
    <row r="672">
      <c r="A672" s="28"/>
      <c r="B672" s="28"/>
      <c r="D672" s="33"/>
      <c r="H672" s="37"/>
    </row>
    <row r="673">
      <c r="A673" s="28"/>
      <c r="B673" s="28"/>
      <c r="D673" s="33"/>
      <c r="H673" s="37"/>
    </row>
    <row r="674">
      <c r="A674" s="28"/>
      <c r="B674" s="28"/>
      <c r="D674" s="33"/>
      <c r="H674" s="37"/>
    </row>
    <row r="675">
      <c r="A675" s="28"/>
      <c r="B675" s="28"/>
      <c r="D675" s="33"/>
      <c r="H675" s="37"/>
    </row>
    <row r="676">
      <c r="A676" s="28"/>
      <c r="B676" s="28"/>
      <c r="D676" s="33"/>
      <c r="H676" s="37"/>
    </row>
    <row r="677">
      <c r="A677" s="28"/>
      <c r="B677" s="28"/>
      <c r="D677" s="33"/>
      <c r="H677" s="37"/>
    </row>
    <row r="678">
      <c r="A678" s="28"/>
      <c r="B678" s="28"/>
      <c r="D678" s="33"/>
      <c r="H678" s="37"/>
    </row>
    <row r="679">
      <c r="A679" s="28"/>
      <c r="B679" s="28"/>
      <c r="D679" s="33"/>
      <c r="H679" s="37"/>
    </row>
    <row r="680">
      <c r="A680" s="28"/>
      <c r="B680" s="28"/>
      <c r="D680" s="33"/>
      <c r="H680" s="37"/>
    </row>
    <row r="681">
      <c r="A681" s="28"/>
      <c r="B681" s="28"/>
      <c r="D681" s="33"/>
      <c r="H681" s="37"/>
    </row>
    <row r="682">
      <c r="A682" s="28"/>
      <c r="B682" s="28"/>
      <c r="D682" s="33"/>
      <c r="H682" s="37"/>
    </row>
    <row r="683">
      <c r="A683" s="28"/>
      <c r="B683" s="28"/>
      <c r="D683" s="33"/>
      <c r="H683" s="37"/>
    </row>
    <row r="684">
      <c r="A684" s="28"/>
      <c r="B684" s="28"/>
      <c r="D684" s="33"/>
      <c r="H684" s="37"/>
    </row>
    <row r="685">
      <c r="A685" s="28"/>
      <c r="B685" s="28"/>
      <c r="D685" s="33"/>
      <c r="H685" s="37"/>
    </row>
    <row r="686">
      <c r="A686" s="28"/>
      <c r="B686" s="28"/>
      <c r="D686" s="33"/>
      <c r="H686" s="37"/>
    </row>
    <row r="687">
      <c r="A687" s="28"/>
      <c r="B687" s="28"/>
      <c r="D687" s="33"/>
      <c r="H687" s="37"/>
    </row>
    <row r="688">
      <c r="A688" s="28"/>
      <c r="B688" s="28"/>
      <c r="D688" s="33"/>
      <c r="H688" s="37"/>
    </row>
    <row r="689">
      <c r="A689" s="28"/>
      <c r="B689" s="28"/>
      <c r="D689" s="33"/>
      <c r="H689" s="37"/>
    </row>
    <row r="690">
      <c r="A690" s="28"/>
      <c r="B690" s="28"/>
      <c r="D690" s="33"/>
      <c r="H690" s="37"/>
    </row>
    <row r="691">
      <c r="A691" s="28"/>
      <c r="B691" s="28"/>
      <c r="D691" s="33"/>
      <c r="H691" s="37"/>
    </row>
    <row r="692">
      <c r="A692" s="28"/>
      <c r="B692" s="28"/>
      <c r="D692" s="33"/>
      <c r="H692" s="37"/>
    </row>
    <row r="693">
      <c r="A693" s="28"/>
      <c r="B693" s="28"/>
      <c r="D693" s="33"/>
      <c r="H693" s="37"/>
    </row>
    <row r="694">
      <c r="A694" s="28"/>
      <c r="B694" s="28"/>
      <c r="D694" s="33"/>
      <c r="H694" s="37"/>
    </row>
    <row r="695">
      <c r="A695" s="28"/>
      <c r="B695" s="28"/>
      <c r="D695" s="33"/>
      <c r="H695" s="37"/>
    </row>
    <row r="696">
      <c r="A696" s="28"/>
      <c r="B696" s="28"/>
      <c r="D696" s="33"/>
      <c r="H696" s="37"/>
    </row>
    <row r="697">
      <c r="A697" s="28"/>
      <c r="B697" s="28"/>
      <c r="D697" s="33"/>
      <c r="H697" s="37"/>
    </row>
    <row r="698">
      <c r="A698" s="28"/>
      <c r="B698" s="28"/>
      <c r="D698" s="33"/>
      <c r="H698" s="37"/>
    </row>
    <row r="699">
      <c r="A699" s="28"/>
      <c r="B699" s="28"/>
      <c r="D699" s="33"/>
      <c r="H699" s="37"/>
    </row>
    <row r="700">
      <c r="A700" s="28"/>
      <c r="B700" s="28"/>
      <c r="D700" s="33"/>
      <c r="H700" s="37"/>
    </row>
    <row r="701">
      <c r="A701" s="28"/>
      <c r="B701" s="28"/>
      <c r="D701" s="33"/>
      <c r="H701" s="37"/>
    </row>
    <row r="702">
      <c r="A702" s="28"/>
      <c r="B702" s="28"/>
      <c r="D702" s="33"/>
      <c r="H702" s="37"/>
    </row>
    <row r="703">
      <c r="A703" s="28"/>
      <c r="B703" s="28"/>
      <c r="D703" s="33"/>
      <c r="H703" s="37"/>
    </row>
    <row r="704">
      <c r="A704" s="28"/>
      <c r="B704" s="28"/>
      <c r="D704" s="33"/>
      <c r="H704" s="37"/>
    </row>
    <row r="705">
      <c r="A705" s="28"/>
      <c r="B705" s="28"/>
      <c r="D705" s="33"/>
      <c r="H705" s="37"/>
    </row>
    <row r="706">
      <c r="A706" s="28"/>
      <c r="B706" s="28"/>
      <c r="D706" s="33"/>
      <c r="H706" s="37"/>
    </row>
    <row r="707">
      <c r="A707" s="28"/>
      <c r="B707" s="28"/>
      <c r="D707" s="33"/>
      <c r="H707" s="37"/>
    </row>
    <row r="708">
      <c r="A708" s="28"/>
      <c r="B708" s="28"/>
      <c r="D708" s="33"/>
      <c r="H708" s="37"/>
    </row>
    <row r="709">
      <c r="A709" s="28"/>
      <c r="B709" s="28"/>
      <c r="D709" s="33"/>
      <c r="H709" s="37"/>
    </row>
    <row r="710">
      <c r="A710" s="28"/>
      <c r="B710" s="28"/>
      <c r="D710" s="33"/>
      <c r="H710" s="37"/>
    </row>
    <row r="711">
      <c r="A711" s="28"/>
      <c r="B711" s="28"/>
      <c r="D711" s="33"/>
      <c r="H711" s="37"/>
    </row>
    <row r="712">
      <c r="A712" s="28"/>
      <c r="B712" s="28"/>
      <c r="D712" s="33"/>
      <c r="H712" s="37"/>
    </row>
    <row r="713">
      <c r="A713" s="28"/>
      <c r="B713" s="28"/>
      <c r="D713" s="33"/>
      <c r="H713" s="37"/>
    </row>
    <row r="714">
      <c r="A714" s="28"/>
      <c r="B714" s="28"/>
      <c r="D714" s="33"/>
      <c r="H714" s="37"/>
    </row>
    <row r="715">
      <c r="A715" s="28"/>
      <c r="B715" s="28"/>
      <c r="D715" s="33"/>
      <c r="H715" s="37"/>
    </row>
    <row r="716">
      <c r="A716" s="28"/>
      <c r="B716" s="28"/>
      <c r="D716" s="33"/>
      <c r="H716" s="37"/>
    </row>
    <row r="717">
      <c r="A717" s="28"/>
      <c r="B717" s="28"/>
      <c r="D717" s="33"/>
      <c r="H717" s="37"/>
    </row>
    <row r="718">
      <c r="A718" s="28"/>
      <c r="B718" s="28"/>
      <c r="D718" s="33"/>
      <c r="H718" s="37"/>
    </row>
    <row r="719">
      <c r="A719" s="28"/>
      <c r="B719" s="28"/>
      <c r="D719" s="33"/>
      <c r="H719" s="37"/>
    </row>
    <row r="720">
      <c r="A720" s="28"/>
      <c r="B720" s="28"/>
      <c r="D720" s="33"/>
      <c r="H720" s="37"/>
    </row>
    <row r="721">
      <c r="A721" s="28"/>
      <c r="B721" s="28"/>
      <c r="D721" s="33"/>
      <c r="H721" s="37"/>
    </row>
    <row r="722">
      <c r="A722" s="28"/>
      <c r="B722" s="28"/>
      <c r="D722" s="33"/>
      <c r="H722" s="37"/>
    </row>
    <row r="723">
      <c r="A723" s="28"/>
      <c r="B723" s="28"/>
      <c r="D723" s="33"/>
      <c r="H723" s="37"/>
    </row>
    <row r="724">
      <c r="A724" s="28"/>
      <c r="B724" s="28"/>
      <c r="D724" s="33"/>
      <c r="H724" s="37"/>
    </row>
    <row r="725">
      <c r="A725" s="28"/>
      <c r="B725" s="28"/>
      <c r="D725" s="33"/>
      <c r="H725" s="37"/>
    </row>
    <row r="726">
      <c r="A726" s="28"/>
      <c r="B726" s="28"/>
      <c r="D726" s="33"/>
      <c r="H726" s="37"/>
    </row>
    <row r="727">
      <c r="A727" s="28"/>
      <c r="B727" s="28"/>
      <c r="D727" s="33"/>
      <c r="H727" s="37"/>
    </row>
    <row r="728">
      <c r="A728" s="28"/>
      <c r="B728" s="28"/>
      <c r="D728" s="33"/>
      <c r="H728" s="37"/>
    </row>
    <row r="729">
      <c r="A729" s="28"/>
      <c r="B729" s="28"/>
      <c r="D729" s="33"/>
      <c r="H729" s="37"/>
    </row>
    <row r="730">
      <c r="A730" s="28"/>
      <c r="B730" s="28"/>
      <c r="D730" s="33"/>
      <c r="H730" s="37"/>
    </row>
    <row r="731">
      <c r="A731" s="28"/>
      <c r="B731" s="28"/>
      <c r="D731" s="33"/>
      <c r="H731" s="37"/>
    </row>
    <row r="732">
      <c r="A732" s="28"/>
      <c r="B732" s="28"/>
      <c r="D732" s="33"/>
      <c r="H732" s="37"/>
    </row>
    <row r="733">
      <c r="A733" s="28"/>
      <c r="B733" s="28"/>
      <c r="D733" s="33"/>
      <c r="H733" s="37"/>
    </row>
    <row r="734">
      <c r="A734" s="28"/>
      <c r="B734" s="28"/>
      <c r="D734" s="33"/>
      <c r="H734" s="37"/>
    </row>
    <row r="735">
      <c r="A735" s="28"/>
      <c r="B735" s="28"/>
      <c r="D735" s="33"/>
      <c r="H735" s="37"/>
    </row>
    <row r="736">
      <c r="A736" s="28"/>
      <c r="B736" s="28"/>
      <c r="D736" s="33"/>
      <c r="H736" s="37"/>
    </row>
    <row r="737">
      <c r="A737" s="28"/>
      <c r="B737" s="28"/>
      <c r="D737" s="33"/>
      <c r="H737" s="37"/>
    </row>
    <row r="738">
      <c r="A738" s="28"/>
      <c r="B738" s="28"/>
      <c r="D738" s="33"/>
      <c r="H738" s="37"/>
    </row>
    <row r="739">
      <c r="A739" s="28"/>
      <c r="B739" s="28"/>
      <c r="D739" s="33"/>
      <c r="H739" s="37"/>
    </row>
    <row r="740">
      <c r="A740" s="28"/>
      <c r="B740" s="28"/>
      <c r="D740" s="33"/>
      <c r="H740" s="37"/>
    </row>
    <row r="741">
      <c r="A741" s="28"/>
      <c r="B741" s="28"/>
      <c r="D741" s="33"/>
      <c r="H741" s="37"/>
    </row>
    <row r="742">
      <c r="A742" s="28"/>
      <c r="B742" s="28"/>
      <c r="D742" s="33"/>
      <c r="H742" s="37"/>
    </row>
    <row r="743">
      <c r="A743" s="28"/>
      <c r="B743" s="28"/>
      <c r="D743" s="33"/>
      <c r="H743" s="37"/>
    </row>
    <row r="744">
      <c r="A744" s="28"/>
      <c r="B744" s="28"/>
      <c r="D744" s="33"/>
      <c r="H744" s="37"/>
    </row>
    <row r="745">
      <c r="A745" s="28"/>
      <c r="B745" s="28"/>
      <c r="D745" s="33"/>
      <c r="H745" s="37"/>
    </row>
    <row r="746">
      <c r="A746" s="28"/>
      <c r="B746" s="28"/>
      <c r="D746" s="33"/>
      <c r="H746" s="37"/>
    </row>
    <row r="747">
      <c r="A747" s="28"/>
      <c r="B747" s="28"/>
      <c r="D747" s="33"/>
      <c r="H747" s="37"/>
    </row>
    <row r="748">
      <c r="A748" s="28"/>
      <c r="B748" s="28"/>
      <c r="D748" s="33"/>
      <c r="H748" s="37"/>
    </row>
    <row r="749">
      <c r="A749" s="28"/>
      <c r="B749" s="28"/>
      <c r="D749" s="33"/>
      <c r="H749" s="37"/>
    </row>
    <row r="750">
      <c r="A750" s="28"/>
      <c r="B750" s="28"/>
      <c r="D750" s="33"/>
      <c r="H750" s="37"/>
    </row>
    <row r="751">
      <c r="A751" s="28"/>
      <c r="B751" s="28"/>
      <c r="D751" s="33"/>
      <c r="H751" s="37"/>
    </row>
    <row r="752">
      <c r="A752" s="28"/>
      <c r="B752" s="28"/>
      <c r="D752" s="33"/>
      <c r="H752" s="37"/>
    </row>
    <row r="753">
      <c r="A753" s="28"/>
      <c r="B753" s="28"/>
      <c r="D753" s="33"/>
      <c r="H753" s="37"/>
    </row>
    <row r="754">
      <c r="A754" s="28"/>
      <c r="B754" s="28"/>
      <c r="D754" s="33"/>
      <c r="H754" s="37"/>
    </row>
    <row r="755">
      <c r="A755" s="28"/>
      <c r="B755" s="28"/>
      <c r="D755" s="33"/>
      <c r="H755" s="37"/>
    </row>
    <row r="756">
      <c r="A756" s="28"/>
      <c r="B756" s="28"/>
      <c r="D756" s="33"/>
      <c r="H756" s="37"/>
    </row>
    <row r="757">
      <c r="A757" s="28"/>
      <c r="B757" s="28"/>
      <c r="D757" s="33"/>
      <c r="H757" s="37"/>
    </row>
    <row r="758">
      <c r="A758" s="28"/>
      <c r="B758" s="28"/>
      <c r="D758" s="33"/>
      <c r="H758" s="37"/>
    </row>
    <row r="759">
      <c r="A759" s="28"/>
      <c r="B759" s="28"/>
      <c r="D759" s="33"/>
      <c r="H759" s="37"/>
    </row>
    <row r="760">
      <c r="A760" s="28"/>
      <c r="B760" s="28"/>
      <c r="D760" s="33"/>
      <c r="H760" s="37"/>
    </row>
    <row r="761">
      <c r="A761" s="28"/>
      <c r="B761" s="28"/>
      <c r="D761" s="33"/>
      <c r="H761" s="37"/>
    </row>
    <row r="762">
      <c r="A762" s="28"/>
      <c r="B762" s="28"/>
      <c r="D762" s="33"/>
      <c r="H762" s="37"/>
    </row>
    <row r="763">
      <c r="A763" s="28"/>
      <c r="B763" s="28"/>
      <c r="D763" s="33"/>
      <c r="H763" s="37"/>
    </row>
    <row r="764">
      <c r="A764" s="28"/>
      <c r="B764" s="28"/>
      <c r="D764" s="33"/>
      <c r="H764" s="37"/>
    </row>
    <row r="765">
      <c r="A765" s="28"/>
      <c r="B765" s="28"/>
      <c r="D765" s="33"/>
      <c r="H765" s="37"/>
    </row>
    <row r="766">
      <c r="A766" s="28"/>
      <c r="B766" s="28"/>
      <c r="D766" s="33"/>
      <c r="H766" s="37"/>
    </row>
    <row r="767">
      <c r="A767" s="28"/>
      <c r="B767" s="28"/>
      <c r="D767" s="33"/>
      <c r="H767" s="37"/>
    </row>
    <row r="768">
      <c r="A768" s="28"/>
      <c r="B768" s="28"/>
      <c r="D768" s="33"/>
      <c r="H768" s="37"/>
    </row>
    <row r="769">
      <c r="A769" s="28"/>
      <c r="B769" s="28"/>
      <c r="D769" s="33"/>
      <c r="H769" s="37"/>
    </row>
    <row r="770">
      <c r="A770" s="28"/>
      <c r="B770" s="28"/>
      <c r="D770" s="33"/>
      <c r="H770" s="37"/>
    </row>
    <row r="771">
      <c r="A771" s="28"/>
      <c r="B771" s="28"/>
      <c r="D771" s="33"/>
      <c r="H771" s="37"/>
    </row>
    <row r="772">
      <c r="A772" s="28"/>
      <c r="B772" s="28"/>
      <c r="D772" s="33"/>
      <c r="H772" s="37"/>
    </row>
    <row r="773">
      <c r="A773" s="28"/>
      <c r="B773" s="28"/>
      <c r="D773" s="33"/>
      <c r="H773" s="37"/>
    </row>
    <row r="774">
      <c r="A774" s="28"/>
      <c r="B774" s="28"/>
      <c r="D774" s="33"/>
      <c r="H774" s="37"/>
    </row>
    <row r="775">
      <c r="A775" s="28"/>
      <c r="B775" s="28"/>
      <c r="D775" s="33"/>
      <c r="H775" s="37"/>
    </row>
    <row r="776">
      <c r="A776" s="28"/>
      <c r="B776" s="28"/>
      <c r="D776" s="33"/>
      <c r="H776" s="37"/>
    </row>
    <row r="777">
      <c r="A777" s="28"/>
      <c r="B777" s="28"/>
      <c r="D777" s="33"/>
      <c r="H777" s="37"/>
    </row>
    <row r="778">
      <c r="A778" s="28"/>
      <c r="B778" s="28"/>
      <c r="D778" s="33"/>
      <c r="H778" s="37"/>
    </row>
    <row r="779">
      <c r="A779" s="28"/>
      <c r="B779" s="28"/>
      <c r="D779" s="33"/>
      <c r="H779" s="37"/>
    </row>
    <row r="780">
      <c r="A780" s="28"/>
      <c r="B780" s="28"/>
      <c r="D780" s="33"/>
      <c r="H780" s="37"/>
    </row>
    <row r="781">
      <c r="A781" s="28"/>
      <c r="B781" s="28"/>
      <c r="D781" s="33"/>
      <c r="H781" s="37"/>
    </row>
    <row r="782">
      <c r="A782" s="28"/>
      <c r="B782" s="28"/>
      <c r="D782" s="33"/>
      <c r="H782" s="37"/>
    </row>
    <row r="783">
      <c r="A783" s="28"/>
      <c r="B783" s="28"/>
      <c r="D783" s="33"/>
      <c r="H783" s="37"/>
    </row>
    <row r="784">
      <c r="A784" s="28"/>
      <c r="B784" s="28"/>
      <c r="D784" s="33"/>
      <c r="H784" s="37"/>
    </row>
    <row r="785">
      <c r="A785" s="28"/>
      <c r="B785" s="28"/>
      <c r="D785" s="33"/>
      <c r="H785" s="37"/>
    </row>
    <row r="786">
      <c r="A786" s="28"/>
      <c r="B786" s="28"/>
      <c r="D786" s="33"/>
      <c r="H786" s="37"/>
    </row>
    <row r="787">
      <c r="A787" s="28"/>
      <c r="B787" s="28"/>
      <c r="D787" s="33"/>
      <c r="H787" s="37"/>
    </row>
    <row r="788">
      <c r="A788" s="28"/>
      <c r="B788" s="28"/>
      <c r="D788" s="33"/>
      <c r="H788" s="37"/>
    </row>
    <row r="789">
      <c r="A789" s="28"/>
      <c r="B789" s="28"/>
      <c r="D789" s="33"/>
      <c r="H789" s="37"/>
    </row>
    <row r="790">
      <c r="A790" s="28"/>
      <c r="B790" s="28"/>
      <c r="D790" s="33"/>
      <c r="H790" s="37"/>
    </row>
    <row r="791">
      <c r="A791" s="28"/>
      <c r="B791" s="28"/>
      <c r="D791" s="33"/>
      <c r="H791" s="37"/>
    </row>
    <row r="792">
      <c r="A792" s="28"/>
      <c r="B792" s="28"/>
      <c r="D792" s="33"/>
      <c r="H792" s="37"/>
    </row>
    <row r="793">
      <c r="A793" s="28"/>
      <c r="B793" s="28"/>
      <c r="D793" s="33"/>
      <c r="H793" s="37"/>
    </row>
    <row r="794">
      <c r="A794" s="28"/>
      <c r="B794" s="28"/>
      <c r="D794" s="33"/>
      <c r="H794" s="37"/>
    </row>
    <row r="795">
      <c r="A795" s="28"/>
      <c r="B795" s="28"/>
      <c r="D795" s="33"/>
      <c r="H795" s="37"/>
    </row>
    <row r="796">
      <c r="A796" s="28"/>
      <c r="B796" s="28"/>
      <c r="D796" s="33"/>
      <c r="H796" s="37"/>
    </row>
    <row r="797">
      <c r="A797" s="28"/>
      <c r="B797" s="28"/>
      <c r="D797" s="33"/>
      <c r="H797" s="37"/>
    </row>
    <row r="798">
      <c r="A798" s="28"/>
      <c r="B798" s="28"/>
      <c r="D798" s="33"/>
      <c r="H798" s="37"/>
    </row>
    <row r="799">
      <c r="A799" s="28"/>
      <c r="B799" s="28"/>
      <c r="D799" s="33"/>
      <c r="H799" s="37"/>
    </row>
    <row r="800">
      <c r="A800" s="28"/>
      <c r="B800" s="28"/>
      <c r="D800" s="33"/>
      <c r="H800" s="37"/>
    </row>
    <row r="801">
      <c r="A801" s="28"/>
      <c r="B801" s="28"/>
      <c r="D801" s="33"/>
      <c r="H801" s="37"/>
    </row>
    <row r="802">
      <c r="A802" s="28"/>
      <c r="B802" s="28"/>
      <c r="D802" s="33"/>
      <c r="H802" s="37"/>
    </row>
    <row r="803">
      <c r="A803" s="28"/>
      <c r="B803" s="28"/>
      <c r="D803" s="33"/>
      <c r="H803" s="37"/>
    </row>
    <row r="804">
      <c r="A804" s="28"/>
      <c r="B804" s="28"/>
      <c r="D804" s="33"/>
      <c r="H804" s="37"/>
    </row>
    <row r="805">
      <c r="A805" s="28"/>
      <c r="B805" s="28"/>
      <c r="D805" s="33"/>
      <c r="H805" s="37"/>
    </row>
    <row r="806">
      <c r="A806" s="28"/>
      <c r="B806" s="28"/>
      <c r="D806" s="33"/>
      <c r="H806" s="37"/>
    </row>
    <row r="807">
      <c r="A807" s="28"/>
      <c r="B807" s="28"/>
      <c r="D807" s="33"/>
      <c r="H807" s="37"/>
    </row>
    <row r="808">
      <c r="A808" s="28"/>
      <c r="B808" s="28"/>
      <c r="D808" s="33"/>
      <c r="H808" s="37"/>
    </row>
    <row r="809">
      <c r="A809" s="28"/>
      <c r="B809" s="28"/>
      <c r="D809" s="33"/>
      <c r="H809" s="37"/>
    </row>
    <row r="810">
      <c r="A810" s="28"/>
      <c r="B810" s="28"/>
      <c r="D810" s="33"/>
      <c r="H810" s="37"/>
    </row>
    <row r="811">
      <c r="A811" s="28"/>
      <c r="B811" s="28"/>
      <c r="D811" s="33"/>
      <c r="H811" s="37"/>
    </row>
    <row r="812">
      <c r="A812" s="28"/>
      <c r="B812" s="28"/>
      <c r="D812" s="33"/>
      <c r="H812" s="37"/>
    </row>
    <row r="813">
      <c r="A813" s="28"/>
      <c r="B813" s="28"/>
      <c r="D813" s="33"/>
      <c r="H813" s="37"/>
    </row>
    <row r="814">
      <c r="A814" s="28"/>
      <c r="B814" s="28"/>
      <c r="D814" s="33"/>
      <c r="H814" s="37"/>
    </row>
    <row r="815">
      <c r="A815" s="28"/>
      <c r="B815" s="28"/>
      <c r="D815" s="33"/>
      <c r="H815" s="37"/>
    </row>
    <row r="816">
      <c r="A816" s="28"/>
      <c r="B816" s="28"/>
      <c r="D816" s="33"/>
      <c r="H816" s="37"/>
    </row>
    <row r="817">
      <c r="A817" s="28"/>
      <c r="B817" s="28"/>
      <c r="D817" s="33"/>
      <c r="H817" s="37"/>
    </row>
    <row r="818">
      <c r="A818" s="28"/>
      <c r="B818" s="28"/>
      <c r="D818" s="33"/>
      <c r="H818" s="37"/>
    </row>
    <row r="819">
      <c r="A819" s="28"/>
      <c r="B819" s="28"/>
      <c r="D819" s="33"/>
      <c r="H819" s="37"/>
    </row>
    <row r="820">
      <c r="A820" s="28"/>
      <c r="B820" s="28"/>
      <c r="D820" s="33"/>
      <c r="H820" s="37"/>
    </row>
    <row r="821">
      <c r="A821" s="28"/>
      <c r="B821" s="28"/>
      <c r="D821" s="33"/>
      <c r="H821" s="37"/>
    </row>
    <row r="822">
      <c r="A822" s="28"/>
      <c r="B822" s="28"/>
      <c r="D822" s="33"/>
      <c r="H822" s="37"/>
    </row>
    <row r="823">
      <c r="A823" s="28"/>
      <c r="B823" s="28"/>
      <c r="D823" s="33"/>
      <c r="H823" s="37"/>
    </row>
    <row r="824">
      <c r="A824" s="28"/>
      <c r="B824" s="28"/>
      <c r="D824" s="33"/>
      <c r="H824" s="37"/>
    </row>
    <row r="825">
      <c r="A825" s="28"/>
      <c r="B825" s="28"/>
      <c r="D825" s="33"/>
      <c r="H825" s="37"/>
    </row>
    <row r="826">
      <c r="A826" s="28"/>
      <c r="B826" s="28"/>
      <c r="D826" s="33"/>
      <c r="H826" s="37"/>
    </row>
    <row r="827">
      <c r="A827" s="28"/>
      <c r="B827" s="28"/>
      <c r="D827" s="33"/>
      <c r="H827" s="37"/>
    </row>
    <row r="828">
      <c r="A828" s="28"/>
      <c r="B828" s="28"/>
      <c r="D828" s="33"/>
      <c r="H828" s="37"/>
    </row>
    <row r="829">
      <c r="A829" s="28"/>
      <c r="B829" s="28"/>
      <c r="D829" s="33"/>
      <c r="H829" s="37"/>
    </row>
    <row r="830">
      <c r="A830" s="28"/>
      <c r="B830" s="28"/>
      <c r="D830" s="33"/>
      <c r="H830" s="37"/>
    </row>
    <row r="831">
      <c r="A831" s="28"/>
      <c r="B831" s="28"/>
      <c r="D831" s="33"/>
      <c r="H831" s="37"/>
    </row>
    <row r="832">
      <c r="A832" s="28"/>
      <c r="B832" s="28"/>
      <c r="D832" s="33"/>
      <c r="H832" s="37"/>
    </row>
    <row r="833">
      <c r="A833" s="28"/>
      <c r="B833" s="28"/>
      <c r="D833" s="33"/>
      <c r="H833" s="37"/>
    </row>
    <row r="834">
      <c r="A834" s="28"/>
      <c r="B834" s="28"/>
      <c r="D834" s="33"/>
      <c r="H834" s="37"/>
    </row>
    <row r="835">
      <c r="A835" s="28"/>
      <c r="B835" s="28"/>
      <c r="D835" s="33"/>
      <c r="H835" s="37"/>
    </row>
    <row r="836">
      <c r="A836" s="28"/>
      <c r="B836" s="28"/>
      <c r="D836" s="33"/>
      <c r="H836" s="37"/>
    </row>
    <row r="837">
      <c r="A837" s="28"/>
      <c r="B837" s="28"/>
      <c r="D837" s="33"/>
      <c r="H837" s="37"/>
    </row>
    <row r="838">
      <c r="A838" s="28"/>
      <c r="B838" s="28"/>
      <c r="D838" s="33"/>
      <c r="H838" s="37"/>
    </row>
    <row r="839">
      <c r="A839" s="28"/>
      <c r="B839" s="28"/>
      <c r="D839" s="33"/>
      <c r="H839" s="37"/>
    </row>
    <row r="840">
      <c r="A840" s="28"/>
      <c r="B840" s="28"/>
      <c r="D840" s="33"/>
      <c r="H840" s="37"/>
    </row>
    <row r="841">
      <c r="A841" s="28"/>
      <c r="B841" s="28"/>
      <c r="D841" s="33"/>
      <c r="H841" s="37"/>
    </row>
    <row r="842">
      <c r="A842" s="28"/>
      <c r="B842" s="28"/>
      <c r="D842" s="33"/>
      <c r="H842" s="37"/>
    </row>
    <row r="843">
      <c r="A843" s="28"/>
      <c r="B843" s="28"/>
      <c r="D843" s="33"/>
      <c r="H843" s="37"/>
    </row>
    <row r="844">
      <c r="A844" s="28"/>
      <c r="B844" s="28"/>
      <c r="D844" s="33"/>
      <c r="H844" s="37"/>
    </row>
    <row r="845">
      <c r="A845" s="28"/>
      <c r="B845" s="28"/>
      <c r="D845" s="33"/>
      <c r="H845" s="37"/>
    </row>
    <row r="846">
      <c r="A846" s="28"/>
      <c r="B846" s="28"/>
      <c r="D846" s="33"/>
      <c r="H846" s="37"/>
    </row>
    <row r="847">
      <c r="A847" s="28"/>
      <c r="B847" s="28"/>
      <c r="D847" s="33"/>
      <c r="H847" s="37"/>
    </row>
    <row r="848">
      <c r="A848" s="28"/>
      <c r="B848" s="28"/>
      <c r="D848" s="33"/>
      <c r="H848" s="37"/>
    </row>
    <row r="849">
      <c r="A849" s="28"/>
      <c r="B849" s="28"/>
      <c r="D849" s="33"/>
      <c r="H849" s="37"/>
    </row>
    <row r="850">
      <c r="A850" s="28"/>
      <c r="B850" s="28"/>
      <c r="D850" s="33"/>
      <c r="H850" s="37"/>
    </row>
    <row r="851">
      <c r="A851" s="28"/>
      <c r="B851" s="28"/>
      <c r="D851" s="33"/>
      <c r="H851" s="37"/>
    </row>
    <row r="852">
      <c r="A852" s="28"/>
      <c r="B852" s="28"/>
      <c r="D852" s="33"/>
      <c r="H852" s="37"/>
    </row>
    <row r="853">
      <c r="A853" s="28"/>
      <c r="B853" s="28"/>
      <c r="D853" s="33"/>
      <c r="H853" s="37"/>
    </row>
    <row r="854">
      <c r="A854" s="28"/>
      <c r="B854" s="28"/>
      <c r="D854" s="33"/>
      <c r="H854" s="37"/>
    </row>
    <row r="855">
      <c r="A855" s="28"/>
      <c r="B855" s="28"/>
      <c r="D855" s="33"/>
      <c r="H855" s="37"/>
    </row>
    <row r="856">
      <c r="A856" s="28"/>
      <c r="B856" s="28"/>
      <c r="D856" s="33"/>
      <c r="H856" s="37"/>
    </row>
    <row r="857">
      <c r="A857" s="28"/>
      <c r="B857" s="28"/>
      <c r="D857" s="33"/>
      <c r="H857" s="37"/>
    </row>
    <row r="858">
      <c r="A858" s="28"/>
      <c r="B858" s="28"/>
      <c r="D858" s="33"/>
      <c r="H858" s="37"/>
    </row>
    <row r="859">
      <c r="A859" s="28"/>
      <c r="B859" s="28"/>
      <c r="D859" s="33"/>
      <c r="H859" s="37"/>
    </row>
    <row r="860">
      <c r="A860" s="28"/>
      <c r="B860" s="28"/>
      <c r="D860" s="33"/>
      <c r="H860" s="37"/>
    </row>
    <row r="861">
      <c r="A861" s="28"/>
      <c r="B861" s="28"/>
      <c r="D861" s="33"/>
      <c r="H861" s="37"/>
    </row>
    <row r="862">
      <c r="A862" s="28"/>
      <c r="B862" s="28"/>
      <c r="D862" s="33"/>
      <c r="H862" s="37"/>
    </row>
    <row r="863">
      <c r="A863" s="28"/>
      <c r="B863" s="28"/>
      <c r="D863" s="33"/>
      <c r="H863" s="37"/>
    </row>
    <row r="864">
      <c r="A864" s="28"/>
      <c r="B864" s="28"/>
      <c r="D864" s="33"/>
      <c r="H864" s="37"/>
    </row>
    <row r="865">
      <c r="A865" s="28"/>
      <c r="B865" s="28"/>
      <c r="D865" s="33"/>
      <c r="H865" s="37"/>
    </row>
    <row r="866">
      <c r="A866" s="28"/>
      <c r="B866" s="28"/>
      <c r="D866" s="33"/>
      <c r="H866" s="37"/>
    </row>
    <row r="867">
      <c r="A867" s="28"/>
      <c r="B867" s="28"/>
      <c r="D867" s="33"/>
      <c r="H867" s="37"/>
    </row>
    <row r="868">
      <c r="A868" s="28"/>
      <c r="B868" s="28"/>
      <c r="D868" s="33"/>
      <c r="H868" s="37"/>
    </row>
    <row r="869">
      <c r="A869" s="28"/>
      <c r="B869" s="28"/>
      <c r="D869" s="33"/>
      <c r="H869" s="37"/>
    </row>
    <row r="870">
      <c r="A870" s="28"/>
      <c r="B870" s="28"/>
      <c r="D870" s="33"/>
      <c r="H870" s="37"/>
    </row>
    <row r="871">
      <c r="A871" s="28"/>
      <c r="B871" s="28"/>
      <c r="D871" s="33"/>
      <c r="H871" s="37"/>
    </row>
    <row r="872">
      <c r="A872" s="28"/>
      <c r="B872" s="28"/>
      <c r="D872" s="33"/>
      <c r="H872" s="37"/>
    </row>
    <row r="873">
      <c r="A873" s="28"/>
      <c r="B873" s="28"/>
      <c r="D873" s="33"/>
      <c r="H873" s="37"/>
    </row>
    <row r="874">
      <c r="A874" s="28"/>
      <c r="B874" s="28"/>
      <c r="D874" s="33"/>
      <c r="H874" s="37"/>
    </row>
    <row r="875">
      <c r="A875" s="28"/>
      <c r="B875" s="28"/>
      <c r="D875" s="33"/>
      <c r="H875" s="37"/>
    </row>
    <row r="876">
      <c r="A876" s="28"/>
      <c r="B876" s="28"/>
      <c r="D876" s="33"/>
      <c r="H876" s="37"/>
    </row>
    <row r="877">
      <c r="A877" s="28"/>
      <c r="B877" s="28"/>
      <c r="D877" s="33"/>
      <c r="H877" s="37"/>
    </row>
    <row r="878">
      <c r="A878" s="28"/>
      <c r="B878" s="28"/>
      <c r="D878" s="33"/>
      <c r="H878" s="37"/>
    </row>
    <row r="879">
      <c r="A879" s="28"/>
      <c r="B879" s="28"/>
      <c r="D879" s="33"/>
      <c r="H879" s="37"/>
    </row>
    <row r="880">
      <c r="A880" s="28"/>
      <c r="B880" s="28"/>
      <c r="D880" s="33"/>
      <c r="H880" s="37"/>
    </row>
    <row r="881">
      <c r="A881" s="28"/>
      <c r="B881" s="28"/>
      <c r="D881" s="33"/>
      <c r="H881" s="37"/>
    </row>
    <row r="882">
      <c r="A882" s="28"/>
      <c r="B882" s="28"/>
      <c r="D882" s="33"/>
      <c r="H882" s="37"/>
    </row>
    <row r="883">
      <c r="A883" s="28"/>
      <c r="B883" s="28"/>
      <c r="D883" s="33"/>
      <c r="H883" s="37"/>
    </row>
    <row r="884">
      <c r="A884" s="28"/>
      <c r="B884" s="28"/>
      <c r="D884" s="33"/>
      <c r="H884" s="37"/>
    </row>
    <row r="885">
      <c r="A885" s="28"/>
      <c r="B885" s="28"/>
      <c r="D885" s="33"/>
      <c r="H885" s="37"/>
    </row>
    <row r="886">
      <c r="A886" s="28"/>
      <c r="B886" s="28"/>
      <c r="D886" s="33"/>
      <c r="H886" s="37"/>
    </row>
    <row r="887">
      <c r="A887" s="28"/>
      <c r="B887" s="28"/>
      <c r="D887" s="33"/>
      <c r="H887" s="37"/>
    </row>
    <row r="888">
      <c r="A888" s="28"/>
      <c r="B888" s="28"/>
      <c r="D888" s="33"/>
      <c r="H888" s="37"/>
    </row>
    <row r="889">
      <c r="A889" s="28"/>
      <c r="B889" s="28"/>
      <c r="D889" s="33"/>
      <c r="H889" s="37"/>
    </row>
    <row r="890">
      <c r="A890" s="28"/>
      <c r="B890" s="28"/>
      <c r="D890" s="33"/>
      <c r="H890" s="37"/>
    </row>
    <row r="891">
      <c r="A891" s="28"/>
      <c r="B891" s="28"/>
      <c r="D891" s="33"/>
      <c r="H891" s="37"/>
    </row>
    <row r="892">
      <c r="A892" s="28"/>
      <c r="B892" s="28"/>
      <c r="D892" s="33"/>
      <c r="H892" s="37"/>
    </row>
    <row r="893">
      <c r="A893" s="28"/>
      <c r="B893" s="28"/>
      <c r="D893" s="33"/>
      <c r="H893" s="37"/>
    </row>
    <row r="894">
      <c r="A894" s="28"/>
      <c r="B894" s="28"/>
      <c r="D894" s="33"/>
      <c r="H894" s="37"/>
    </row>
    <row r="895">
      <c r="A895" s="28"/>
      <c r="B895" s="28"/>
      <c r="D895" s="33"/>
      <c r="H895" s="37"/>
    </row>
    <row r="896">
      <c r="A896" s="28"/>
      <c r="B896" s="28"/>
      <c r="D896" s="33"/>
      <c r="H896" s="37"/>
    </row>
    <row r="897">
      <c r="A897" s="28"/>
      <c r="B897" s="28"/>
      <c r="D897" s="33"/>
      <c r="H897" s="37"/>
    </row>
    <row r="898">
      <c r="A898" s="28"/>
      <c r="B898" s="28"/>
      <c r="D898" s="33"/>
      <c r="H898" s="37"/>
    </row>
    <row r="899">
      <c r="A899" s="28"/>
      <c r="B899" s="28"/>
      <c r="D899" s="33"/>
      <c r="H899" s="37"/>
    </row>
    <row r="900">
      <c r="A900" s="28"/>
      <c r="B900" s="28"/>
      <c r="D900" s="33"/>
      <c r="H900" s="37"/>
    </row>
    <row r="901">
      <c r="A901" s="28"/>
      <c r="B901" s="28"/>
      <c r="D901" s="33"/>
      <c r="H901" s="37"/>
    </row>
    <row r="902">
      <c r="A902" s="28"/>
      <c r="B902" s="28"/>
      <c r="D902" s="33"/>
      <c r="H902" s="37"/>
    </row>
    <row r="903">
      <c r="A903" s="28"/>
      <c r="B903" s="28"/>
      <c r="D903" s="33"/>
      <c r="H903" s="37"/>
    </row>
    <row r="904">
      <c r="A904" s="28"/>
      <c r="B904" s="28"/>
      <c r="D904" s="33"/>
      <c r="H904" s="37"/>
    </row>
    <row r="905">
      <c r="A905" s="28"/>
      <c r="B905" s="28"/>
      <c r="D905" s="33"/>
      <c r="H905" s="37"/>
    </row>
    <row r="906">
      <c r="A906" s="28"/>
      <c r="B906" s="28"/>
      <c r="D906" s="33"/>
      <c r="H906" s="37"/>
    </row>
    <row r="907">
      <c r="A907" s="28"/>
      <c r="B907" s="28"/>
      <c r="D907" s="15"/>
      <c r="H907" s="37"/>
    </row>
    <row r="908">
      <c r="A908" s="28"/>
      <c r="B908" s="28"/>
      <c r="D908" s="15"/>
      <c r="H908" s="37"/>
    </row>
    <row r="909">
      <c r="A909" s="28"/>
      <c r="B909" s="28"/>
      <c r="D909" s="15"/>
      <c r="H909" s="37"/>
    </row>
    <row r="910">
      <c r="A910" s="28"/>
      <c r="B910" s="28"/>
      <c r="D910" s="15"/>
      <c r="H910" s="37"/>
    </row>
    <row r="911">
      <c r="A911" s="28"/>
      <c r="B911" s="28"/>
      <c r="D911" s="15"/>
      <c r="H911" s="37"/>
    </row>
    <row r="912">
      <c r="A912" s="28"/>
      <c r="B912" s="28"/>
      <c r="D912" s="15"/>
      <c r="H912" s="37"/>
    </row>
    <row r="913">
      <c r="A913" s="28"/>
      <c r="B913" s="28"/>
      <c r="D913" s="15"/>
      <c r="H913" s="37"/>
    </row>
    <row r="914">
      <c r="A914" s="28"/>
      <c r="B914" s="28"/>
      <c r="D914" s="15"/>
      <c r="H914" s="37"/>
    </row>
    <row r="915">
      <c r="A915" s="28"/>
      <c r="B915" s="28"/>
      <c r="D915" s="15"/>
      <c r="H915" s="37"/>
    </row>
    <row r="916">
      <c r="A916" s="28"/>
      <c r="B916" s="28"/>
      <c r="D916" s="15"/>
      <c r="H916" s="37"/>
    </row>
    <row r="917">
      <c r="A917" s="28"/>
      <c r="B917" s="28"/>
      <c r="D917" s="15"/>
      <c r="H917" s="37"/>
    </row>
    <row r="918">
      <c r="A918" s="28"/>
      <c r="B918" s="28"/>
      <c r="D918" s="15"/>
      <c r="H918" s="37"/>
    </row>
    <row r="919">
      <c r="A919" s="28"/>
      <c r="B919" s="28"/>
      <c r="D919" s="15"/>
      <c r="H919" s="37"/>
    </row>
    <row r="920">
      <c r="A920" s="28"/>
      <c r="B920" s="28"/>
      <c r="D920" s="15"/>
      <c r="H920" s="37"/>
    </row>
    <row r="921">
      <c r="A921" s="28"/>
      <c r="B921" s="28"/>
      <c r="D921" s="15"/>
      <c r="H921" s="37"/>
    </row>
    <row r="922">
      <c r="A922" s="28"/>
      <c r="B922" s="28"/>
      <c r="D922" s="15"/>
      <c r="H922" s="37"/>
    </row>
    <row r="923">
      <c r="A923" s="28"/>
      <c r="B923" s="28"/>
      <c r="D923" s="15"/>
      <c r="H923" s="37"/>
    </row>
    <row r="924">
      <c r="A924" s="28"/>
      <c r="B924" s="28"/>
      <c r="D924" s="15"/>
      <c r="H924" s="37"/>
    </row>
    <row r="925">
      <c r="A925" s="28"/>
      <c r="B925" s="28"/>
      <c r="D925" s="15"/>
      <c r="H925" s="37"/>
    </row>
    <row r="926">
      <c r="A926" s="28"/>
      <c r="B926" s="28"/>
      <c r="D926" s="15"/>
      <c r="H926" s="37"/>
    </row>
    <row r="927">
      <c r="A927" s="28"/>
      <c r="B927" s="28"/>
      <c r="D927" s="15"/>
      <c r="H927" s="37"/>
    </row>
    <row r="928">
      <c r="A928" s="28"/>
      <c r="B928" s="28"/>
      <c r="D928" s="15"/>
      <c r="H928" s="37"/>
    </row>
    <row r="929">
      <c r="A929" s="28"/>
      <c r="B929" s="28"/>
      <c r="D929" s="15"/>
      <c r="H929" s="37"/>
    </row>
    <row r="930">
      <c r="A930" s="28"/>
      <c r="B930" s="28"/>
      <c r="D930" s="15"/>
      <c r="H930" s="37"/>
    </row>
    <row r="931">
      <c r="A931" s="28"/>
      <c r="B931" s="28"/>
      <c r="D931" s="15"/>
      <c r="H931" s="37"/>
    </row>
    <row r="932">
      <c r="A932" s="28"/>
      <c r="B932" s="28"/>
      <c r="D932" s="15"/>
      <c r="H932" s="37"/>
    </row>
    <row r="933">
      <c r="A933" s="28"/>
      <c r="B933" s="28"/>
      <c r="D933" s="15"/>
      <c r="H933" s="37"/>
    </row>
    <row r="934">
      <c r="A934" s="28"/>
      <c r="B934" s="28"/>
      <c r="D934" s="15"/>
      <c r="H934" s="37"/>
    </row>
    <row r="935">
      <c r="A935" s="28"/>
      <c r="B935" s="28"/>
      <c r="D935" s="15"/>
      <c r="H935" s="37"/>
    </row>
    <row r="936">
      <c r="A936" s="28"/>
      <c r="B936" s="28"/>
      <c r="D936" s="15"/>
      <c r="H936" s="37"/>
    </row>
    <row r="937">
      <c r="A937" s="28"/>
      <c r="B937" s="28"/>
      <c r="D937" s="15"/>
      <c r="H937" s="37"/>
    </row>
    <row r="938">
      <c r="A938" s="28"/>
      <c r="B938" s="28"/>
      <c r="D938" s="15"/>
      <c r="H938" s="37"/>
    </row>
    <row r="939">
      <c r="A939" s="28"/>
      <c r="B939" s="28"/>
      <c r="D939" s="15"/>
      <c r="H939" s="37"/>
    </row>
    <row r="940">
      <c r="A940" s="28"/>
      <c r="B940" s="28"/>
      <c r="D940" s="15"/>
      <c r="H940" s="37"/>
    </row>
    <row r="941">
      <c r="A941" s="28"/>
      <c r="B941" s="28"/>
      <c r="D941" s="15"/>
      <c r="H941" s="37"/>
    </row>
    <row r="942">
      <c r="A942" s="28"/>
      <c r="B942" s="28"/>
      <c r="D942" s="15"/>
      <c r="H942" s="37"/>
    </row>
    <row r="943">
      <c r="A943" s="28"/>
      <c r="B943" s="28"/>
      <c r="D943" s="15"/>
      <c r="H943" s="37"/>
    </row>
    <row r="944">
      <c r="A944" s="28"/>
      <c r="B944" s="28"/>
      <c r="D944" s="15"/>
      <c r="H944" s="37"/>
    </row>
    <row r="945">
      <c r="A945" s="28"/>
      <c r="B945" s="28"/>
      <c r="D945" s="15"/>
      <c r="H945" s="37"/>
    </row>
    <row r="946">
      <c r="A946" s="28"/>
      <c r="B946" s="28"/>
      <c r="D946" s="15"/>
      <c r="H946" s="37"/>
    </row>
    <row r="947">
      <c r="A947" s="28"/>
      <c r="B947" s="28"/>
      <c r="D947" s="15"/>
      <c r="H947" s="37"/>
    </row>
    <row r="948">
      <c r="A948" s="28"/>
      <c r="B948" s="28"/>
      <c r="D948" s="15"/>
      <c r="H948" s="37"/>
    </row>
    <row r="949">
      <c r="A949" s="28"/>
      <c r="B949" s="28"/>
      <c r="D949" s="15"/>
      <c r="H949" s="37"/>
    </row>
    <row r="950">
      <c r="A950" s="28"/>
      <c r="B950" s="28"/>
      <c r="D950" s="15"/>
      <c r="H950" s="37"/>
    </row>
    <row r="951">
      <c r="A951" s="28"/>
      <c r="B951" s="28"/>
      <c r="D951" s="15"/>
      <c r="H951" s="37"/>
    </row>
    <row r="952">
      <c r="A952" s="28"/>
      <c r="B952" s="28"/>
      <c r="D952" s="15"/>
      <c r="H952" s="37"/>
    </row>
    <row r="953">
      <c r="A953" s="28"/>
      <c r="B953" s="28"/>
      <c r="D953" s="15"/>
      <c r="H953" s="37"/>
    </row>
    <row r="954">
      <c r="A954" s="28"/>
      <c r="B954" s="28"/>
      <c r="D954" s="15"/>
      <c r="H954" s="37"/>
    </row>
    <row r="955">
      <c r="A955" s="28"/>
      <c r="B955" s="28"/>
      <c r="D955" s="15"/>
      <c r="H955" s="37"/>
    </row>
    <row r="956">
      <c r="A956" s="28"/>
      <c r="B956" s="28"/>
      <c r="D956" s="15"/>
      <c r="H956" s="37"/>
    </row>
    <row r="957">
      <c r="A957" s="28"/>
      <c r="B957" s="28"/>
      <c r="D957" s="15"/>
      <c r="H957" s="37"/>
    </row>
    <row r="958">
      <c r="A958" s="28"/>
      <c r="B958" s="28"/>
      <c r="D958" s="15"/>
      <c r="H958" s="37"/>
    </row>
    <row r="959">
      <c r="A959" s="28"/>
      <c r="B959" s="28"/>
      <c r="D959" s="15"/>
      <c r="H959" s="37"/>
    </row>
    <row r="960">
      <c r="A960" s="28"/>
      <c r="B960" s="28"/>
      <c r="D960" s="15"/>
      <c r="H960" s="37"/>
    </row>
    <row r="961">
      <c r="A961" s="28"/>
      <c r="B961" s="28"/>
      <c r="D961" s="15"/>
      <c r="H961" s="37"/>
    </row>
    <row r="962">
      <c r="A962" s="28"/>
      <c r="B962" s="28"/>
      <c r="D962" s="15"/>
      <c r="H962" s="37"/>
    </row>
    <row r="963">
      <c r="A963" s="28"/>
      <c r="B963" s="28"/>
      <c r="D963" s="15"/>
      <c r="H963" s="37"/>
    </row>
    <row r="964">
      <c r="A964" s="28"/>
      <c r="B964" s="28"/>
      <c r="D964" s="15"/>
      <c r="H964" s="37"/>
    </row>
    <row r="965">
      <c r="A965" s="28"/>
      <c r="B965" s="28"/>
      <c r="D965" s="15"/>
      <c r="H965" s="37"/>
    </row>
    <row r="966">
      <c r="A966" s="28"/>
      <c r="B966" s="28"/>
      <c r="D966" s="15"/>
      <c r="H966" s="37"/>
    </row>
    <row r="967">
      <c r="A967" s="28"/>
      <c r="B967" s="28"/>
      <c r="D967" s="15"/>
      <c r="H967" s="37"/>
    </row>
    <row r="968">
      <c r="A968" s="28"/>
      <c r="B968" s="28"/>
      <c r="D968" s="15"/>
      <c r="H968" s="37"/>
    </row>
    <row r="969">
      <c r="A969" s="28"/>
      <c r="B969" s="28"/>
      <c r="D969" s="15"/>
      <c r="H969" s="37"/>
    </row>
    <row r="970">
      <c r="A970" s="28"/>
      <c r="B970" s="28"/>
      <c r="D970" s="15"/>
      <c r="H970" s="37"/>
    </row>
    <row r="971">
      <c r="A971" s="28"/>
      <c r="B971" s="28"/>
      <c r="D971" s="15"/>
      <c r="H971" s="37"/>
    </row>
    <row r="972">
      <c r="A972" s="28"/>
      <c r="B972" s="28"/>
      <c r="D972" s="15"/>
      <c r="H972" s="37"/>
    </row>
    <row r="973">
      <c r="A973" s="28"/>
      <c r="B973" s="28"/>
      <c r="D973" s="15"/>
      <c r="H973" s="37"/>
    </row>
    <row r="974">
      <c r="A974" s="28"/>
      <c r="B974" s="28"/>
      <c r="D974" s="15"/>
      <c r="H974" s="37"/>
    </row>
    <row r="975">
      <c r="A975" s="28"/>
      <c r="B975" s="28"/>
      <c r="D975" s="15"/>
      <c r="H975" s="37"/>
    </row>
    <row r="976">
      <c r="A976" s="28"/>
      <c r="B976" s="28"/>
      <c r="D976" s="15"/>
      <c r="H976" s="37"/>
    </row>
    <row r="977">
      <c r="A977" s="28"/>
      <c r="B977" s="28"/>
      <c r="D977" s="15"/>
      <c r="H977" s="37"/>
    </row>
    <row r="978">
      <c r="A978" s="28"/>
      <c r="B978" s="28"/>
      <c r="D978" s="15"/>
      <c r="H978" s="37"/>
    </row>
    <row r="979">
      <c r="A979" s="28"/>
      <c r="B979" s="28"/>
      <c r="D979" s="15"/>
      <c r="H979" s="37"/>
    </row>
    <row r="980">
      <c r="A980" s="28"/>
      <c r="B980" s="28"/>
      <c r="D980" s="15"/>
      <c r="H980" s="37"/>
    </row>
    <row r="981">
      <c r="A981" s="28"/>
      <c r="B981" s="28"/>
      <c r="D981" s="15"/>
      <c r="H981" s="37"/>
    </row>
    <row r="982">
      <c r="A982" s="28"/>
      <c r="B982" s="28"/>
      <c r="D982" s="15"/>
      <c r="H982" s="37"/>
    </row>
    <row r="983">
      <c r="A983" s="28"/>
      <c r="B983" s="28"/>
      <c r="D983" s="15"/>
      <c r="H983" s="37"/>
    </row>
    <row r="984">
      <c r="A984" s="28"/>
      <c r="B984" s="28"/>
      <c r="D984" s="15"/>
      <c r="H984" s="37"/>
    </row>
    <row r="985">
      <c r="A985" s="28"/>
      <c r="B985" s="28"/>
      <c r="D985" s="15"/>
      <c r="H985" s="37"/>
    </row>
    <row r="986">
      <c r="A986" s="28"/>
      <c r="B986" s="28"/>
      <c r="D986" s="15"/>
      <c r="H986" s="37"/>
    </row>
    <row r="987">
      <c r="A987" s="28"/>
      <c r="B987" s="28"/>
      <c r="D987" s="15"/>
      <c r="H987" s="37"/>
    </row>
    <row r="988">
      <c r="A988" s="28"/>
      <c r="B988" s="28"/>
      <c r="D988" s="15"/>
      <c r="H988" s="37"/>
    </row>
    <row r="989">
      <c r="A989" s="28"/>
      <c r="B989" s="28"/>
      <c r="D989" s="15"/>
      <c r="H989" s="37"/>
    </row>
    <row r="990">
      <c r="A990" s="28"/>
      <c r="B990" s="28"/>
      <c r="D990" s="15"/>
      <c r="H990" s="37"/>
    </row>
    <row r="991">
      <c r="A991" s="28"/>
      <c r="B991" s="28"/>
      <c r="D991" s="15"/>
      <c r="H991" s="37"/>
    </row>
    <row r="992">
      <c r="A992" s="28"/>
      <c r="B992" s="28"/>
      <c r="D992" s="15"/>
      <c r="H992" s="37"/>
    </row>
    <row r="993">
      <c r="A993" s="28"/>
      <c r="B993" s="28"/>
      <c r="D993" s="15"/>
      <c r="H993" s="37"/>
    </row>
    <row r="994">
      <c r="A994" s="28"/>
      <c r="B994" s="28"/>
      <c r="D994" s="15"/>
      <c r="H994" s="37"/>
    </row>
    <row r="995">
      <c r="A995" s="28"/>
      <c r="B995" s="28"/>
      <c r="D995" s="15"/>
      <c r="H995" s="37"/>
    </row>
    <row r="996">
      <c r="A996" s="28"/>
      <c r="B996" s="28"/>
      <c r="D996" s="15"/>
      <c r="H996" s="37"/>
    </row>
    <row r="997">
      <c r="A997" s="28"/>
      <c r="B997" s="28"/>
      <c r="D997" s="15"/>
      <c r="H997" s="37"/>
    </row>
    <row r="998">
      <c r="A998" s="28"/>
      <c r="B998" s="28"/>
      <c r="D998" s="15"/>
      <c r="H998" s="37"/>
    </row>
    <row r="999">
      <c r="A999" s="28"/>
      <c r="B999" s="28"/>
      <c r="D999" s="15"/>
      <c r="H999" s="37"/>
    </row>
    <row r="1000">
      <c r="A1000" s="28"/>
      <c r="B1000" s="28"/>
      <c r="D1000" s="15"/>
      <c r="H1000" s="37"/>
    </row>
    <row r="1001">
      <c r="A1001" s="28"/>
      <c r="B1001" s="28"/>
      <c r="D1001" s="15"/>
      <c r="H1001" s="37"/>
    </row>
    <row r="1002">
      <c r="A1002" s="28"/>
      <c r="B1002" s="28"/>
      <c r="D1002" s="15"/>
      <c r="H1002" s="37"/>
    </row>
    <row r="1003">
      <c r="A1003" s="28"/>
      <c r="B1003" s="28"/>
      <c r="D1003" s="15"/>
      <c r="H1003" s="37"/>
    </row>
    <row r="1004">
      <c r="A1004" s="28"/>
      <c r="B1004" s="28"/>
      <c r="D1004" s="15"/>
      <c r="H1004" s="37"/>
    </row>
    <row r="1005">
      <c r="A1005" s="28"/>
      <c r="B1005" s="28"/>
      <c r="D1005" s="15"/>
      <c r="H1005" s="37"/>
    </row>
    <row r="1006">
      <c r="A1006" s="28"/>
      <c r="B1006" s="28"/>
      <c r="D1006" s="15"/>
      <c r="H1006" s="37"/>
    </row>
    <row r="1007">
      <c r="A1007" s="28"/>
      <c r="B1007" s="28"/>
      <c r="D1007" s="15"/>
      <c r="H1007" s="37"/>
    </row>
    <row r="1008">
      <c r="A1008" s="28"/>
      <c r="B1008" s="28"/>
      <c r="D1008" s="15"/>
      <c r="H1008" s="37"/>
    </row>
    <row r="1009">
      <c r="A1009" s="28"/>
      <c r="B1009" s="28"/>
      <c r="D1009" s="15"/>
      <c r="H1009" s="37"/>
    </row>
    <row r="1010">
      <c r="A1010" s="28"/>
      <c r="B1010" s="28"/>
      <c r="D1010" s="15"/>
      <c r="H1010" s="37"/>
    </row>
    <row r="1011">
      <c r="A1011" s="28"/>
      <c r="B1011" s="28"/>
      <c r="D1011" s="15"/>
      <c r="H1011" s="37"/>
    </row>
    <row r="1012">
      <c r="A1012" s="28"/>
      <c r="B1012" s="28"/>
      <c r="D1012" s="15"/>
      <c r="H1012" s="37"/>
    </row>
    <row r="1013">
      <c r="A1013" s="28"/>
      <c r="B1013" s="28"/>
      <c r="D1013" s="15"/>
      <c r="H1013" s="37"/>
    </row>
    <row r="1014">
      <c r="A1014" s="28"/>
      <c r="B1014" s="28"/>
      <c r="D1014" s="15"/>
      <c r="H1014" s="37"/>
    </row>
    <row r="1015">
      <c r="A1015" s="28"/>
      <c r="B1015" s="28"/>
      <c r="D1015" s="15"/>
      <c r="H1015" s="37"/>
    </row>
    <row r="1016">
      <c r="A1016" s="28"/>
      <c r="B1016" s="28"/>
      <c r="D1016" s="15"/>
      <c r="H1016" s="37"/>
    </row>
  </sheetData>
  <conditionalFormatting sqref="D2:D8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82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8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9" t="s">
        <v>136</v>
      </c>
      <c r="C1" s="3" t="s">
        <v>2</v>
      </c>
      <c r="D1" s="4" t="s">
        <v>3</v>
      </c>
      <c r="E1" s="38" t="s">
        <v>4</v>
      </c>
      <c r="F1" s="38" t="s">
        <v>5</v>
      </c>
      <c r="G1" s="5" t="s">
        <v>6</v>
      </c>
      <c r="H1" s="3" t="s">
        <v>7</v>
      </c>
      <c r="I1" s="8"/>
      <c r="J1" s="9" t="s">
        <v>8</v>
      </c>
      <c r="K1" s="10" t="s">
        <v>9</v>
      </c>
      <c r="L1" s="11" t="s">
        <v>10</v>
      </c>
      <c r="M1" s="10" t="s">
        <v>11</v>
      </c>
      <c r="N1" s="10" t="s">
        <v>12</v>
      </c>
      <c r="O1" s="11" t="s">
        <v>13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2" t="s">
        <v>14</v>
      </c>
      <c r="B2" s="31">
        <v>1100.0</v>
      </c>
      <c r="C2" s="39" t="s">
        <v>15</v>
      </c>
      <c r="D2" s="15">
        <v>5.956717800000001</v>
      </c>
      <c r="E2" s="21">
        <v>2181.0</v>
      </c>
      <c r="F2" s="21">
        <v>3642.0</v>
      </c>
      <c r="G2" s="21">
        <f t="shared" ref="G2:G82" si="1">SUM(E2+F2)</f>
        <v>5823</v>
      </c>
      <c r="H2" s="17">
        <f t="shared" ref="H2:H82" si="2">D2/(G2*4)</f>
        <v>0.0002557409325</v>
      </c>
      <c r="J2" s="15">
        <f t="shared" ref="J2:J82" si="3">100*(($D$84-D2)/(($D$84+D2)/2))</f>
        <v>87.0976865</v>
      </c>
      <c r="K2" s="15">
        <f t="shared" ref="K2:K82" si="4">100*(($D$86-D2)/(($D$86+D2)/2))</f>
        <v>126.9397119</v>
      </c>
      <c r="L2" s="15">
        <f t="shared" ref="L2:L82" si="5">100*(($D$85-D2)/(($D$85+D2)/2))</f>
        <v>-11.89803742</v>
      </c>
      <c r="M2" s="15">
        <f t="shared" ref="M2:M82" si="6">100*(($H$84-H2)/(($H$84+H2)/2))</f>
        <v>94.21115722</v>
      </c>
      <c r="N2" s="15">
        <f t="shared" ref="N2:N82" si="7">100*(($H$86-H2)/(($H$86+H2)/2))</f>
        <v>134.2366027</v>
      </c>
      <c r="O2" s="15">
        <f t="shared" ref="O2:O82" si="8">100*(($H$85-H2)/(($H$85+H2)/2))</f>
        <v>0</v>
      </c>
    </row>
    <row r="3">
      <c r="A3" s="12" t="s">
        <v>18</v>
      </c>
      <c r="B3" s="12">
        <v>77.99</v>
      </c>
      <c r="C3" s="32" t="s">
        <v>19</v>
      </c>
      <c r="D3" s="15">
        <v>5.2877804925000005</v>
      </c>
      <c r="E3" s="21">
        <v>1774.0</v>
      </c>
      <c r="F3" s="21">
        <v>2902.0</v>
      </c>
      <c r="G3" s="21">
        <f t="shared" si="1"/>
        <v>4676</v>
      </c>
      <c r="H3" s="17">
        <f t="shared" si="2"/>
        <v>0.0002827085379</v>
      </c>
      <c r="J3" s="15">
        <f t="shared" si="3"/>
        <v>96.49577993</v>
      </c>
      <c r="K3" s="15">
        <f t="shared" si="4"/>
        <v>133.7862049</v>
      </c>
      <c r="L3" s="15">
        <f t="shared" si="5"/>
        <v>0</v>
      </c>
      <c r="M3" s="15">
        <f t="shared" si="6"/>
        <v>86.22872515</v>
      </c>
      <c r="N3" s="15">
        <f t="shared" si="7"/>
        <v>128.5407902</v>
      </c>
      <c r="O3" s="15">
        <f t="shared" si="8"/>
        <v>-10.01676363</v>
      </c>
    </row>
    <row r="4">
      <c r="A4" s="12" t="s">
        <v>16</v>
      </c>
      <c r="B4" s="31">
        <v>649.0</v>
      </c>
      <c r="C4" s="39" t="s">
        <v>17</v>
      </c>
      <c r="D4" s="15">
        <v>8.54876429</v>
      </c>
      <c r="E4" s="21">
        <v>2193.0</v>
      </c>
      <c r="F4" s="21">
        <v>3724.0</v>
      </c>
      <c r="G4" s="21">
        <f t="shared" si="1"/>
        <v>5917</v>
      </c>
      <c r="H4" s="17">
        <f t="shared" si="2"/>
        <v>0.0003611950435</v>
      </c>
      <c r="J4" s="15">
        <f t="shared" si="3"/>
        <v>55.69280763</v>
      </c>
      <c r="K4" s="15">
        <f t="shared" si="4"/>
        <v>102.8678171</v>
      </c>
      <c r="L4" s="15">
        <f t="shared" si="5"/>
        <v>-47.13581098</v>
      </c>
      <c r="M4" s="15">
        <f t="shared" si="6"/>
        <v>65.28109023</v>
      </c>
      <c r="N4" s="15">
        <f t="shared" si="7"/>
        <v>113.0161674</v>
      </c>
      <c r="O4" s="15">
        <f t="shared" si="8"/>
        <v>-34.18640349</v>
      </c>
    </row>
    <row r="5">
      <c r="A5" s="12" t="s">
        <v>28</v>
      </c>
      <c r="B5" s="31">
        <v>549.0</v>
      </c>
      <c r="C5" s="39" t="s">
        <v>29</v>
      </c>
      <c r="D5" s="15">
        <v>10.64469276</v>
      </c>
      <c r="E5" s="21">
        <v>2288.0</v>
      </c>
      <c r="F5" s="21">
        <v>4143.0</v>
      </c>
      <c r="G5" s="21">
        <f t="shared" si="1"/>
        <v>6431</v>
      </c>
      <c r="H5" s="17">
        <f t="shared" si="2"/>
        <v>0.0004138039481</v>
      </c>
      <c r="J5" s="15">
        <f t="shared" si="3"/>
        <v>34.91446692</v>
      </c>
      <c r="K5" s="15">
        <f t="shared" si="4"/>
        <v>85.84960735</v>
      </c>
      <c r="L5" s="15">
        <f t="shared" si="5"/>
        <v>-67.24520647</v>
      </c>
      <c r="M5" s="15">
        <f t="shared" si="6"/>
        <v>52.8761707</v>
      </c>
      <c r="N5" s="15">
        <f t="shared" si="7"/>
        <v>103.4062308</v>
      </c>
      <c r="O5" s="15">
        <f t="shared" si="8"/>
        <v>-47.21506209</v>
      </c>
    </row>
    <row r="6">
      <c r="A6" s="12" t="s">
        <v>20</v>
      </c>
      <c r="B6" s="31">
        <v>939.0</v>
      </c>
      <c r="C6" s="39" t="s">
        <v>21</v>
      </c>
      <c r="D6" s="15">
        <v>8.371572807</v>
      </c>
      <c r="E6" s="21">
        <v>1900.0</v>
      </c>
      <c r="F6" s="21">
        <v>3149.0</v>
      </c>
      <c r="G6" s="21">
        <f t="shared" si="1"/>
        <v>5049</v>
      </c>
      <c r="H6" s="17">
        <f t="shared" si="2"/>
        <v>0.0004145163798</v>
      </c>
      <c r="J6" s="15">
        <f t="shared" si="3"/>
        <v>57.61920431</v>
      </c>
      <c r="K6" s="15">
        <f t="shared" si="4"/>
        <v>104.3999174</v>
      </c>
      <c r="L6" s="15">
        <f t="shared" si="5"/>
        <v>-45.1528304</v>
      </c>
      <c r="M6" s="15">
        <f t="shared" si="6"/>
        <v>52.71613951</v>
      </c>
      <c r="N6" s="15">
        <f t="shared" si="7"/>
        <v>103.2801405</v>
      </c>
      <c r="O6" s="15">
        <f t="shared" si="8"/>
        <v>-47.37746068</v>
      </c>
    </row>
    <row r="7">
      <c r="A7" s="12" t="s">
        <v>32</v>
      </c>
      <c r="B7" s="12">
        <v>11.99</v>
      </c>
      <c r="C7" s="32" t="s">
        <v>25</v>
      </c>
      <c r="D7" s="15">
        <v>13.0409235</v>
      </c>
      <c r="E7" s="21">
        <v>2024.0</v>
      </c>
      <c r="F7" s="21">
        <v>5412.0</v>
      </c>
      <c r="G7" s="21">
        <f t="shared" si="1"/>
        <v>7436</v>
      </c>
      <c r="H7" s="17">
        <f t="shared" si="2"/>
        <v>0.0004384387944</v>
      </c>
      <c r="J7" s="15">
        <f t="shared" si="3"/>
        <v>14.9447726</v>
      </c>
      <c r="K7" s="15">
        <f t="shared" si="4"/>
        <v>68.59478476</v>
      </c>
      <c r="L7" s="15">
        <f t="shared" si="5"/>
        <v>-84.60110448</v>
      </c>
      <c r="M7" s="15">
        <f t="shared" si="6"/>
        <v>47.4576695</v>
      </c>
      <c r="N7" s="15">
        <f t="shared" si="7"/>
        <v>99.10621763</v>
      </c>
      <c r="O7" s="15">
        <f t="shared" si="8"/>
        <v>-52.63704911</v>
      </c>
    </row>
    <row r="8">
      <c r="A8" s="12" t="s">
        <v>33</v>
      </c>
      <c r="B8" s="31">
        <v>11.99</v>
      </c>
      <c r="C8" s="39" t="s">
        <v>25</v>
      </c>
      <c r="D8" s="15">
        <v>13.0409235</v>
      </c>
      <c r="E8" s="21">
        <v>2024.0</v>
      </c>
      <c r="F8" s="21">
        <v>5138.0</v>
      </c>
      <c r="G8" s="21">
        <f t="shared" si="1"/>
        <v>7162</v>
      </c>
      <c r="H8" s="17">
        <f t="shared" si="2"/>
        <v>0.0004552123534</v>
      </c>
      <c r="J8" s="15">
        <f t="shared" si="3"/>
        <v>14.9447726</v>
      </c>
      <c r="K8" s="15">
        <f t="shared" si="4"/>
        <v>68.59478476</v>
      </c>
      <c r="L8" s="15">
        <f t="shared" si="5"/>
        <v>-84.60110448</v>
      </c>
      <c r="M8" s="15">
        <f t="shared" si="6"/>
        <v>43.89925039</v>
      </c>
      <c r="N8" s="15">
        <f t="shared" si="7"/>
        <v>96.24747332</v>
      </c>
      <c r="O8" s="15">
        <f t="shared" si="8"/>
        <v>-56.11379111</v>
      </c>
    </row>
    <row r="9">
      <c r="A9" s="12" t="s">
        <v>34</v>
      </c>
      <c r="B9" s="31">
        <v>11.99</v>
      </c>
      <c r="C9" s="39" t="s">
        <v>25</v>
      </c>
      <c r="D9" s="15">
        <v>13.0409235</v>
      </c>
      <c r="E9" s="21">
        <v>2014.0</v>
      </c>
      <c r="F9" s="21">
        <v>4924.0</v>
      </c>
      <c r="G9" s="21">
        <f t="shared" si="1"/>
        <v>6938</v>
      </c>
      <c r="H9" s="17">
        <f t="shared" si="2"/>
        <v>0.0004699093219</v>
      </c>
      <c r="J9" s="15">
        <f t="shared" si="3"/>
        <v>14.9447726</v>
      </c>
      <c r="K9" s="15">
        <f t="shared" si="4"/>
        <v>68.59478476</v>
      </c>
      <c r="L9" s="15">
        <f t="shared" si="5"/>
        <v>-84.60110448</v>
      </c>
      <c r="M9" s="15">
        <f t="shared" si="6"/>
        <v>40.86444106</v>
      </c>
      <c r="N9" s="15">
        <f t="shared" si="7"/>
        <v>93.78718918</v>
      </c>
      <c r="O9" s="15">
        <f t="shared" si="8"/>
        <v>-59.02799263</v>
      </c>
    </row>
    <row r="10">
      <c r="A10" s="12" t="s">
        <v>35</v>
      </c>
      <c r="B10" s="31">
        <v>11.99</v>
      </c>
      <c r="C10" s="39" t="s">
        <v>25</v>
      </c>
      <c r="D10" s="15">
        <v>13.0409235</v>
      </c>
      <c r="E10" s="21">
        <v>2015.0</v>
      </c>
      <c r="F10" s="21">
        <v>4917.0</v>
      </c>
      <c r="G10" s="21">
        <f t="shared" si="1"/>
        <v>6932</v>
      </c>
      <c r="H10" s="17">
        <f t="shared" si="2"/>
        <v>0.0004703160524</v>
      </c>
      <c r="J10" s="15">
        <f t="shared" si="3"/>
        <v>14.9447726</v>
      </c>
      <c r="K10" s="15">
        <f t="shared" si="4"/>
        <v>68.59478476</v>
      </c>
      <c r="L10" s="15">
        <f t="shared" si="5"/>
        <v>-84.60110448</v>
      </c>
      <c r="M10" s="15">
        <f t="shared" si="6"/>
        <v>40.78152797</v>
      </c>
      <c r="N10" s="15">
        <f t="shared" si="7"/>
        <v>93.71968313</v>
      </c>
      <c r="O10" s="15">
        <f t="shared" si="8"/>
        <v>-59.10696387</v>
      </c>
    </row>
    <row r="11">
      <c r="A11" s="12" t="s">
        <v>36</v>
      </c>
      <c r="B11" s="31">
        <v>11.99</v>
      </c>
      <c r="C11" s="39" t="s">
        <v>25</v>
      </c>
      <c r="D11" s="15">
        <v>13.0409235</v>
      </c>
      <c r="E11" s="21">
        <v>2012.0</v>
      </c>
      <c r="F11" s="21">
        <v>4913.0</v>
      </c>
      <c r="G11" s="21">
        <f t="shared" si="1"/>
        <v>6925</v>
      </c>
      <c r="H11" s="17">
        <f t="shared" si="2"/>
        <v>0.0004707914621</v>
      </c>
      <c r="J11" s="15">
        <f t="shared" si="3"/>
        <v>14.9447726</v>
      </c>
      <c r="K11" s="15">
        <f t="shared" si="4"/>
        <v>68.59478476</v>
      </c>
      <c r="L11" s="15">
        <f t="shared" si="5"/>
        <v>-84.60110448</v>
      </c>
      <c r="M11" s="15">
        <f t="shared" si="6"/>
        <v>40.68468677</v>
      </c>
      <c r="N11" s="15">
        <f t="shared" si="7"/>
        <v>93.64081755</v>
      </c>
      <c r="O11" s="15">
        <f t="shared" si="8"/>
        <v>-59.19915786</v>
      </c>
    </row>
    <row r="12">
      <c r="A12" s="12" t="s">
        <v>24</v>
      </c>
      <c r="B12" s="12">
        <v>9.99</v>
      </c>
      <c r="C12" s="32" t="s">
        <v>25</v>
      </c>
      <c r="D12" s="15">
        <v>10.8656235</v>
      </c>
      <c r="E12" s="21">
        <v>2105.0</v>
      </c>
      <c r="F12" s="21">
        <v>3293.0</v>
      </c>
      <c r="G12" s="21">
        <f t="shared" si="1"/>
        <v>5398</v>
      </c>
      <c r="H12" s="17">
        <f t="shared" si="2"/>
        <v>0.0005032245044</v>
      </c>
      <c r="J12" s="15">
        <f t="shared" si="3"/>
        <v>32.91930783</v>
      </c>
      <c r="K12" s="15">
        <f t="shared" si="4"/>
        <v>84.16649424</v>
      </c>
      <c r="L12" s="15">
        <f t="shared" si="5"/>
        <v>-69.06089899</v>
      </c>
      <c r="M12" s="15">
        <f t="shared" si="6"/>
        <v>34.25707903</v>
      </c>
      <c r="N12" s="15">
        <f t="shared" si="7"/>
        <v>88.35871066</v>
      </c>
      <c r="O12" s="15">
        <f t="shared" si="8"/>
        <v>-65.21603222</v>
      </c>
    </row>
    <row r="13">
      <c r="A13" s="12" t="s">
        <v>22</v>
      </c>
      <c r="B13" s="31">
        <v>38900.0</v>
      </c>
      <c r="C13" s="39" t="s">
        <v>23</v>
      </c>
      <c r="D13" s="15">
        <v>10.31261562</v>
      </c>
      <c r="E13" s="21">
        <v>1895.0</v>
      </c>
      <c r="F13" s="21">
        <v>3149.0</v>
      </c>
      <c r="G13" s="21">
        <f t="shared" si="1"/>
        <v>5044</v>
      </c>
      <c r="H13" s="17">
        <f t="shared" si="2"/>
        <v>0.0005111328123</v>
      </c>
      <c r="J13" s="15">
        <f t="shared" si="3"/>
        <v>37.97849391</v>
      </c>
      <c r="K13" s="15">
        <f t="shared" si="4"/>
        <v>88.41730917</v>
      </c>
      <c r="L13" s="15">
        <f t="shared" si="5"/>
        <v>-64.41932745</v>
      </c>
      <c r="M13" s="15">
        <f t="shared" si="6"/>
        <v>32.74152766</v>
      </c>
      <c r="N13" s="15">
        <f t="shared" si="7"/>
        <v>87.0994403</v>
      </c>
      <c r="O13" s="15">
        <f t="shared" si="8"/>
        <v>-66.60597823</v>
      </c>
    </row>
    <row r="14">
      <c r="A14" s="12" t="s">
        <v>50</v>
      </c>
      <c r="B14" s="31">
        <v>55.0</v>
      </c>
      <c r="C14" s="39" t="s">
        <v>51</v>
      </c>
      <c r="D14" s="15">
        <v>13.0285485</v>
      </c>
      <c r="E14" s="21">
        <v>2445.0</v>
      </c>
      <c r="F14" s="21">
        <v>3580.0</v>
      </c>
      <c r="G14" s="21">
        <f t="shared" si="1"/>
        <v>6025</v>
      </c>
      <c r="H14" s="17">
        <f t="shared" si="2"/>
        <v>0.0005406036722</v>
      </c>
      <c r="J14" s="15">
        <f t="shared" si="3"/>
        <v>15.03917778</v>
      </c>
      <c r="K14" s="15">
        <f t="shared" si="4"/>
        <v>68.67854201</v>
      </c>
      <c r="L14" s="15">
        <f t="shared" si="5"/>
        <v>-84.52313791</v>
      </c>
      <c r="M14" s="15">
        <f t="shared" si="6"/>
        <v>27.26235872</v>
      </c>
      <c r="N14" s="15">
        <f t="shared" si="7"/>
        <v>82.50199397</v>
      </c>
      <c r="O14" s="15">
        <f t="shared" si="8"/>
        <v>-71.54258044</v>
      </c>
    </row>
    <row r="15">
      <c r="A15" s="12" t="s">
        <v>42</v>
      </c>
      <c r="B15" s="31">
        <v>200.0</v>
      </c>
      <c r="C15" s="39" t="s">
        <v>43</v>
      </c>
      <c r="D15" s="15">
        <v>10.904278000000001</v>
      </c>
      <c r="E15" s="21">
        <v>1849.0</v>
      </c>
      <c r="F15" s="21">
        <v>3058.0</v>
      </c>
      <c r="G15" s="21">
        <f t="shared" si="1"/>
        <v>4907</v>
      </c>
      <c r="H15" s="17">
        <f t="shared" si="2"/>
        <v>0.0005555470756</v>
      </c>
      <c r="J15" s="15">
        <f t="shared" si="3"/>
        <v>32.57370897</v>
      </c>
      <c r="K15" s="15">
        <f t="shared" si="4"/>
        <v>83.87404849</v>
      </c>
      <c r="L15" s="15">
        <f t="shared" si="5"/>
        <v>-69.37348343</v>
      </c>
      <c r="M15" s="15">
        <f t="shared" si="6"/>
        <v>24.5815148</v>
      </c>
      <c r="N15" s="15">
        <f t="shared" si="7"/>
        <v>80.22663228</v>
      </c>
      <c r="O15" s="15">
        <f t="shared" si="8"/>
        <v>-73.9086835</v>
      </c>
    </row>
    <row r="16">
      <c r="A16" s="12" t="s">
        <v>73</v>
      </c>
      <c r="B16" s="34">
        <v>11.99</v>
      </c>
      <c r="C16" s="39" t="s">
        <v>25</v>
      </c>
      <c r="D16" s="15">
        <v>13.0409235</v>
      </c>
      <c r="E16" s="21">
        <v>1547.0</v>
      </c>
      <c r="F16" s="21">
        <v>4128.0</v>
      </c>
      <c r="G16" s="21">
        <f t="shared" si="1"/>
        <v>5675</v>
      </c>
      <c r="H16" s="17">
        <f t="shared" si="2"/>
        <v>0.000574490022</v>
      </c>
      <c r="J16" s="15">
        <f t="shared" si="3"/>
        <v>14.9447726</v>
      </c>
      <c r="K16" s="15">
        <f t="shared" si="4"/>
        <v>68.59478476</v>
      </c>
      <c r="L16" s="15">
        <f t="shared" si="5"/>
        <v>-84.60110448</v>
      </c>
      <c r="M16" s="15">
        <f t="shared" si="6"/>
        <v>21.27271947</v>
      </c>
      <c r="N16" s="15">
        <f t="shared" si="7"/>
        <v>77.3944274</v>
      </c>
      <c r="O16" s="15">
        <f t="shared" si="8"/>
        <v>-76.78564327</v>
      </c>
    </row>
    <row r="17">
      <c r="A17" s="12" t="s">
        <v>30</v>
      </c>
      <c r="B17" s="12">
        <v>199.0</v>
      </c>
      <c r="C17" s="32" t="s">
        <v>31</v>
      </c>
      <c r="D17" s="15">
        <v>13.543591750000001</v>
      </c>
      <c r="E17" s="21">
        <v>2101.0</v>
      </c>
      <c r="F17" s="21">
        <v>3666.0</v>
      </c>
      <c r="G17" s="21">
        <f t="shared" si="1"/>
        <v>5767</v>
      </c>
      <c r="H17" s="17">
        <f t="shared" si="2"/>
        <v>0.000587115994</v>
      </c>
      <c r="J17" s="15">
        <f t="shared" si="3"/>
        <v>11.17890534</v>
      </c>
      <c r="K17" s="15">
        <f t="shared" si="4"/>
        <v>65.23618318</v>
      </c>
      <c r="L17" s="15">
        <f t="shared" si="5"/>
        <v>-87.6814621</v>
      </c>
      <c r="M17" s="15">
        <f t="shared" si="6"/>
        <v>19.12094339</v>
      </c>
      <c r="N17" s="15">
        <f t="shared" si="7"/>
        <v>75.53827137</v>
      </c>
      <c r="O17" s="15">
        <f t="shared" si="8"/>
        <v>-78.63139071</v>
      </c>
    </row>
    <row r="18">
      <c r="A18" s="12" t="s">
        <v>26</v>
      </c>
      <c r="B18" s="31">
        <v>55.9</v>
      </c>
      <c r="C18" s="39" t="s">
        <v>27</v>
      </c>
      <c r="D18" s="15">
        <v>11.90249632</v>
      </c>
      <c r="E18" s="21">
        <v>1865.0</v>
      </c>
      <c r="F18" s="21">
        <v>3151.0</v>
      </c>
      <c r="G18" s="21">
        <f t="shared" si="1"/>
        <v>5016</v>
      </c>
      <c r="H18" s="17">
        <f t="shared" si="2"/>
        <v>0.0005932264912</v>
      </c>
      <c r="J18" s="15">
        <f t="shared" si="3"/>
        <v>23.99102915</v>
      </c>
      <c r="K18" s="15">
        <f t="shared" si="4"/>
        <v>76.52498017</v>
      </c>
      <c r="L18" s="15">
        <f t="shared" si="5"/>
        <v>-76.95880526</v>
      </c>
      <c r="M18" s="15">
        <f t="shared" si="6"/>
        <v>18.09452201</v>
      </c>
      <c r="N18" s="15">
        <f t="shared" si="7"/>
        <v>74.64885265</v>
      </c>
      <c r="O18" s="15">
        <f t="shared" si="8"/>
        <v>-79.50494902</v>
      </c>
    </row>
    <row r="19">
      <c r="A19" s="12" t="s">
        <v>83</v>
      </c>
      <c r="B19" s="31">
        <v>11.99</v>
      </c>
      <c r="C19" s="39" t="s">
        <v>60</v>
      </c>
      <c r="D19" s="24">
        <v>11.99</v>
      </c>
      <c r="E19" s="21">
        <v>1951.0</v>
      </c>
      <c r="F19" s="21">
        <v>3074.0</v>
      </c>
      <c r="G19" s="21">
        <f t="shared" si="1"/>
        <v>5025</v>
      </c>
      <c r="H19" s="17">
        <f t="shared" si="2"/>
        <v>0.0005965174129</v>
      </c>
      <c r="J19" s="15">
        <f t="shared" si="3"/>
        <v>23.26877331</v>
      </c>
      <c r="K19" s="15">
        <f t="shared" si="4"/>
        <v>75.89886059</v>
      </c>
      <c r="L19" s="15">
        <f t="shared" si="5"/>
        <v>-77.58194995</v>
      </c>
      <c r="M19" s="15">
        <f t="shared" si="6"/>
        <v>17.54569775</v>
      </c>
      <c r="N19" s="15">
        <f t="shared" si="7"/>
        <v>74.17221453</v>
      </c>
      <c r="O19" s="15">
        <f t="shared" si="8"/>
        <v>-79.97023021</v>
      </c>
    </row>
    <row r="20">
      <c r="A20" s="12" t="s">
        <v>44</v>
      </c>
      <c r="B20" s="31">
        <v>44.9</v>
      </c>
      <c r="C20" s="39" t="s">
        <v>45</v>
      </c>
      <c r="D20" s="15">
        <v>12.121823619999999</v>
      </c>
      <c r="E20" s="21">
        <v>1892.0</v>
      </c>
      <c r="F20" s="21">
        <v>3145.0</v>
      </c>
      <c r="G20" s="21">
        <f t="shared" si="1"/>
        <v>5037</v>
      </c>
      <c r="H20" s="17">
        <f t="shared" si="2"/>
        <v>0.000601639052</v>
      </c>
      <c r="J20" s="15">
        <f t="shared" si="3"/>
        <v>22.18945191</v>
      </c>
      <c r="K20" s="15">
        <f t="shared" si="4"/>
        <v>74.96095128</v>
      </c>
      <c r="L20" s="15">
        <f t="shared" si="5"/>
        <v>-78.50888605</v>
      </c>
      <c r="M20" s="15">
        <f t="shared" si="6"/>
        <v>16.6970393</v>
      </c>
      <c r="N20" s="15">
        <f t="shared" si="7"/>
        <v>73.4337078</v>
      </c>
      <c r="O20" s="15">
        <f t="shared" si="8"/>
        <v>-80.68723921</v>
      </c>
    </row>
    <row r="21">
      <c r="A21" s="12" t="s">
        <v>88</v>
      </c>
      <c r="B21" s="12">
        <v>11.99</v>
      </c>
      <c r="C21" s="32" t="s">
        <v>60</v>
      </c>
      <c r="D21" s="24">
        <v>11.99</v>
      </c>
      <c r="E21" s="21">
        <v>1851.0</v>
      </c>
      <c r="F21" s="21">
        <v>3070.0</v>
      </c>
      <c r="G21" s="21">
        <f t="shared" si="1"/>
        <v>4921</v>
      </c>
      <c r="H21" s="17">
        <f t="shared" si="2"/>
        <v>0.0006091241618</v>
      </c>
      <c r="J21" s="15">
        <f t="shared" si="3"/>
        <v>23.26877331</v>
      </c>
      <c r="K21" s="15">
        <f t="shared" si="4"/>
        <v>75.89886059</v>
      </c>
      <c r="L21" s="15">
        <f t="shared" si="5"/>
        <v>-77.58194995</v>
      </c>
      <c r="M21" s="15">
        <f t="shared" si="6"/>
        <v>15.46859457</v>
      </c>
      <c r="N21" s="15">
        <f t="shared" si="7"/>
        <v>72.36153203</v>
      </c>
      <c r="O21" s="15">
        <f t="shared" si="8"/>
        <v>-81.71985009</v>
      </c>
    </row>
    <row r="22">
      <c r="A22" s="19" t="s">
        <v>89</v>
      </c>
      <c r="B22" s="31">
        <v>11.99</v>
      </c>
      <c r="C22" s="39" t="s">
        <v>60</v>
      </c>
      <c r="D22" s="24">
        <v>11.99</v>
      </c>
      <c r="E22" s="21">
        <v>1850.0</v>
      </c>
      <c r="F22" s="21">
        <v>3070.0</v>
      </c>
      <c r="G22" s="21">
        <f t="shared" si="1"/>
        <v>4920</v>
      </c>
      <c r="H22" s="17">
        <f t="shared" si="2"/>
        <v>0.0006092479675</v>
      </c>
      <c r="J22" s="15">
        <f t="shared" si="3"/>
        <v>23.26877331</v>
      </c>
      <c r="K22" s="15">
        <f t="shared" si="4"/>
        <v>75.89886059</v>
      </c>
      <c r="L22" s="15">
        <f t="shared" si="5"/>
        <v>-77.58194995</v>
      </c>
      <c r="M22" s="15">
        <f t="shared" si="6"/>
        <v>15.44839285</v>
      </c>
      <c r="N22" s="15">
        <f t="shared" si="7"/>
        <v>72.34386864</v>
      </c>
      <c r="O22" s="15">
        <f t="shared" si="8"/>
        <v>-81.73677951</v>
      </c>
    </row>
    <row r="23">
      <c r="A23" s="12" t="s">
        <v>100</v>
      </c>
      <c r="B23" s="34">
        <v>93.0</v>
      </c>
      <c r="C23" s="39" t="s">
        <v>101</v>
      </c>
      <c r="D23" s="15">
        <v>11.8636101</v>
      </c>
      <c r="E23" s="21">
        <v>1931.0</v>
      </c>
      <c r="F23" s="21">
        <v>2913.0</v>
      </c>
      <c r="G23" s="21">
        <f t="shared" si="1"/>
        <v>4844</v>
      </c>
      <c r="H23" s="17">
        <f t="shared" si="2"/>
        <v>0.0006122837583</v>
      </c>
      <c r="J23" s="15">
        <f t="shared" si="3"/>
        <v>24.31349809</v>
      </c>
      <c r="K23" s="15">
        <f t="shared" si="4"/>
        <v>76.80413771</v>
      </c>
      <c r="L23" s="15">
        <f t="shared" si="5"/>
        <v>-76.67984205</v>
      </c>
      <c r="M23" s="15">
        <f t="shared" si="6"/>
        <v>14.95421695</v>
      </c>
      <c r="N23" s="15">
        <f t="shared" si="7"/>
        <v>71.91146737</v>
      </c>
      <c r="O23" s="15">
        <f t="shared" si="8"/>
        <v>-82.15038801</v>
      </c>
    </row>
    <row r="24">
      <c r="A24" s="12" t="s">
        <v>91</v>
      </c>
      <c r="B24" s="31">
        <v>11.99</v>
      </c>
      <c r="C24" s="39" t="s">
        <v>60</v>
      </c>
      <c r="D24" s="24">
        <v>11.99</v>
      </c>
      <c r="E24" s="21">
        <v>1837.0</v>
      </c>
      <c r="F24" s="21">
        <v>3056.0</v>
      </c>
      <c r="G24" s="21">
        <f t="shared" si="1"/>
        <v>4893</v>
      </c>
      <c r="H24" s="17">
        <f t="shared" si="2"/>
        <v>0.0006126098508</v>
      </c>
      <c r="J24" s="15">
        <f t="shared" si="3"/>
        <v>23.26877331</v>
      </c>
      <c r="K24" s="15">
        <f t="shared" si="4"/>
        <v>75.89886059</v>
      </c>
      <c r="L24" s="15">
        <f t="shared" si="5"/>
        <v>-77.58194995</v>
      </c>
      <c r="M24" s="15">
        <f t="shared" si="6"/>
        <v>14.90126935</v>
      </c>
      <c r="N24" s="15">
        <f t="shared" si="7"/>
        <v>71.8651022</v>
      </c>
      <c r="O24" s="15">
        <f t="shared" si="8"/>
        <v>-82.19464418</v>
      </c>
    </row>
    <row r="25">
      <c r="A25" s="12" t="s">
        <v>92</v>
      </c>
      <c r="B25" s="12">
        <v>11.99</v>
      </c>
      <c r="C25" s="32" t="s">
        <v>60</v>
      </c>
      <c r="D25" s="24">
        <v>11.99</v>
      </c>
      <c r="E25" s="21">
        <v>1831.0</v>
      </c>
      <c r="F25" s="21">
        <v>3038.0</v>
      </c>
      <c r="G25" s="21">
        <f t="shared" si="1"/>
        <v>4869</v>
      </c>
      <c r="H25" s="17">
        <f t="shared" si="2"/>
        <v>0.0006156294927</v>
      </c>
      <c r="J25" s="15">
        <f t="shared" si="3"/>
        <v>23.26877331</v>
      </c>
      <c r="K25" s="15">
        <f t="shared" si="4"/>
        <v>75.89886059</v>
      </c>
      <c r="L25" s="15">
        <f t="shared" si="5"/>
        <v>-77.58194995</v>
      </c>
      <c r="M25" s="15">
        <f t="shared" si="6"/>
        <v>14.41220678</v>
      </c>
      <c r="N25" s="15">
        <f t="shared" si="7"/>
        <v>71.43650714</v>
      </c>
      <c r="O25" s="15">
        <f t="shared" si="8"/>
        <v>-82.60288616</v>
      </c>
    </row>
    <row r="26">
      <c r="A26" s="12" t="s">
        <v>93</v>
      </c>
      <c r="B26" s="31">
        <v>11.99</v>
      </c>
      <c r="C26" s="39" t="s">
        <v>60</v>
      </c>
      <c r="D26" s="24">
        <v>11.99</v>
      </c>
      <c r="E26" s="21">
        <v>1830.0</v>
      </c>
      <c r="F26" s="21">
        <v>3038.0</v>
      </c>
      <c r="G26" s="21">
        <f t="shared" si="1"/>
        <v>4868</v>
      </c>
      <c r="H26" s="17">
        <f t="shared" si="2"/>
        <v>0.0006157559573</v>
      </c>
      <c r="J26" s="15">
        <f t="shared" si="3"/>
        <v>23.26877331</v>
      </c>
      <c r="K26" s="15">
        <f t="shared" si="4"/>
        <v>75.89886059</v>
      </c>
      <c r="L26" s="15">
        <f t="shared" si="5"/>
        <v>-77.58194995</v>
      </c>
      <c r="M26" s="15">
        <f t="shared" si="6"/>
        <v>14.39177308</v>
      </c>
      <c r="N26" s="15">
        <f t="shared" si="7"/>
        <v>71.41858678</v>
      </c>
      <c r="O26" s="15">
        <f t="shared" si="8"/>
        <v>-82.61992188</v>
      </c>
    </row>
    <row r="27">
      <c r="A27" s="12" t="s">
        <v>97</v>
      </c>
      <c r="B27" s="12">
        <v>419.0</v>
      </c>
      <c r="C27" s="32" t="s">
        <v>98</v>
      </c>
      <c r="D27" s="15">
        <v>12.47655881</v>
      </c>
      <c r="E27" s="21">
        <v>2034.0</v>
      </c>
      <c r="F27" s="21">
        <v>3007.0</v>
      </c>
      <c r="G27" s="21">
        <f t="shared" si="1"/>
        <v>5041</v>
      </c>
      <c r="H27" s="17">
        <f t="shared" si="2"/>
        <v>0.0006187541564</v>
      </c>
      <c r="J27" s="15">
        <f t="shared" si="3"/>
        <v>19.3361738</v>
      </c>
      <c r="K27" s="15">
        <f t="shared" si="4"/>
        <v>72.468434</v>
      </c>
      <c r="L27" s="15">
        <f t="shared" si="5"/>
        <v>-80.93493594</v>
      </c>
      <c r="M27" s="15">
        <f t="shared" si="6"/>
        <v>13.90847277</v>
      </c>
      <c r="N27" s="15">
        <f t="shared" si="7"/>
        <v>70.99442609</v>
      </c>
      <c r="O27" s="15">
        <f t="shared" si="8"/>
        <v>-83.0223585</v>
      </c>
    </row>
    <row r="28">
      <c r="A28" s="12" t="s">
        <v>65</v>
      </c>
      <c r="B28" s="31">
        <v>21.98</v>
      </c>
      <c r="C28" s="39" t="s">
        <v>66</v>
      </c>
      <c r="D28" s="22">
        <v>16.116969078</v>
      </c>
      <c r="E28" s="21">
        <v>2279.0</v>
      </c>
      <c r="F28" s="21">
        <v>4148.0</v>
      </c>
      <c r="G28" s="21">
        <f t="shared" si="1"/>
        <v>6427</v>
      </c>
      <c r="H28" s="17">
        <f t="shared" si="2"/>
        <v>0.0006269242679</v>
      </c>
      <c r="J28" s="15">
        <f t="shared" si="3"/>
        <v>-6.203360145</v>
      </c>
      <c r="K28" s="15">
        <f t="shared" si="4"/>
        <v>49.27857211</v>
      </c>
      <c r="L28" s="15">
        <f t="shared" si="5"/>
        <v>-101.1849127</v>
      </c>
      <c r="M28" s="15">
        <f t="shared" si="6"/>
        <v>12.60246801</v>
      </c>
      <c r="N28" s="15">
        <f t="shared" si="7"/>
        <v>69.84528549</v>
      </c>
      <c r="O28" s="15">
        <f t="shared" si="8"/>
        <v>-84.10512507</v>
      </c>
    </row>
    <row r="29">
      <c r="A29" s="12" t="s">
        <v>59</v>
      </c>
      <c r="B29" s="31">
        <v>15.99</v>
      </c>
      <c r="C29" s="39" t="s">
        <v>60</v>
      </c>
      <c r="D29" s="24">
        <v>15.99</v>
      </c>
      <c r="E29" s="21">
        <v>2103.0</v>
      </c>
      <c r="F29" s="21">
        <v>4170.0</v>
      </c>
      <c r="G29" s="21">
        <f t="shared" si="1"/>
        <v>6273</v>
      </c>
      <c r="H29" s="17">
        <f t="shared" si="2"/>
        <v>0.000637254902</v>
      </c>
      <c r="J29" s="15">
        <f t="shared" si="3"/>
        <v>-5.413111219</v>
      </c>
      <c r="K29" s="15">
        <f t="shared" si="4"/>
        <v>50.02074596</v>
      </c>
      <c r="L29" s="15">
        <f t="shared" si="5"/>
        <v>-100.5952619</v>
      </c>
      <c r="M29" s="15">
        <f t="shared" si="6"/>
        <v>10.97375633</v>
      </c>
      <c r="N29" s="15">
        <f t="shared" si="7"/>
        <v>68.40614146</v>
      </c>
      <c r="O29" s="15">
        <f t="shared" si="8"/>
        <v>-85.44585646</v>
      </c>
    </row>
    <row r="30">
      <c r="A30" s="12" t="s">
        <v>61</v>
      </c>
      <c r="B30" s="31">
        <v>10700.0</v>
      </c>
      <c r="C30" s="39" t="s">
        <v>62</v>
      </c>
      <c r="D30" s="15">
        <v>13.161</v>
      </c>
      <c r="E30" s="21">
        <v>1897.0</v>
      </c>
      <c r="F30" s="21">
        <v>3146.0</v>
      </c>
      <c r="G30" s="21">
        <f t="shared" si="1"/>
        <v>5043</v>
      </c>
      <c r="H30" s="17">
        <f t="shared" si="2"/>
        <v>0.0006524390244</v>
      </c>
      <c r="J30" s="15">
        <f t="shared" si="3"/>
        <v>14.03303085</v>
      </c>
      <c r="K30" s="15">
        <f t="shared" si="4"/>
        <v>67.78477888</v>
      </c>
      <c r="L30" s="15">
        <f t="shared" si="5"/>
        <v>-85.35219453</v>
      </c>
      <c r="M30" s="15">
        <f t="shared" si="6"/>
        <v>8.624641603</v>
      </c>
      <c r="N30" s="15">
        <f t="shared" si="7"/>
        <v>66.31851162</v>
      </c>
      <c r="O30" s="15">
        <f t="shared" si="8"/>
        <v>-87.3611202</v>
      </c>
    </row>
    <row r="31">
      <c r="A31" s="12" t="s">
        <v>113</v>
      </c>
      <c r="B31" s="12">
        <v>390.0</v>
      </c>
      <c r="C31" s="32" t="s">
        <v>114</v>
      </c>
      <c r="D31" s="15">
        <v>13.492479</v>
      </c>
      <c r="E31" s="21">
        <v>2039.0</v>
      </c>
      <c r="F31" s="21">
        <v>3089.0</v>
      </c>
      <c r="G31" s="21">
        <f t="shared" si="1"/>
        <v>5128</v>
      </c>
      <c r="H31" s="17">
        <f t="shared" si="2"/>
        <v>0.0006577846626</v>
      </c>
      <c r="J31" s="15">
        <f t="shared" si="3"/>
        <v>11.55579206</v>
      </c>
      <c r="K31" s="15">
        <f t="shared" si="4"/>
        <v>65.57385438</v>
      </c>
      <c r="L31" s="15">
        <f t="shared" si="5"/>
        <v>-87.3757736</v>
      </c>
      <c r="M31" s="15">
        <f t="shared" si="6"/>
        <v>7.810027057</v>
      </c>
      <c r="N31" s="15">
        <f t="shared" si="7"/>
        <v>65.59126</v>
      </c>
      <c r="O31" s="15">
        <f t="shared" si="8"/>
        <v>-88.02024426</v>
      </c>
    </row>
    <row r="32">
      <c r="A32" s="12" t="s">
        <v>48</v>
      </c>
      <c r="B32" s="31">
        <v>125.0</v>
      </c>
      <c r="C32" s="39" t="s">
        <v>49</v>
      </c>
      <c r="D32" s="15">
        <v>12.843225</v>
      </c>
      <c r="E32" s="21">
        <v>1831.0</v>
      </c>
      <c r="F32" s="21">
        <v>3037.0</v>
      </c>
      <c r="G32" s="21">
        <f t="shared" si="1"/>
        <v>4868</v>
      </c>
      <c r="H32" s="17">
        <f t="shared" si="2"/>
        <v>0.0006595740037</v>
      </c>
      <c r="J32" s="15">
        <f t="shared" si="3"/>
        <v>16.462941</v>
      </c>
      <c r="K32" s="15">
        <f t="shared" si="4"/>
        <v>69.93913829</v>
      </c>
      <c r="L32" s="15">
        <f t="shared" si="5"/>
        <v>-83.34280755</v>
      </c>
      <c r="M32" s="15">
        <f t="shared" si="6"/>
        <v>7.538771053</v>
      </c>
      <c r="N32" s="15">
        <f t="shared" si="7"/>
        <v>65.34871412</v>
      </c>
      <c r="O32" s="15">
        <f t="shared" si="8"/>
        <v>-88.2391525</v>
      </c>
    </row>
    <row r="33">
      <c r="A33" s="12" t="s">
        <v>37</v>
      </c>
      <c r="B33" s="31">
        <v>20.99</v>
      </c>
      <c r="C33" s="39" t="s">
        <v>38</v>
      </c>
      <c r="D33" s="15">
        <v>16.698094937999997</v>
      </c>
      <c r="E33" s="21">
        <v>2025.0</v>
      </c>
      <c r="F33" s="21">
        <v>4274.0</v>
      </c>
      <c r="G33" s="21">
        <f t="shared" si="1"/>
        <v>6299</v>
      </c>
      <c r="H33" s="17">
        <f t="shared" si="2"/>
        <v>0.0006627280099</v>
      </c>
      <c r="J33" s="15">
        <f t="shared" si="3"/>
        <v>-9.739833964</v>
      </c>
      <c r="K33" s="15">
        <f t="shared" si="4"/>
        <v>45.93719075</v>
      </c>
      <c r="L33" s="15">
        <f t="shared" si="5"/>
        <v>-103.7967715</v>
      </c>
      <c r="M33" s="15">
        <f t="shared" si="6"/>
        <v>7.062358238</v>
      </c>
      <c r="N33" s="15">
        <f t="shared" si="7"/>
        <v>64.92226425</v>
      </c>
      <c r="O33" s="15">
        <f t="shared" si="8"/>
        <v>-88.62293728</v>
      </c>
    </row>
    <row r="34">
      <c r="A34" s="12" t="s">
        <v>67</v>
      </c>
      <c r="B34" s="19">
        <v>17000.0</v>
      </c>
      <c r="C34" s="32" t="s">
        <v>68</v>
      </c>
      <c r="D34" s="24">
        <v>13.83</v>
      </c>
      <c r="E34" s="21">
        <v>1925.0</v>
      </c>
      <c r="F34" s="21">
        <v>3284.0</v>
      </c>
      <c r="G34" s="21">
        <f t="shared" si="1"/>
        <v>5209</v>
      </c>
      <c r="H34" s="17">
        <f t="shared" si="2"/>
        <v>0.0006637550394</v>
      </c>
      <c r="J34" s="15">
        <f t="shared" si="3"/>
        <v>9.091634304</v>
      </c>
      <c r="K34" s="15">
        <f t="shared" si="4"/>
        <v>63.35983031</v>
      </c>
      <c r="L34" s="15">
        <f t="shared" si="5"/>
        <v>-89.3641342</v>
      </c>
      <c r="M34" s="15">
        <f t="shared" si="6"/>
        <v>6.907697106</v>
      </c>
      <c r="N34" s="15">
        <f t="shared" si="7"/>
        <v>64.78369637</v>
      </c>
      <c r="O34" s="15">
        <f t="shared" si="8"/>
        <v>-88.7473397</v>
      </c>
    </row>
    <row r="35">
      <c r="A35" s="12" t="s">
        <v>40</v>
      </c>
      <c r="B35" s="31">
        <v>60.0</v>
      </c>
      <c r="C35" s="39" t="s">
        <v>41</v>
      </c>
      <c r="D35" s="15">
        <v>14.084514</v>
      </c>
      <c r="E35" s="21">
        <v>1673.0</v>
      </c>
      <c r="F35" s="21">
        <v>3459.0</v>
      </c>
      <c r="G35" s="21">
        <f t="shared" si="1"/>
        <v>5132</v>
      </c>
      <c r="H35" s="17">
        <f t="shared" si="2"/>
        <v>0.0006861123344</v>
      </c>
      <c r="J35" s="15">
        <f t="shared" si="3"/>
        <v>7.271123476</v>
      </c>
      <c r="K35" s="15">
        <f t="shared" si="4"/>
        <v>61.71456557</v>
      </c>
      <c r="L35" s="15">
        <f t="shared" si="5"/>
        <v>-90.81767274</v>
      </c>
      <c r="M35" s="15">
        <f t="shared" si="6"/>
        <v>3.597237612</v>
      </c>
      <c r="N35" s="15">
        <f t="shared" si="7"/>
        <v>61.80274636</v>
      </c>
      <c r="O35" s="15">
        <f t="shared" si="8"/>
        <v>-91.388206</v>
      </c>
    </row>
    <row r="36">
      <c r="A36" s="12" t="s">
        <v>78</v>
      </c>
      <c r="B36" s="34">
        <v>13.99</v>
      </c>
      <c r="C36" s="39" t="s">
        <v>60</v>
      </c>
      <c r="D36" s="24">
        <v>13.99</v>
      </c>
      <c r="E36" s="21">
        <v>1895.0</v>
      </c>
      <c r="F36" s="21">
        <v>3147.0</v>
      </c>
      <c r="G36" s="21">
        <f t="shared" si="1"/>
        <v>5042</v>
      </c>
      <c r="H36" s="17">
        <f t="shared" si="2"/>
        <v>0.0006936731456</v>
      </c>
      <c r="J36" s="15">
        <f t="shared" si="3"/>
        <v>7.943459438</v>
      </c>
      <c r="K36" s="15">
        <f t="shared" si="4"/>
        <v>62.32313105</v>
      </c>
      <c r="L36" s="15">
        <f t="shared" si="5"/>
        <v>-90.28237987</v>
      </c>
      <c r="M36" s="15">
        <f t="shared" si="6"/>
        <v>2.501544058</v>
      </c>
      <c r="N36" s="15">
        <f t="shared" si="7"/>
        <v>60.80977562</v>
      </c>
      <c r="O36" s="15">
        <f t="shared" si="8"/>
        <v>-92.25315343</v>
      </c>
    </row>
    <row r="37">
      <c r="A37" s="12" t="s">
        <v>79</v>
      </c>
      <c r="B37" s="31">
        <v>13.99</v>
      </c>
      <c r="C37" s="39" t="s">
        <v>60</v>
      </c>
      <c r="D37" s="24">
        <v>13.99</v>
      </c>
      <c r="E37" s="21">
        <v>1896.0</v>
      </c>
      <c r="F37" s="21">
        <v>3146.0</v>
      </c>
      <c r="G37" s="21">
        <f t="shared" si="1"/>
        <v>5042</v>
      </c>
      <c r="H37" s="17">
        <f t="shared" si="2"/>
        <v>0.0006936731456</v>
      </c>
      <c r="J37" s="15">
        <f t="shared" si="3"/>
        <v>7.943459438</v>
      </c>
      <c r="K37" s="15">
        <f t="shared" si="4"/>
        <v>62.32313105</v>
      </c>
      <c r="L37" s="15">
        <f t="shared" si="5"/>
        <v>-90.28237987</v>
      </c>
      <c r="M37" s="15">
        <f t="shared" si="6"/>
        <v>2.501544058</v>
      </c>
      <c r="N37" s="15">
        <f t="shared" si="7"/>
        <v>60.80977562</v>
      </c>
      <c r="O37" s="15">
        <f t="shared" si="8"/>
        <v>-92.25315343</v>
      </c>
    </row>
    <row r="38">
      <c r="A38" s="12" t="s">
        <v>80</v>
      </c>
      <c r="B38" s="31">
        <v>13.99</v>
      </c>
      <c r="C38" s="39" t="s">
        <v>60</v>
      </c>
      <c r="D38" s="24">
        <v>13.99</v>
      </c>
      <c r="E38" s="21">
        <v>1895.0</v>
      </c>
      <c r="F38" s="21">
        <v>3147.0</v>
      </c>
      <c r="G38" s="21">
        <f t="shared" si="1"/>
        <v>5042</v>
      </c>
      <c r="H38" s="17">
        <f t="shared" si="2"/>
        <v>0.0006936731456</v>
      </c>
      <c r="J38" s="15">
        <f t="shared" si="3"/>
        <v>7.943459438</v>
      </c>
      <c r="K38" s="15">
        <f t="shared" si="4"/>
        <v>62.32313105</v>
      </c>
      <c r="L38" s="15">
        <f t="shared" si="5"/>
        <v>-90.28237987</v>
      </c>
      <c r="M38" s="15">
        <f t="shared" si="6"/>
        <v>2.501544058</v>
      </c>
      <c r="N38" s="15">
        <f t="shared" si="7"/>
        <v>60.80977562</v>
      </c>
      <c r="O38" s="15">
        <f t="shared" si="8"/>
        <v>-92.25315343</v>
      </c>
    </row>
    <row r="39">
      <c r="A39" s="12" t="s">
        <v>81</v>
      </c>
      <c r="B39" s="34">
        <v>13.99</v>
      </c>
      <c r="C39" s="39" t="s">
        <v>60</v>
      </c>
      <c r="D39" s="24">
        <v>13.99</v>
      </c>
      <c r="E39" s="21">
        <v>1894.0</v>
      </c>
      <c r="F39" s="21">
        <v>3146.0</v>
      </c>
      <c r="G39" s="21">
        <f t="shared" si="1"/>
        <v>5040</v>
      </c>
      <c r="H39" s="17">
        <f t="shared" si="2"/>
        <v>0.0006939484127</v>
      </c>
      <c r="J39" s="15">
        <f t="shared" si="3"/>
        <v>7.943459438</v>
      </c>
      <c r="K39" s="15">
        <f t="shared" si="4"/>
        <v>62.32313105</v>
      </c>
      <c r="L39" s="15">
        <f t="shared" si="5"/>
        <v>-90.28237987</v>
      </c>
      <c r="M39" s="15">
        <f t="shared" si="6"/>
        <v>2.461875499</v>
      </c>
      <c r="N39" s="15">
        <f t="shared" si="7"/>
        <v>60.77376653</v>
      </c>
      <c r="O39" s="15">
        <f t="shared" si="8"/>
        <v>-92.28438381</v>
      </c>
    </row>
    <row r="40">
      <c r="A40" s="12" t="s">
        <v>82</v>
      </c>
      <c r="B40" s="12">
        <v>13.99</v>
      </c>
      <c r="C40" s="32" t="s">
        <v>60</v>
      </c>
      <c r="D40" s="24">
        <v>13.99</v>
      </c>
      <c r="E40" s="21">
        <v>1893.0</v>
      </c>
      <c r="F40" s="21">
        <v>3145.0</v>
      </c>
      <c r="G40" s="21">
        <f t="shared" si="1"/>
        <v>5038</v>
      </c>
      <c r="H40" s="17">
        <f t="shared" si="2"/>
        <v>0.0006942238984</v>
      </c>
      <c r="J40" s="15">
        <f t="shared" si="3"/>
        <v>7.943459438</v>
      </c>
      <c r="K40" s="15">
        <f t="shared" si="4"/>
        <v>62.32313105</v>
      </c>
      <c r="L40" s="15">
        <f t="shared" si="5"/>
        <v>-90.28237987</v>
      </c>
      <c r="M40" s="15">
        <f t="shared" si="6"/>
        <v>2.422191001</v>
      </c>
      <c r="N40" s="15">
        <f t="shared" si="7"/>
        <v>60.73773881</v>
      </c>
      <c r="O40" s="15">
        <f t="shared" si="8"/>
        <v>-92.31562088</v>
      </c>
    </row>
    <row r="41">
      <c r="A41" s="12" t="s">
        <v>56</v>
      </c>
      <c r="B41" s="31">
        <v>1980.0</v>
      </c>
      <c r="C41" s="39" t="s">
        <v>57</v>
      </c>
      <c r="D41" s="15">
        <v>15.922801620000001</v>
      </c>
      <c r="E41" s="21">
        <v>2123.0</v>
      </c>
      <c r="F41" s="21">
        <v>3574.0</v>
      </c>
      <c r="G41" s="21">
        <f t="shared" si="1"/>
        <v>5697</v>
      </c>
      <c r="H41" s="17">
        <f t="shared" si="2"/>
        <v>0.000698736248</v>
      </c>
      <c r="J41" s="15">
        <f t="shared" si="3"/>
        <v>-4.992258283</v>
      </c>
      <c r="K41" s="15">
        <f t="shared" si="4"/>
        <v>50.41533267</v>
      </c>
      <c r="L41" s="15">
        <f t="shared" si="5"/>
        <v>-100.2803324</v>
      </c>
      <c r="M41" s="15">
        <f t="shared" si="6"/>
        <v>1.774381396</v>
      </c>
      <c r="N41" s="15">
        <f t="shared" si="7"/>
        <v>60.14903228</v>
      </c>
      <c r="O41" s="15">
        <f t="shared" si="8"/>
        <v>-92.82470541</v>
      </c>
    </row>
    <row r="42">
      <c r="A42" s="12" t="s">
        <v>39</v>
      </c>
      <c r="B42" s="31">
        <v>17.99</v>
      </c>
      <c r="C42" s="39" t="s">
        <v>25</v>
      </c>
      <c r="D42" s="15">
        <v>19.566823499999998</v>
      </c>
      <c r="E42" s="21">
        <v>2003.0</v>
      </c>
      <c r="F42" s="21">
        <v>4883.0</v>
      </c>
      <c r="G42" s="21">
        <f t="shared" si="1"/>
        <v>6886</v>
      </c>
      <c r="H42" s="17">
        <f t="shared" si="2"/>
        <v>0.0007103842398</v>
      </c>
      <c r="J42" s="15">
        <f t="shared" si="3"/>
        <v>-25.46269998</v>
      </c>
      <c r="K42" s="15">
        <f t="shared" si="4"/>
        <v>30.67354945</v>
      </c>
      <c r="L42" s="15">
        <f t="shared" si="5"/>
        <v>-114.9005875</v>
      </c>
      <c r="M42" s="15">
        <f t="shared" si="6"/>
        <v>0.1211616416</v>
      </c>
      <c r="N42" s="15">
        <f t="shared" si="7"/>
        <v>58.64158678</v>
      </c>
      <c r="O42" s="15">
        <f t="shared" si="8"/>
        <v>-94.11685365</v>
      </c>
    </row>
    <row r="43">
      <c r="A43" s="12" t="s">
        <v>99</v>
      </c>
      <c r="B43" s="34">
        <v>13.99</v>
      </c>
      <c r="C43" s="39" t="s">
        <v>25</v>
      </c>
      <c r="D43" s="15">
        <v>15.2162235</v>
      </c>
      <c r="E43" s="21">
        <v>1513.0</v>
      </c>
      <c r="F43" s="21">
        <v>3756.0</v>
      </c>
      <c r="G43" s="21">
        <f t="shared" si="1"/>
        <v>5269</v>
      </c>
      <c r="H43" s="17">
        <f t="shared" si="2"/>
        <v>0.0007219692304</v>
      </c>
      <c r="J43" s="15">
        <f t="shared" si="3"/>
        <v>-0.4542995341</v>
      </c>
      <c r="K43" s="15">
        <f t="shared" si="4"/>
        <v>54.64100808</v>
      </c>
      <c r="L43" s="15">
        <f t="shared" si="5"/>
        <v>-96.84394337</v>
      </c>
      <c r="M43" s="15">
        <f t="shared" si="6"/>
        <v>-1.496461857</v>
      </c>
      <c r="N43" s="15">
        <f t="shared" si="7"/>
        <v>57.15952382</v>
      </c>
      <c r="O43" s="15">
        <f t="shared" si="8"/>
        <v>-95.3714742</v>
      </c>
    </row>
    <row r="44">
      <c r="A44" s="12" t="s">
        <v>54</v>
      </c>
      <c r="B44" s="31">
        <v>22.99</v>
      </c>
      <c r="C44" s="39" t="s">
        <v>55</v>
      </c>
      <c r="D44" s="15">
        <v>17.12099785</v>
      </c>
      <c r="E44" s="21">
        <v>1969.0</v>
      </c>
      <c r="F44" s="21">
        <v>3911.0</v>
      </c>
      <c r="G44" s="21">
        <f t="shared" si="1"/>
        <v>5880</v>
      </c>
      <c r="H44" s="17">
        <f t="shared" si="2"/>
        <v>0.0007279335821</v>
      </c>
      <c r="J44" s="15">
        <f t="shared" si="3"/>
        <v>-12.2333555</v>
      </c>
      <c r="K44" s="15">
        <f t="shared" si="4"/>
        <v>43.56133582</v>
      </c>
      <c r="L44" s="15">
        <f t="shared" si="5"/>
        <v>-105.612338</v>
      </c>
      <c r="M44" s="15">
        <f t="shared" si="6"/>
        <v>-2.319114813</v>
      </c>
      <c r="N44" s="15">
        <f t="shared" si="7"/>
        <v>56.40311055</v>
      </c>
      <c r="O44" s="15">
        <f t="shared" si="8"/>
        <v>-96.00587238</v>
      </c>
    </row>
    <row r="45">
      <c r="A45" s="12" t="s">
        <v>96</v>
      </c>
      <c r="B45" s="31">
        <v>14.69</v>
      </c>
      <c r="C45" s="39" t="s">
        <v>60</v>
      </c>
      <c r="D45" s="24">
        <v>14.69</v>
      </c>
      <c r="E45" s="21">
        <v>1894.0</v>
      </c>
      <c r="F45" s="21">
        <v>3146.0</v>
      </c>
      <c r="G45" s="21">
        <f t="shared" si="1"/>
        <v>5040</v>
      </c>
      <c r="H45" s="17">
        <f t="shared" si="2"/>
        <v>0.0007286706349</v>
      </c>
      <c r="J45" s="15">
        <f t="shared" si="3"/>
        <v>3.064980111</v>
      </c>
      <c r="K45" s="15">
        <f t="shared" si="4"/>
        <v>57.88191197</v>
      </c>
      <c r="L45" s="15">
        <f t="shared" si="5"/>
        <v>-94.1267676</v>
      </c>
      <c r="M45" s="15">
        <f t="shared" si="6"/>
        <v>-2.42030214</v>
      </c>
      <c r="N45" s="15">
        <f t="shared" si="7"/>
        <v>56.30994456</v>
      </c>
      <c r="O45" s="15">
        <f t="shared" si="8"/>
        <v>-96.08373531</v>
      </c>
    </row>
    <row r="46">
      <c r="A46" s="12" t="s">
        <v>63</v>
      </c>
      <c r="B46" s="31">
        <v>15.99</v>
      </c>
      <c r="C46" s="39" t="s">
        <v>25</v>
      </c>
      <c r="D46" s="15">
        <v>17.3915235</v>
      </c>
      <c r="E46" s="21">
        <v>1701.0</v>
      </c>
      <c r="F46" s="21">
        <v>4220.0</v>
      </c>
      <c r="G46" s="21">
        <f t="shared" si="1"/>
        <v>5921</v>
      </c>
      <c r="H46" s="17">
        <f t="shared" si="2"/>
        <v>0.0007343152972</v>
      </c>
      <c r="J46" s="15">
        <f t="shared" si="3"/>
        <v>-13.79443736</v>
      </c>
      <c r="K46" s="15">
        <f t="shared" si="4"/>
        <v>42.06545738</v>
      </c>
      <c r="L46" s="15">
        <f t="shared" si="5"/>
        <v>-106.7382228</v>
      </c>
      <c r="M46" s="15">
        <f t="shared" si="6"/>
        <v>-3.19181635</v>
      </c>
      <c r="N46" s="15">
        <f t="shared" si="7"/>
        <v>55.5986786</v>
      </c>
      <c r="O46" s="15">
        <f t="shared" si="8"/>
        <v>-96.67619886</v>
      </c>
    </row>
    <row r="47">
      <c r="A47" s="12" t="s">
        <v>64</v>
      </c>
      <c r="B47" s="31">
        <v>15.99</v>
      </c>
      <c r="C47" s="39" t="s">
        <v>25</v>
      </c>
      <c r="D47" s="15">
        <v>17.3915235</v>
      </c>
      <c r="E47" s="21">
        <v>2047.0</v>
      </c>
      <c r="F47" s="21">
        <v>3826.0</v>
      </c>
      <c r="G47" s="21">
        <f t="shared" si="1"/>
        <v>5873</v>
      </c>
      <c r="H47" s="17">
        <f t="shared" si="2"/>
        <v>0.0007403168525</v>
      </c>
      <c r="J47" s="15">
        <f t="shared" si="3"/>
        <v>-13.79443736</v>
      </c>
      <c r="K47" s="15">
        <f t="shared" si="4"/>
        <v>42.06545738</v>
      </c>
      <c r="L47" s="15">
        <f t="shared" si="5"/>
        <v>-106.7382228</v>
      </c>
      <c r="M47" s="15">
        <f t="shared" si="6"/>
        <v>-4.005529392</v>
      </c>
      <c r="N47" s="15">
        <f t="shared" si="7"/>
        <v>54.84675879</v>
      </c>
      <c r="O47" s="15">
        <f t="shared" si="8"/>
        <v>-97.29875662</v>
      </c>
    </row>
    <row r="48">
      <c r="A48" s="12" t="s">
        <v>52</v>
      </c>
      <c r="B48" s="31">
        <v>299.0</v>
      </c>
      <c r="C48" s="39" t="s">
        <v>53</v>
      </c>
      <c r="D48" s="15">
        <v>14.918823269999999</v>
      </c>
      <c r="E48" s="21">
        <v>1889.0</v>
      </c>
      <c r="F48" s="21">
        <v>3148.0</v>
      </c>
      <c r="G48" s="21">
        <f t="shared" si="1"/>
        <v>5037</v>
      </c>
      <c r="H48" s="17">
        <f t="shared" si="2"/>
        <v>0.0007404617466</v>
      </c>
      <c r="J48" s="15">
        <f t="shared" si="3"/>
        <v>1.519517628</v>
      </c>
      <c r="K48" s="15">
        <f t="shared" si="4"/>
        <v>56.46255472</v>
      </c>
      <c r="L48" s="15">
        <f t="shared" si="5"/>
        <v>-95.32569541</v>
      </c>
      <c r="M48" s="15">
        <f t="shared" si="6"/>
        <v>-4.025091483</v>
      </c>
      <c r="N48" s="15">
        <f t="shared" si="7"/>
        <v>54.82866007</v>
      </c>
      <c r="O48" s="15">
        <f t="shared" si="8"/>
        <v>-97.31369414</v>
      </c>
    </row>
    <row r="49">
      <c r="A49" s="12" t="s">
        <v>94</v>
      </c>
      <c r="B49" s="31">
        <v>4490.0</v>
      </c>
      <c r="C49" s="39" t="s">
        <v>95</v>
      </c>
      <c r="D49" s="15">
        <v>12.92280819</v>
      </c>
      <c r="E49" s="21">
        <v>1181.0</v>
      </c>
      <c r="F49" s="21">
        <v>3177.0</v>
      </c>
      <c r="G49" s="21">
        <f t="shared" si="1"/>
        <v>4358</v>
      </c>
      <c r="H49" s="17">
        <f t="shared" si="2"/>
        <v>0.0007413267663</v>
      </c>
      <c r="J49" s="15">
        <f t="shared" si="3"/>
        <v>15.84923335</v>
      </c>
      <c r="K49" s="15">
        <f t="shared" si="4"/>
        <v>69.39635608</v>
      </c>
      <c r="L49" s="15">
        <f t="shared" si="5"/>
        <v>-83.85261817</v>
      </c>
      <c r="M49" s="15">
        <f t="shared" si="6"/>
        <v>-4.141796288</v>
      </c>
      <c r="N49" s="15">
        <f t="shared" si="7"/>
        <v>54.72066388</v>
      </c>
      <c r="O49" s="15">
        <f t="shared" si="8"/>
        <v>-97.40278105</v>
      </c>
    </row>
    <row r="50">
      <c r="A50" s="12" t="s">
        <v>74</v>
      </c>
      <c r="B50" s="31">
        <v>24.99</v>
      </c>
      <c r="C50" s="39" t="s">
        <v>75</v>
      </c>
      <c r="D50" s="15">
        <v>17.17725135</v>
      </c>
      <c r="E50" s="21">
        <v>1940.0</v>
      </c>
      <c r="F50" s="21">
        <v>3817.0</v>
      </c>
      <c r="G50" s="21">
        <f t="shared" si="1"/>
        <v>5757</v>
      </c>
      <c r="H50" s="17">
        <f t="shared" si="2"/>
        <v>0.0007459289278</v>
      </c>
      <c r="J50" s="15">
        <f t="shared" si="3"/>
        <v>-12.56012094</v>
      </c>
      <c r="K50" s="15">
        <f t="shared" si="4"/>
        <v>43.24876012</v>
      </c>
      <c r="L50" s="15">
        <f t="shared" si="5"/>
        <v>-105.8486891</v>
      </c>
      <c r="M50" s="15">
        <f t="shared" si="6"/>
        <v>-4.760370901</v>
      </c>
      <c r="N50" s="15">
        <f t="shared" si="7"/>
        <v>54.14762763</v>
      </c>
      <c r="O50" s="15">
        <f t="shared" si="8"/>
        <v>-97.87416288</v>
      </c>
    </row>
    <row r="51">
      <c r="A51" s="12" t="s">
        <v>115</v>
      </c>
      <c r="B51" s="31">
        <v>319.0</v>
      </c>
      <c r="C51" s="39" t="s">
        <v>116</v>
      </c>
      <c r="D51" s="15">
        <v>14.19797544</v>
      </c>
      <c r="E51" s="21">
        <v>1208.0</v>
      </c>
      <c r="F51" s="21">
        <v>3538.0</v>
      </c>
      <c r="G51" s="21">
        <f t="shared" si="1"/>
        <v>4746</v>
      </c>
      <c r="H51" s="17">
        <f t="shared" si="2"/>
        <v>0.0007478916688</v>
      </c>
      <c r="J51" s="15">
        <f t="shared" si="3"/>
        <v>6.469722995</v>
      </c>
      <c r="K51" s="15">
        <f t="shared" si="4"/>
        <v>60.98771867</v>
      </c>
      <c r="L51" s="15">
        <f t="shared" si="5"/>
        <v>-91.45341837</v>
      </c>
      <c r="M51" s="15">
        <f t="shared" si="6"/>
        <v>-5.022995162</v>
      </c>
      <c r="N51" s="15">
        <f t="shared" si="7"/>
        <v>53.90402128</v>
      </c>
      <c r="O51" s="15">
        <f t="shared" si="8"/>
        <v>-98.07388394</v>
      </c>
    </row>
    <row r="52">
      <c r="A52" s="12" t="s">
        <v>104</v>
      </c>
      <c r="B52" s="31">
        <v>13.99</v>
      </c>
      <c r="C52" s="39" t="s">
        <v>25</v>
      </c>
      <c r="D52" s="22">
        <v>15.2162235</v>
      </c>
      <c r="E52" s="21">
        <v>1884.0</v>
      </c>
      <c r="F52" s="21">
        <v>3164.0</v>
      </c>
      <c r="G52" s="21">
        <f t="shared" si="1"/>
        <v>5048</v>
      </c>
      <c r="H52" s="17">
        <f t="shared" si="2"/>
        <v>0.0007535768374</v>
      </c>
      <c r="J52" s="15">
        <f t="shared" si="3"/>
        <v>-0.4542995341</v>
      </c>
      <c r="K52" s="15">
        <f t="shared" si="4"/>
        <v>54.64100808</v>
      </c>
      <c r="L52" s="15">
        <f t="shared" si="5"/>
        <v>-96.84394337</v>
      </c>
      <c r="M52" s="15">
        <f t="shared" si="6"/>
        <v>-5.779726633</v>
      </c>
      <c r="N52" s="15">
        <f t="shared" si="7"/>
        <v>53.20103249</v>
      </c>
      <c r="O52" s="15">
        <f t="shared" si="8"/>
        <v>-98.64800159</v>
      </c>
    </row>
    <row r="53">
      <c r="A53" s="23" t="s">
        <v>118</v>
      </c>
      <c r="B53" s="31">
        <v>186000.0</v>
      </c>
      <c r="C53" s="39" t="s">
        <v>119</v>
      </c>
      <c r="D53" s="15">
        <v>12.943033199999999</v>
      </c>
      <c r="E53" s="21">
        <v>1761.0</v>
      </c>
      <c r="F53" s="21">
        <v>2531.0</v>
      </c>
      <c r="G53" s="21">
        <f t="shared" si="1"/>
        <v>4292</v>
      </c>
      <c r="H53" s="17">
        <f t="shared" si="2"/>
        <v>0.0007539045433</v>
      </c>
      <c r="J53" s="15">
        <f t="shared" si="3"/>
        <v>15.69382187</v>
      </c>
      <c r="K53" s="15">
        <f t="shared" si="4"/>
        <v>69.25876288</v>
      </c>
      <c r="L53" s="15">
        <f t="shared" si="5"/>
        <v>-83.98147046</v>
      </c>
      <c r="M53" s="15">
        <f t="shared" si="6"/>
        <v>-5.823167334</v>
      </c>
      <c r="N53" s="15">
        <f t="shared" si="7"/>
        <v>53.16062927</v>
      </c>
      <c r="O53" s="15">
        <f t="shared" si="8"/>
        <v>-98.68089795</v>
      </c>
    </row>
    <row r="54">
      <c r="A54" s="12" t="s">
        <v>86</v>
      </c>
      <c r="B54" s="31">
        <v>14.99</v>
      </c>
      <c r="C54" s="39" t="s">
        <v>60</v>
      </c>
      <c r="D54" s="24">
        <v>14.99</v>
      </c>
      <c r="E54" s="21">
        <v>1851.0</v>
      </c>
      <c r="F54" s="21">
        <v>3070.0</v>
      </c>
      <c r="G54" s="21">
        <f t="shared" si="1"/>
        <v>4921</v>
      </c>
      <c r="H54" s="17">
        <f t="shared" si="2"/>
        <v>0.0007615322089</v>
      </c>
      <c r="J54" s="15">
        <f t="shared" si="3"/>
        <v>1.04357842</v>
      </c>
      <c r="K54" s="15">
        <f t="shared" si="4"/>
        <v>56.02423626</v>
      </c>
      <c r="L54" s="15">
        <f t="shared" si="5"/>
        <v>-95.6931111</v>
      </c>
      <c r="M54" s="15">
        <f t="shared" si="6"/>
        <v>-6.828828919</v>
      </c>
      <c r="N54" s="15">
        <f t="shared" si="7"/>
        <v>52.22383563</v>
      </c>
      <c r="O54" s="15">
        <f t="shared" si="8"/>
        <v>-99.44060367</v>
      </c>
    </row>
    <row r="55">
      <c r="A55" s="12" t="s">
        <v>87</v>
      </c>
      <c r="B55" s="31">
        <v>14.99</v>
      </c>
      <c r="C55" s="39" t="s">
        <v>60</v>
      </c>
      <c r="D55" s="24">
        <v>14.99</v>
      </c>
      <c r="E55" s="21">
        <v>1851.0</v>
      </c>
      <c r="F55" s="21">
        <v>3070.0</v>
      </c>
      <c r="G55" s="21">
        <f t="shared" si="1"/>
        <v>4921</v>
      </c>
      <c r="H55" s="17">
        <f t="shared" si="2"/>
        <v>0.0007615322089</v>
      </c>
      <c r="J55" s="15">
        <f t="shared" si="3"/>
        <v>1.04357842</v>
      </c>
      <c r="K55" s="15">
        <f t="shared" si="4"/>
        <v>56.02423626</v>
      </c>
      <c r="L55" s="15">
        <f t="shared" si="5"/>
        <v>-95.6931111</v>
      </c>
      <c r="M55" s="15">
        <f t="shared" si="6"/>
        <v>-6.828828919</v>
      </c>
      <c r="N55" s="15">
        <f t="shared" si="7"/>
        <v>52.22383563</v>
      </c>
      <c r="O55" s="15">
        <f t="shared" si="8"/>
        <v>-99.44060367</v>
      </c>
    </row>
    <row r="56">
      <c r="A56" s="12" t="s">
        <v>84</v>
      </c>
      <c r="B56" s="12">
        <v>56.0</v>
      </c>
      <c r="C56" s="32" t="s">
        <v>85</v>
      </c>
      <c r="D56" s="15">
        <v>15.246392000000002</v>
      </c>
      <c r="E56" s="21">
        <v>1850.0</v>
      </c>
      <c r="F56" s="21">
        <v>3069.0</v>
      </c>
      <c r="G56" s="21">
        <f t="shared" si="1"/>
        <v>4919</v>
      </c>
      <c r="H56" s="17">
        <f t="shared" si="2"/>
        <v>0.0007748725351</v>
      </c>
      <c r="J56" s="15">
        <f t="shared" si="3"/>
        <v>-0.6523670734</v>
      </c>
      <c r="K56" s="15">
        <f t="shared" si="4"/>
        <v>54.45767353</v>
      </c>
      <c r="L56" s="15">
        <f t="shared" si="5"/>
        <v>-96.99549871</v>
      </c>
      <c r="M56" s="15">
        <f t="shared" si="6"/>
        <v>-8.562854354</v>
      </c>
      <c r="N56" s="15">
        <f t="shared" si="7"/>
        <v>50.60199902</v>
      </c>
      <c r="O56" s="15">
        <f t="shared" si="8"/>
        <v>-100.7422509</v>
      </c>
    </row>
    <row r="57">
      <c r="A57" s="12" t="s">
        <v>46</v>
      </c>
      <c r="B57" s="12">
        <v>15.99</v>
      </c>
      <c r="C57" s="32" t="s">
        <v>47</v>
      </c>
      <c r="D57" s="15">
        <v>20.8436046</v>
      </c>
      <c r="E57" s="21">
        <v>2146.0</v>
      </c>
      <c r="F57" s="21">
        <v>4564.0</v>
      </c>
      <c r="G57" s="21">
        <f t="shared" si="1"/>
        <v>6710</v>
      </c>
      <c r="H57" s="17">
        <f t="shared" si="2"/>
        <v>0.0007765873547</v>
      </c>
      <c r="J57" s="15">
        <f t="shared" si="3"/>
        <v>-31.65443702</v>
      </c>
      <c r="K57" s="15">
        <f t="shared" si="4"/>
        <v>24.47307133</v>
      </c>
      <c r="L57" s="15">
        <f t="shared" si="5"/>
        <v>-119.0585501</v>
      </c>
      <c r="M57" s="15">
        <f t="shared" si="6"/>
        <v>-8.78349754</v>
      </c>
      <c r="N57" s="15">
        <f t="shared" si="7"/>
        <v>50.39503317</v>
      </c>
      <c r="O57" s="15">
        <f t="shared" si="8"/>
        <v>-100.9071298</v>
      </c>
    </row>
    <row r="58">
      <c r="A58" s="12" t="s">
        <v>77</v>
      </c>
      <c r="B58" s="31">
        <v>15.99</v>
      </c>
      <c r="C58" s="39" t="s">
        <v>25</v>
      </c>
      <c r="D58" s="15">
        <v>17.3915235</v>
      </c>
      <c r="E58" s="21">
        <v>1688.0</v>
      </c>
      <c r="F58" s="21">
        <v>3805.0</v>
      </c>
      <c r="G58" s="21">
        <f t="shared" si="1"/>
        <v>5493</v>
      </c>
      <c r="H58" s="17">
        <f t="shared" si="2"/>
        <v>0.0007915311988</v>
      </c>
      <c r="J58" s="15">
        <f t="shared" si="3"/>
        <v>-13.79443736</v>
      </c>
      <c r="K58" s="15">
        <f t="shared" si="4"/>
        <v>42.06545738</v>
      </c>
      <c r="L58" s="15">
        <f t="shared" si="5"/>
        <v>-106.7382228</v>
      </c>
      <c r="M58" s="15">
        <f t="shared" si="6"/>
        <v>-10.68498407</v>
      </c>
      <c r="N58" s="15">
        <f t="shared" si="7"/>
        <v>48.60579039</v>
      </c>
      <c r="O58" s="15">
        <f t="shared" si="8"/>
        <v>-102.321116</v>
      </c>
    </row>
    <row r="59">
      <c r="A59" s="12" t="s">
        <v>111</v>
      </c>
      <c r="B59" s="12">
        <v>15.99</v>
      </c>
      <c r="C59" s="32" t="s">
        <v>60</v>
      </c>
      <c r="D59" s="24">
        <v>15.99</v>
      </c>
      <c r="E59" s="21">
        <v>1894.0</v>
      </c>
      <c r="F59" s="21">
        <v>3148.0</v>
      </c>
      <c r="G59" s="21">
        <f t="shared" si="1"/>
        <v>5042</v>
      </c>
      <c r="H59" s="17">
        <f t="shared" si="2"/>
        <v>0.0007928401428</v>
      </c>
      <c r="J59" s="15">
        <f t="shared" si="3"/>
        <v>-5.413111219</v>
      </c>
      <c r="K59" s="15">
        <f t="shared" si="4"/>
        <v>50.02074596</v>
      </c>
      <c r="L59" s="15">
        <f t="shared" si="5"/>
        <v>-100.5952619</v>
      </c>
      <c r="M59" s="15">
        <f t="shared" si="6"/>
        <v>-10.84973716</v>
      </c>
      <c r="N59" s="15">
        <f t="shared" si="7"/>
        <v>48.4502863</v>
      </c>
      <c r="O59" s="15">
        <f t="shared" si="8"/>
        <v>-102.4430486</v>
      </c>
    </row>
    <row r="60">
      <c r="A60" s="12" t="s">
        <v>112</v>
      </c>
      <c r="B60" s="34">
        <v>15.99</v>
      </c>
      <c r="C60" s="39" t="s">
        <v>60</v>
      </c>
      <c r="D60" s="24">
        <v>15.99</v>
      </c>
      <c r="E60" s="21">
        <v>1895.0</v>
      </c>
      <c r="F60" s="21">
        <v>3144.0</v>
      </c>
      <c r="G60" s="21">
        <f t="shared" si="1"/>
        <v>5039</v>
      </c>
      <c r="H60" s="17">
        <f t="shared" si="2"/>
        <v>0.0007933121651</v>
      </c>
      <c r="J60" s="15">
        <f t="shared" si="3"/>
        <v>-5.413111219</v>
      </c>
      <c r="K60" s="15">
        <f t="shared" si="4"/>
        <v>50.02074596</v>
      </c>
      <c r="L60" s="15">
        <f t="shared" si="5"/>
        <v>-100.5952619</v>
      </c>
      <c r="M60" s="15">
        <f t="shared" si="6"/>
        <v>-10.90907895</v>
      </c>
      <c r="N60" s="15">
        <f t="shared" si="7"/>
        <v>48.39425721</v>
      </c>
      <c r="O60" s="15">
        <f t="shared" si="8"/>
        <v>-102.4869444</v>
      </c>
    </row>
    <row r="61">
      <c r="A61" s="12" t="s">
        <v>58</v>
      </c>
      <c r="B61" s="31">
        <v>17.99</v>
      </c>
      <c r="C61" s="39" t="s">
        <v>25</v>
      </c>
      <c r="D61" s="15">
        <v>19.566823499999998</v>
      </c>
      <c r="E61" s="21">
        <v>2125.0</v>
      </c>
      <c r="F61" s="21">
        <v>4031.0</v>
      </c>
      <c r="G61" s="21">
        <f t="shared" si="1"/>
        <v>6156</v>
      </c>
      <c r="H61" s="17">
        <f t="shared" si="2"/>
        <v>0.0007946240863</v>
      </c>
      <c r="J61" s="15">
        <f t="shared" si="3"/>
        <v>-25.46269998</v>
      </c>
      <c r="K61" s="15">
        <f t="shared" si="4"/>
        <v>30.67354945</v>
      </c>
      <c r="L61" s="15">
        <f t="shared" si="5"/>
        <v>-114.9005875</v>
      </c>
      <c r="M61" s="15">
        <f t="shared" si="6"/>
        <v>-11.07381591</v>
      </c>
      <c r="N61" s="15">
        <f t="shared" si="7"/>
        <v>48.2386647</v>
      </c>
      <c r="O61" s="15">
        <f t="shared" si="8"/>
        <v>-102.6087397</v>
      </c>
    </row>
    <row r="62">
      <c r="A62" s="12" t="s">
        <v>102</v>
      </c>
      <c r="B62" s="34">
        <v>15.79</v>
      </c>
      <c r="C62" s="39" t="s">
        <v>60</v>
      </c>
      <c r="D62" s="24">
        <v>15.79</v>
      </c>
      <c r="E62" s="21">
        <v>1850.0</v>
      </c>
      <c r="F62" s="21">
        <v>3070.0</v>
      </c>
      <c r="G62" s="21">
        <f t="shared" si="1"/>
        <v>4920</v>
      </c>
      <c r="H62" s="17">
        <f t="shared" si="2"/>
        <v>0.0008023373984</v>
      </c>
      <c r="J62" s="15">
        <f t="shared" si="3"/>
        <v>-4.155165731</v>
      </c>
      <c r="K62" s="15">
        <f t="shared" si="4"/>
        <v>51.19881383</v>
      </c>
      <c r="L62" s="15">
        <f t="shared" si="5"/>
        <v>-99.65204364</v>
      </c>
      <c r="M62" s="15">
        <f t="shared" si="6"/>
        <v>-12.03659546</v>
      </c>
      <c r="N62" s="15">
        <f t="shared" si="7"/>
        <v>47.32780127</v>
      </c>
      <c r="O62" s="15">
        <f t="shared" si="8"/>
        <v>-103.3187147</v>
      </c>
    </row>
    <row r="63">
      <c r="A63" s="12" t="s">
        <v>90</v>
      </c>
      <c r="B63" s="31">
        <v>15.79</v>
      </c>
      <c r="C63" s="39" t="s">
        <v>60</v>
      </c>
      <c r="D63" s="24">
        <v>15.79</v>
      </c>
      <c r="E63" s="21">
        <v>1850.0</v>
      </c>
      <c r="F63" s="21">
        <v>3069.0</v>
      </c>
      <c r="G63" s="21">
        <f t="shared" si="1"/>
        <v>4919</v>
      </c>
      <c r="H63" s="17">
        <f t="shared" si="2"/>
        <v>0.0008025005082</v>
      </c>
      <c r="J63" s="15">
        <f t="shared" si="3"/>
        <v>-4.155165731</v>
      </c>
      <c r="K63" s="15">
        <f t="shared" si="4"/>
        <v>51.19881383</v>
      </c>
      <c r="L63" s="15">
        <f t="shared" si="5"/>
        <v>-99.65204364</v>
      </c>
      <c r="M63" s="15">
        <f t="shared" si="6"/>
        <v>-12.05684898</v>
      </c>
      <c r="N63" s="15">
        <f t="shared" si="7"/>
        <v>47.30861182</v>
      </c>
      <c r="O63" s="15">
        <f t="shared" si="8"/>
        <v>-103.3336164</v>
      </c>
    </row>
    <row r="64">
      <c r="A64" s="12" t="s">
        <v>105</v>
      </c>
      <c r="B64" s="31">
        <v>61.0</v>
      </c>
      <c r="C64" s="39" t="s">
        <v>106</v>
      </c>
      <c r="D64" s="22">
        <v>16.267162799999998</v>
      </c>
      <c r="E64" s="21">
        <v>1851.0</v>
      </c>
      <c r="F64" s="21">
        <v>3069.0</v>
      </c>
      <c r="G64" s="21">
        <f t="shared" si="1"/>
        <v>4920</v>
      </c>
      <c r="H64" s="17">
        <f t="shared" si="2"/>
        <v>0.0008265834756</v>
      </c>
      <c r="J64" s="15">
        <f t="shared" si="3"/>
        <v>-7.129910519</v>
      </c>
      <c r="K64" s="15">
        <f t="shared" si="4"/>
        <v>48.40631194</v>
      </c>
      <c r="L64" s="15">
        <f t="shared" si="5"/>
        <v>-101.8734511</v>
      </c>
      <c r="M64" s="15">
        <f t="shared" si="6"/>
        <v>-15.0001079</v>
      </c>
      <c r="N64" s="15">
        <f t="shared" si="7"/>
        <v>44.50762134</v>
      </c>
      <c r="O64" s="15">
        <f t="shared" si="8"/>
        <v>-105.4845551</v>
      </c>
    </row>
    <row r="65">
      <c r="A65" s="12" t="s">
        <v>127</v>
      </c>
      <c r="B65" s="31">
        <v>11.99</v>
      </c>
      <c r="C65" s="39" t="s">
        <v>25</v>
      </c>
      <c r="D65" s="15">
        <v>13.0409235</v>
      </c>
      <c r="E65" s="21">
        <v>1533.0</v>
      </c>
      <c r="F65" s="21">
        <v>2385.0</v>
      </c>
      <c r="G65" s="21">
        <f t="shared" si="1"/>
        <v>3918</v>
      </c>
      <c r="H65" s="17">
        <f t="shared" si="2"/>
        <v>0.0008321160988</v>
      </c>
      <c r="J65" s="15">
        <f t="shared" si="3"/>
        <v>14.9447726</v>
      </c>
      <c r="K65" s="15">
        <f t="shared" si="4"/>
        <v>68.59478476</v>
      </c>
      <c r="L65" s="15">
        <f t="shared" si="5"/>
        <v>-84.60110448</v>
      </c>
      <c r="M65" s="15">
        <f t="shared" si="6"/>
        <v>-15.66329318</v>
      </c>
      <c r="N65" s="15">
        <f t="shared" si="7"/>
        <v>43.87308374</v>
      </c>
      <c r="O65" s="15">
        <f t="shared" si="8"/>
        <v>-105.9652417</v>
      </c>
    </row>
    <row r="66">
      <c r="A66" s="12" t="s">
        <v>69</v>
      </c>
      <c r="B66" s="31">
        <v>17.99</v>
      </c>
      <c r="C66" s="39" t="s">
        <v>25</v>
      </c>
      <c r="D66" s="15">
        <v>19.566823499999998</v>
      </c>
      <c r="E66" s="21">
        <v>1928.0</v>
      </c>
      <c r="F66" s="21">
        <v>3899.0</v>
      </c>
      <c r="G66" s="21">
        <f t="shared" si="1"/>
        <v>5827</v>
      </c>
      <c r="H66" s="17">
        <f t="shared" si="2"/>
        <v>0.0008394895958</v>
      </c>
      <c r="J66" s="15">
        <f t="shared" si="3"/>
        <v>-25.46269998</v>
      </c>
      <c r="K66" s="15">
        <f t="shared" si="4"/>
        <v>30.67354945</v>
      </c>
      <c r="L66" s="15">
        <f t="shared" si="5"/>
        <v>-114.9005875</v>
      </c>
      <c r="M66" s="15">
        <f t="shared" si="6"/>
        <v>-16.53978472</v>
      </c>
      <c r="N66" s="15">
        <f t="shared" si="7"/>
        <v>43.03251785</v>
      </c>
      <c r="O66" s="15">
        <f t="shared" si="8"/>
        <v>-106.5983185</v>
      </c>
    </row>
    <row r="67">
      <c r="A67" s="12" t="s">
        <v>71</v>
      </c>
      <c r="B67" s="31">
        <v>17.99</v>
      </c>
      <c r="C67" s="39" t="s">
        <v>25</v>
      </c>
      <c r="D67" s="15">
        <v>19.566823499999998</v>
      </c>
      <c r="E67" s="21">
        <v>1916.0</v>
      </c>
      <c r="F67" s="21">
        <v>3878.0</v>
      </c>
      <c r="G67" s="21">
        <f t="shared" si="1"/>
        <v>5794</v>
      </c>
      <c r="H67" s="17">
        <f t="shared" si="2"/>
        <v>0.0008442709484</v>
      </c>
      <c r="J67" s="15">
        <f t="shared" si="3"/>
        <v>-25.46269998</v>
      </c>
      <c r="K67" s="15">
        <f t="shared" si="4"/>
        <v>30.67354945</v>
      </c>
      <c r="L67" s="15">
        <f t="shared" si="5"/>
        <v>-114.9005875</v>
      </c>
      <c r="M67" s="15">
        <f t="shared" si="6"/>
        <v>-17.10370546</v>
      </c>
      <c r="N67" s="15">
        <f t="shared" si="7"/>
        <v>42.49054197</v>
      </c>
      <c r="O67" s="15">
        <f t="shared" si="8"/>
        <v>-107.0043017</v>
      </c>
    </row>
    <row r="68">
      <c r="A68" s="12" t="s">
        <v>103</v>
      </c>
      <c r="B68" s="12">
        <v>19.99</v>
      </c>
      <c r="C68" s="32" t="s">
        <v>60</v>
      </c>
      <c r="D68" s="24">
        <v>19.99</v>
      </c>
      <c r="E68" s="21">
        <v>2024.0</v>
      </c>
      <c r="F68" s="21">
        <v>3807.0</v>
      </c>
      <c r="G68" s="21">
        <f t="shared" si="1"/>
        <v>5831</v>
      </c>
      <c r="H68" s="17">
        <f t="shared" si="2"/>
        <v>0.0008570571086</v>
      </c>
      <c r="J68" s="15">
        <f t="shared" si="3"/>
        <v>-27.56474489</v>
      </c>
      <c r="K68" s="15">
        <f t="shared" si="4"/>
        <v>28.58085473</v>
      </c>
      <c r="L68" s="15">
        <f t="shared" si="5"/>
        <v>-116.3252408</v>
      </c>
      <c r="M68" s="15">
        <f t="shared" si="6"/>
        <v>-18.59483436</v>
      </c>
      <c r="N68" s="15">
        <f t="shared" si="7"/>
        <v>41.05301005</v>
      </c>
      <c r="O68" s="15">
        <f t="shared" si="8"/>
        <v>-108.0728315</v>
      </c>
    </row>
    <row r="69">
      <c r="A69" s="12" t="s">
        <v>72</v>
      </c>
      <c r="B69" s="31">
        <v>17.99</v>
      </c>
      <c r="C69" s="39" t="s">
        <v>25</v>
      </c>
      <c r="D69" s="15">
        <v>19.566823499999998</v>
      </c>
      <c r="E69" s="21">
        <v>1715.0</v>
      </c>
      <c r="F69" s="21">
        <v>3966.0</v>
      </c>
      <c r="G69" s="21">
        <f t="shared" si="1"/>
        <v>5681</v>
      </c>
      <c r="H69" s="17">
        <f t="shared" si="2"/>
        <v>0.0008610642272</v>
      </c>
      <c r="J69" s="15">
        <f t="shared" si="3"/>
        <v>-25.46269998</v>
      </c>
      <c r="K69" s="15">
        <f t="shared" si="4"/>
        <v>30.67354945</v>
      </c>
      <c r="L69" s="15">
        <f t="shared" si="5"/>
        <v>-114.9005875</v>
      </c>
      <c r="M69" s="15">
        <f t="shared" si="6"/>
        <v>-19.05715551</v>
      </c>
      <c r="N69" s="15">
        <f t="shared" si="7"/>
        <v>40.60599596</v>
      </c>
      <c r="O69" s="15">
        <f t="shared" si="8"/>
        <v>-108.402668</v>
      </c>
    </row>
    <row r="70">
      <c r="A70" s="12" t="s">
        <v>70</v>
      </c>
      <c r="B70" s="31">
        <v>20.99</v>
      </c>
      <c r="C70" s="39" t="s">
        <v>25</v>
      </c>
      <c r="D70" s="15">
        <v>22.829773499999998</v>
      </c>
      <c r="E70" s="21">
        <v>2114.0</v>
      </c>
      <c r="F70" s="21">
        <v>4432.0</v>
      </c>
      <c r="G70" s="21">
        <f t="shared" si="1"/>
        <v>6546</v>
      </c>
      <c r="H70" s="17">
        <f t="shared" si="2"/>
        <v>0.0008718978575</v>
      </c>
      <c r="J70" s="15">
        <f t="shared" si="3"/>
        <v>-40.45877883</v>
      </c>
      <c r="K70" s="15">
        <f t="shared" si="4"/>
        <v>15.46356579</v>
      </c>
      <c r="L70" s="15">
        <f t="shared" si="5"/>
        <v>-124.7760955</v>
      </c>
      <c r="M70" s="15">
        <f t="shared" si="6"/>
        <v>-20.29536802</v>
      </c>
      <c r="N70" s="15">
        <f t="shared" si="7"/>
        <v>39.40570937</v>
      </c>
      <c r="O70" s="15">
        <f t="shared" si="8"/>
        <v>-109.2826764</v>
      </c>
    </row>
    <row r="71">
      <c r="A71" s="12" t="s">
        <v>76</v>
      </c>
      <c r="B71" s="12">
        <v>17.99</v>
      </c>
      <c r="C71" s="32" t="s">
        <v>25</v>
      </c>
      <c r="D71" s="15">
        <v>19.566823499999998</v>
      </c>
      <c r="E71" s="21">
        <v>1749.0</v>
      </c>
      <c r="F71" s="21">
        <v>3851.0</v>
      </c>
      <c r="G71" s="21">
        <f t="shared" si="1"/>
        <v>5600</v>
      </c>
      <c r="H71" s="17">
        <f t="shared" si="2"/>
        <v>0.0008735189063</v>
      </c>
      <c r="J71" s="15">
        <f t="shared" si="3"/>
        <v>-25.46269998</v>
      </c>
      <c r="K71" s="15">
        <f t="shared" si="4"/>
        <v>30.67354945</v>
      </c>
      <c r="L71" s="15">
        <f t="shared" si="5"/>
        <v>-114.9005875</v>
      </c>
      <c r="M71" s="15">
        <f t="shared" si="6"/>
        <v>-20.47918713</v>
      </c>
      <c r="N71" s="15">
        <f t="shared" si="7"/>
        <v>39.22713833</v>
      </c>
      <c r="O71" s="15">
        <f t="shared" si="8"/>
        <v>-109.4129008</v>
      </c>
    </row>
    <row r="72">
      <c r="A72" s="12" t="s">
        <v>107</v>
      </c>
      <c r="B72" s="31">
        <v>15.99</v>
      </c>
      <c r="C72" s="39" t="s">
        <v>25</v>
      </c>
      <c r="D72" s="15">
        <v>17.3915235</v>
      </c>
      <c r="E72" s="21">
        <v>1620.0</v>
      </c>
      <c r="F72" s="21">
        <v>3329.0</v>
      </c>
      <c r="G72" s="21">
        <f t="shared" si="1"/>
        <v>4949</v>
      </c>
      <c r="H72" s="17">
        <f t="shared" si="2"/>
        <v>0.000878537255</v>
      </c>
      <c r="J72" s="15">
        <f t="shared" si="3"/>
        <v>-13.79443736</v>
      </c>
      <c r="K72" s="15">
        <f t="shared" si="4"/>
        <v>42.06545738</v>
      </c>
      <c r="L72" s="15">
        <f t="shared" si="5"/>
        <v>-106.7382228</v>
      </c>
      <c r="M72" s="15">
        <f t="shared" si="6"/>
        <v>-21.04586711</v>
      </c>
      <c r="N72" s="15">
        <f t="shared" si="7"/>
        <v>38.6760134</v>
      </c>
      <c r="O72" s="15">
        <f t="shared" si="8"/>
        <v>-109.8136823</v>
      </c>
    </row>
    <row r="73">
      <c r="A73" s="12" t="s">
        <v>108</v>
      </c>
      <c r="B73" s="31">
        <v>17.99</v>
      </c>
      <c r="C73" s="39" t="s">
        <v>25</v>
      </c>
      <c r="D73" s="22">
        <v>19.566823499999998</v>
      </c>
      <c r="E73" s="21">
        <v>1897.0</v>
      </c>
      <c r="F73" s="21">
        <v>3671.0</v>
      </c>
      <c r="G73" s="21">
        <f t="shared" si="1"/>
        <v>5568</v>
      </c>
      <c r="H73" s="17">
        <f t="shared" si="2"/>
        <v>0.0008785391298</v>
      </c>
      <c r="J73" s="15">
        <f t="shared" si="3"/>
        <v>-25.46269998</v>
      </c>
      <c r="K73" s="15">
        <f t="shared" si="4"/>
        <v>30.67354945</v>
      </c>
      <c r="L73" s="15">
        <f t="shared" si="5"/>
        <v>-114.9005875</v>
      </c>
      <c r="M73" s="15">
        <f t="shared" si="6"/>
        <v>-21.04607815</v>
      </c>
      <c r="N73" s="15">
        <f t="shared" si="7"/>
        <v>38.67580798</v>
      </c>
      <c r="O73" s="15">
        <f t="shared" si="8"/>
        <v>-109.8138313</v>
      </c>
    </row>
    <row r="74">
      <c r="A74" s="12" t="s">
        <v>121</v>
      </c>
      <c r="B74" s="31">
        <v>159.0</v>
      </c>
      <c r="C74" s="39" t="s">
        <v>122</v>
      </c>
      <c r="D74" s="15">
        <v>18.2155488</v>
      </c>
      <c r="E74" s="21">
        <v>1624.0</v>
      </c>
      <c r="F74" s="21">
        <v>3354.0</v>
      </c>
      <c r="G74" s="21">
        <f t="shared" si="1"/>
        <v>4978</v>
      </c>
      <c r="H74" s="17">
        <f t="shared" si="2"/>
        <v>0.0009148025713</v>
      </c>
      <c r="J74" s="15">
        <f t="shared" si="3"/>
        <v>-18.39351437</v>
      </c>
      <c r="K74" s="15">
        <f t="shared" si="4"/>
        <v>37.62013469</v>
      </c>
      <c r="L74" s="15">
        <f t="shared" si="5"/>
        <v>-110.007975</v>
      </c>
      <c r="M74" s="15">
        <f t="shared" si="6"/>
        <v>-25.03703345</v>
      </c>
      <c r="N74" s="15">
        <f t="shared" si="7"/>
        <v>34.76753</v>
      </c>
      <c r="O74" s="15">
        <f t="shared" si="8"/>
        <v>-112.6077991</v>
      </c>
    </row>
    <row r="75">
      <c r="A75" s="12" t="s">
        <v>109</v>
      </c>
      <c r="B75" s="31">
        <v>69.9</v>
      </c>
      <c r="C75" s="39" t="s">
        <v>110</v>
      </c>
      <c r="D75" s="15">
        <v>21.695107650000004</v>
      </c>
      <c r="E75" s="21">
        <v>2080.0</v>
      </c>
      <c r="F75" s="21">
        <v>3696.0</v>
      </c>
      <c r="G75" s="21">
        <f t="shared" si="1"/>
        <v>5776</v>
      </c>
      <c r="H75" s="17">
        <f t="shared" si="2"/>
        <v>0.0009390195486</v>
      </c>
      <c r="J75" s="15">
        <f t="shared" si="3"/>
        <v>-35.5452507</v>
      </c>
      <c r="K75" s="15">
        <f t="shared" si="4"/>
        <v>20.51990631</v>
      </c>
      <c r="L75" s="15">
        <f t="shared" si="5"/>
        <v>-121.6128316</v>
      </c>
      <c r="M75" s="15">
        <f t="shared" si="6"/>
        <v>-27.6045448</v>
      </c>
      <c r="N75" s="15">
        <f t="shared" si="7"/>
        <v>32.2280625</v>
      </c>
      <c r="O75" s="15">
        <f t="shared" si="8"/>
        <v>-114.3791792</v>
      </c>
    </row>
    <row r="76">
      <c r="A76" s="12" t="s">
        <v>123</v>
      </c>
      <c r="B76" s="12">
        <v>179.0</v>
      </c>
      <c r="C76" s="32" t="s">
        <v>124</v>
      </c>
      <c r="D76" s="15">
        <v>18.9408492</v>
      </c>
      <c r="E76" s="21">
        <v>1634.0</v>
      </c>
      <c r="F76" s="21">
        <v>3373.0</v>
      </c>
      <c r="G76" s="21">
        <f t="shared" si="1"/>
        <v>5007</v>
      </c>
      <c r="H76" s="17">
        <f t="shared" si="2"/>
        <v>0.0009457184542</v>
      </c>
      <c r="J76" s="15">
        <f t="shared" si="3"/>
        <v>-22.25759739</v>
      </c>
      <c r="K76" s="15">
        <f t="shared" si="4"/>
        <v>33.84034801</v>
      </c>
      <c r="L76" s="15">
        <f t="shared" si="5"/>
        <v>-112.7019471</v>
      </c>
      <c r="M76" s="15">
        <f t="shared" si="6"/>
        <v>-28.30151886</v>
      </c>
      <c r="N76" s="15">
        <f t="shared" si="7"/>
        <v>31.53526597</v>
      </c>
      <c r="O76" s="15">
        <f t="shared" si="8"/>
        <v>-114.8565702</v>
      </c>
    </row>
    <row r="77">
      <c r="A77" s="12" t="s">
        <v>117</v>
      </c>
      <c r="B77" s="40">
        <v>17.99</v>
      </c>
      <c r="C77" s="39" t="s">
        <v>25</v>
      </c>
      <c r="D77" s="15">
        <v>19.566823499999998</v>
      </c>
      <c r="E77" s="21">
        <v>1674.0</v>
      </c>
      <c r="F77" s="21">
        <v>3421.0</v>
      </c>
      <c r="G77" s="21">
        <f t="shared" si="1"/>
        <v>5095</v>
      </c>
      <c r="H77" s="17">
        <f t="shared" si="2"/>
        <v>0.0009600992885</v>
      </c>
      <c r="J77" s="15">
        <f t="shared" si="3"/>
        <v>-25.46269998</v>
      </c>
      <c r="K77" s="15">
        <f t="shared" si="4"/>
        <v>30.67354945</v>
      </c>
      <c r="L77" s="15">
        <f t="shared" si="5"/>
        <v>-114.9005875</v>
      </c>
      <c r="M77" s="15">
        <f t="shared" si="6"/>
        <v>-29.77887259</v>
      </c>
      <c r="N77" s="15">
        <f t="shared" si="7"/>
        <v>30.06188214</v>
      </c>
      <c r="O77" s="15">
        <f t="shared" si="8"/>
        <v>-115.863638</v>
      </c>
    </row>
    <row r="78">
      <c r="A78" s="12" t="s">
        <v>131</v>
      </c>
      <c r="B78" s="31">
        <v>11.99</v>
      </c>
      <c r="C78" s="39" t="s">
        <v>25</v>
      </c>
      <c r="D78" s="15">
        <v>13.0409235</v>
      </c>
      <c r="E78" s="21">
        <v>718.0</v>
      </c>
      <c r="F78" s="21">
        <v>2239.0</v>
      </c>
      <c r="G78" s="21">
        <f t="shared" si="1"/>
        <v>2957</v>
      </c>
      <c r="H78" s="17">
        <f t="shared" si="2"/>
        <v>0.001102546796</v>
      </c>
      <c r="J78" s="15">
        <f t="shared" si="3"/>
        <v>14.9447726</v>
      </c>
      <c r="K78" s="15">
        <f t="shared" si="4"/>
        <v>68.59478476</v>
      </c>
      <c r="L78" s="15">
        <f t="shared" si="5"/>
        <v>-84.60110448</v>
      </c>
      <c r="M78" s="15">
        <f t="shared" si="6"/>
        <v>-43.14731377</v>
      </c>
      <c r="N78" s="15">
        <f t="shared" si="7"/>
        <v>16.42021813</v>
      </c>
      <c r="O78" s="15">
        <f t="shared" si="8"/>
        <v>-124.6872582</v>
      </c>
    </row>
    <row r="79">
      <c r="A79" s="12" t="s">
        <v>128</v>
      </c>
      <c r="B79" s="31">
        <v>149.0</v>
      </c>
      <c r="C79" s="39" t="s">
        <v>129</v>
      </c>
      <c r="D79" s="15">
        <v>21.791264899999998</v>
      </c>
      <c r="E79" s="21">
        <v>1542.0</v>
      </c>
      <c r="F79" s="21">
        <v>3348.0</v>
      </c>
      <c r="G79" s="21">
        <f t="shared" si="1"/>
        <v>4890</v>
      </c>
      <c r="H79" s="17">
        <f t="shared" si="2"/>
        <v>0.001114072848</v>
      </c>
      <c r="J79" s="15">
        <f t="shared" si="3"/>
        <v>-35.9733544</v>
      </c>
      <c r="K79" s="15">
        <f t="shared" si="4"/>
        <v>20.08222149</v>
      </c>
      <c r="L79" s="15">
        <f t="shared" si="5"/>
        <v>-121.8911832</v>
      </c>
      <c r="M79" s="15">
        <f t="shared" si="6"/>
        <v>-44.13776688</v>
      </c>
      <c r="N79" s="15">
        <f t="shared" si="7"/>
        <v>15.38682036</v>
      </c>
      <c r="O79" s="15">
        <f t="shared" si="8"/>
        <v>-125.3209637</v>
      </c>
    </row>
    <row r="80">
      <c r="A80" s="12" t="s">
        <v>120</v>
      </c>
      <c r="B80" s="34">
        <v>17.99</v>
      </c>
      <c r="C80" s="39" t="s">
        <v>25</v>
      </c>
      <c r="D80" s="22">
        <v>19.566823499999998</v>
      </c>
      <c r="E80" s="21">
        <v>1445.0</v>
      </c>
      <c r="F80" s="21">
        <v>2892.0</v>
      </c>
      <c r="G80" s="21">
        <f t="shared" si="1"/>
        <v>4337</v>
      </c>
      <c r="H80" s="17">
        <f t="shared" si="2"/>
        <v>0.001127900824</v>
      </c>
      <c r="J80" s="15">
        <f t="shared" si="3"/>
        <v>-25.46269998</v>
      </c>
      <c r="K80" s="15">
        <f t="shared" si="4"/>
        <v>30.67354945</v>
      </c>
      <c r="L80" s="15">
        <f t="shared" si="5"/>
        <v>-114.9005875</v>
      </c>
      <c r="M80" s="15">
        <f t="shared" si="6"/>
        <v>-45.30964718</v>
      </c>
      <c r="N80" s="15">
        <f t="shared" si="7"/>
        <v>14.15998555</v>
      </c>
      <c r="O80" s="15">
        <f t="shared" si="8"/>
        <v>-126.0672985</v>
      </c>
    </row>
    <row r="81">
      <c r="A81" s="19" t="s">
        <v>125</v>
      </c>
      <c r="B81" s="31">
        <v>24.9</v>
      </c>
      <c r="C81" s="39" t="s">
        <v>126</v>
      </c>
      <c r="D81" s="15">
        <v>26.6558982</v>
      </c>
      <c r="E81" s="21">
        <v>2095.0</v>
      </c>
      <c r="F81" s="21">
        <v>3743.0</v>
      </c>
      <c r="G81" s="21">
        <f t="shared" si="1"/>
        <v>5838</v>
      </c>
      <c r="H81" s="17">
        <f t="shared" si="2"/>
        <v>0.001141482451</v>
      </c>
      <c r="J81" s="15">
        <f t="shared" si="3"/>
        <v>-55.06113752</v>
      </c>
      <c r="K81" s="15">
        <f t="shared" si="4"/>
        <v>0</v>
      </c>
      <c r="L81" s="15">
        <f t="shared" si="5"/>
        <v>-133.7862049</v>
      </c>
      <c r="M81" s="15">
        <f t="shared" si="6"/>
        <v>-46.44362191</v>
      </c>
      <c r="N81" s="15">
        <f t="shared" si="7"/>
        <v>12.96853625</v>
      </c>
      <c r="O81" s="15">
        <f t="shared" si="8"/>
        <v>-126.7859569</v>
      </c>
    </row>
    <row r="82">
      <c r="A82" s="12" t="s">
        <v>130</v>
      </c>
      <c r="B82" s="12">
        <v>24.9</v>
      </c>
      <c r="C82" s="32" t="s">
        <v>126</v>
      </c>
      <c r="D82" s="15">
        <v>26.6558982</v>
      </c>
      <c r="E82" s="21">
        <v>1709.0</v>
      </c>
      <c r="F82" s="21">
        <v>3418.0</v>
      </c>
      <c r="G82" s="21">
        <f t="shared" si="1"/>
        <v>5127</v>
      </c>
      <c r="H82" s="17">
        <f t="shared" si="2"/>
        <v>0.001299780486</v>
      </c>
      <c r="J82" s="15">
        <f t="shared" si="3"/>
        <v>-55.06113752</v>
      </c>
      <c r="K82" s="15">
        <f t="shared" si="4"/>
        <v>0</v>
      </c>
      <c r="L82" s="15">
        <f t="shared" si="5"/>
        <v>-133.7862049</v>
      </c>
      <c r="M82" s="15">
        <f t="shared" si="6"/>
        <v>-58.53082183</v>
      </c>
      <c r="N82" s="15">
        <f t="shared" si="7"/>
        <v>0</v>
      </c>
      <c r="O82" s="15">
        <f t="shared" si="8"/>
        <v>-134.2366027</v>
      </c>
    </row>
    <row r="83">
      <c r="A83" s="28"/>
      <c r="B83" s="28"/>
      <c r="D83" s="15"/>
    </row>
    <row r="84">
      <c r="A84" s="26" t="s">
        <v>132</v>
      </c>
      <c r="B84" s="28"/>
      <c r="D84" s="15">
        <f>AVERAGE(D2:D82)</f>
        <v>15.14725293</v>
      </c>
      <c r="E84" s="16"/>
      <c r="F84" s="16"/>
      <c r="G84" s="16">
        <f t="shared" ref="G84:H84" si="9">AVERAGE(G2:G82)</f>
        <v>5390.185185</v>
      </c>
      <c r="H84" s="27">
        <f t="shared" si="9"/>
        <v>0.0007112454747</v>
      </c>
    </row>
    <row r="85">
      <c r="A85" s="29" t="s">
        <v>133</v>
      </c>
      <c r="B85" s="28"/>
      <c r="C85" s="28"/>
      <c r="D85" s="15">
        <f>MIN(D2:D82)</f>
        <v>5.287780493</v>
      </c>
      <c r="G85" s="16">
        <f t="shared" ref="G85:H85" si="10">MIN(G2:G82)</f>
        <v>2957</v>
      </c>
      <c r="H85" s="27">
        <f t="shared" si="10"/>
        <v>0.0002557409325</v>
      </c>
    </row>
    <row r="86">
      <c r="A86" s="29" t="s">
        <v>134</v>
      </c>
      <c r="B86" s="28"/>
      <c r="C86" s="28"/>
      <c r="D86" s="15">
        <f>MAX(D2:D82)</f>
        <v>26.6558982</v>
      </c>
      <c r="G86" s="16">
        <f t="shared" ref="G86:H86" si="11">MAX(G2:G82)</f>
        <v>7436</v>
      </c>
      <c r="H86" s="27">
        <f t="shared" si="11"/>
        <v>0.001299780486</v>
      </c>
    </row>
    <row r="87">
      <c r="A87" s="28"/>
      <c r="B87" s="28"/>
      <c r="D87" s="15"/>
    </row>
    <row r="88">
      <c r="A88" s="28"/>
      <c r="B88" s="28"/>
      <c r="D88" s="15"/>
    </row>
    <row r="89">
      <c r="A89" s="28"/>
      <c r="B89" s="28"/>
      <c r="D89" s="15"/>
    </row>
    <row r="90">
      <c r="A90" s="28"/>
      <c r="B90" s="28"/>
      <c r="D90" s="15"/>
    </row>
    <row r="91">
      <c r="A91" s="28"/>
      <c r="B91" s="28"/>
      <c r="D91" s="15"/>
    </row>
    <row r="92">
      <c r="A92" s="28"/>
      <c r="B92" s="28"/>
      <c r="D92" s="15"/>
    </row>
    <row r="93">
      <c r="A93" s="28"/>
      <c r="B93" s="28"/>
      <c r="D93" s="15"/>
    </row>
    <row r="94">
      <c r="A94" s="28"/>
      <c r="B94" s="28"/>
      <c r="D94" s="15"/>
    </row>
    <row r="95">
      <c r="A95" s="28"/>
      <c r="B95" s="28"/>
      <c r="D95" s="15"/>
    </row>
    <row r="96">
      <c r="A96" s="28"/>
      <c r="B96" s="28"/>
      <c r="D96" s="15"/>
    </row>
    <row r="97">
      <c r="A97" s="28"/>
      <c r="B97" s="28"/>
      <c r="D97" s="15"/>
    </row>
    <row r="98">
      <c r="A98" s="28"/>
      <c r="B98" s="28"/>
      <c r="D98" s="15"/>
    </row>
    <row r="99">
      <c r="A99" s="28"/>
      <c r="B99" s="28"/>
      <c r="D99" s="15"/>
    </row>
    <row r="100">
      <c r="A100" s="28"/>
      <c r="B100" s="28"/>
      <c r="D100" s="15"/>
    </row>
    <row r="101">
      <c r="A101" s="28"/>
      <c r="B101" s="28"/>
      <c r="D101" s="15"/>
    </row>
    <row r="102">
      <c r="A102" s="28"/>
      <c r="B102" s="28"/>
      <c r="D102" s="15"/>
    </row>
    <row r="103">
      <c r="A103" s="28"/>
      <c r="B103" s="28"/>
      <c r="D103" s="15"/>
    </row>
    <row r="104">
      <c r="A104" s="28"/>
      <c r="B104" s="28"/>
      <c r="D104" s="15"/>
    </row>
    <row r="105">
      <c r="A105" s="28"/>
      <c r="B105" s="28"/>
      <c r="D105" s="15"/>
    </row>
    <row r="106">
      <c r="A106" s="28"/>
      <c r="B106" s="28"/>
      <c r="D106" s="15"/>
    </row>
    <row r="107">
      <c r="A107" s="28"/>
      <c r="B107" s="28"/>
      <c r="D107" s="15"/>
    </row>
    <row r="108">
      <c r="A108" s="28"/>
      <c r="B108" s="28"/>
      <c r="D108" s="15"/>
    </row>
    <row r="109">
      <c r="A109" s="28"/>
      <c r="B109" s="28"/>
      <c r="D109" s="15"/>
    </row>
    <row r="110">
      <c r="A110" s="28"/>
      <c r="B110" s="28"/>
      <c r="D110" s="15"/>
    </row>
    <row r="111">
      <c r="A111" s="28"/>
      <c r="B111" s="28"/>
      <c r="D111" s="15"/>
    </row>
    <row r="112">
      <c r="A112" s="28"/>
      <c r="B112" s="28"/>
      <c r="D112" s="15"/>
    </row>
    <row r="113">
      <c r="A113" s="28"/>
      <c r="B113" s="28"/>
      <c r="D113" s="15"/>
    </row>
    <row r="114">
      <c r="A114" s="28"/>
      <c r="B114" s="28"/>
      <c r="D114" s="15"/>
    </row>
    <row r="115">
      <c r="A115" s="28"/>
      <c r="B115" s="28"/>
      <c r="D115" s="15"/>
    </row>
    <row r="116">
      <c r="A116" s="28"/>
      <c r="B116" s="28"/>
      <c r="D116" s="15"/>
    </row>
    <row r="117">
      <c r="A117" s="28"/>
      <c r="B117" s="28"/>
      <c r="D117" s="15"/>
    </row>
    <row r="118">
      <c r="A118" s="28"/>
      <c r="B118" s="28"/>
      <c r="D118" s="15"/>
    </row>
    <row r="119">
      <c r="A119" s="28"/>
      <c r="B119" s="28"/>
      <c r="D119" s="15"/>
    </row>
    <row r="120">
      <c r="A120" s="28"/>
      <c r="B120" s="28"/>
      <c r="D120" s="15"/>
    </row>
    <row r="121">
      <c r="A121" s="28"/>
      <c r="B121" s="28"/>
      <c r="D121" s="15"/>
    </row>
    <row r="122">
      <c r="A122" s="28"/>
      <c r="B122" s="28"/>
      <c r="D122" s="15"/>
    </row>
    <row r="123">
      <c r="A123" s="28"/>
      <c r="B123" s="28"/>
      <c r="D123" s="15"/>
    </row>
    <row r="124">
      <c r="A124" s="28"/>
      <c r="B124" s="28"/>
      <c r="D124" s="15"/>
    </row>
    <row r="125">
      <c r="A125" s="28"/>
      <c r="B125" s="28"/>
      <c r="D125" s="15"/>
    </row>
    <row r="126">
      <c r="A126" s="28"/>
      <c r="B126" s="28"/>
      <c r="D126" s="15"/>
    </row>
    <row r="127">
      <c r="A127" s="28"/>
      <c r="B127" s="28"/>
      <c r="D127" s="15"/>
    </row>
    <row r="128">
      <c r="A128" s="28"/>
      <c r="B128" s="28"/>
      <c r="D128" s="15"/>
    </row>
    <row r="129">
      <c r="A129" s="28"/>
      <c r="B129" s="28"/>
      <c r="D129" s="15"/>
    </row>
    <row r="130">
      <c r="A130" s="28"/>
      <c r="B130" s="28"/>
      <c r="D130" s="15"/>
    </row>
    <row r="131">
      <c r="A131" s="28"/>
      <c r="B131" s="28"/>
      <c r="D131" s="15"/>
    </row>
    <row r="132">
      <c r="A132" s="28"/>
      <c r="B132" s="28"/>
      <c r="D132" s="15"/>
    </row>
    <row r="133">
      <c r="A133" s="28"/>
      <c r="B133" s="28"/>
      <c r="D133" s="15"/>
    </row>
    <row r="134">
      <c r="A134" s="28"/>
      <c r="B134" s="28"/>
      <c r="D134" s="15"/>
    </row>
    <row r="135">
      <c r="A135" s="28"/>
      <c r="B135" s="28"/>
      <c r="D135" s="15"/>
    </row>
    <row r="136">
      <c r="A136" s="28"/>
      <c r="B136" s="28"/>
      <c r="D136" s="15"/>
    </row>
    <row r="137">
      <c r="A137" s="28"/>
      <c r="B137" s="28"/>
      <c r="D137" s="15"/>
    </row>
    <row r="138">
      <c r="A138" s="28"/>
      <c r="B138" s="28"/>
      <c r="D138" s="15"/>
    </row>
    <row r="139">
      <c r="A139" s="28"/>
      <c r="B139" s="28"/>
      <c r="D139" s="15"/>
    </row>
    <row r="140">
      <c r="A140" s="28"/>
      <c r="B140" s="28"/>
      <c r="D140" s="15"/>
    </row>
    <row r="141">
      <c r="A141" s="28"/>
      <c r="B141" s="28"/>
      <c r="D141" s="15"/>
    </row>
    <row r="142">
      <c r="A142" s="28"/>
      <c r="B142" s="28"/>
      <c r="D142" s="15"/>
    </row>
    <row r="143">
      <c r="A143" s="28"/>
      <c r="B143" s="28"/>
      <c r="D143" s="15"/>
    </row>
    <row r="144">
      <c r="A144" s="28"/>
      <c r="B144" s="28"/>
      <c r="D144" s="15"/>
    </row>
    <row r="145">
      <c r="A145" s="28"/>
      <c r="B145" s="28"/>
      <c r="D145" s="15"/>
    </row>
    <row r="146">
      <c r="A146" s="28"/>
      <c r="B146" s="28"/>
      <c r="D146" s="15"/>
    </row>
    <row r="147">
      <c r="A147" s="28"/>
      <c r="B147" s="28"/>
      <c r="D147" s="15"/>
    </row>
    <row r="148">
      <c r="A148" s="28"/>
      <c r="B148" s="28"/>
      <c r="D148" s="15"/>
    </row>
    <row r="149">
      <c r="A149" s="28"/>
      <c r="B149" s="28"/>
      <c r="D149" s="15"/>
    </row>
    <row r="150">
      <c r="A150" s="28"/>
      <c r="B150" s="28"/>
      <c r="D150" s="15"/>
    </row>
    <row r="151">
      <c r="A151" s="28"/>
      <c r="B151" s="28"/>
      <c r="D151" s="15"/>
    </row>
    <row r="152">
      <c r="A152" s="28"/>
      <c r="B152" s="28"/>
      <c r="D152" s="15"/>
    </row>
    <row r="153">
      <c r="A153" s="28"/>
      <c r="B153" s="28"/>
      <c r="D153" s="15"/>
    </row>
    <row r="154">
      <c r="A154" s="28"/>
      <c r="B154" s="28"/>
      <c r="D154" s="15"/>
    </row>
    <row r="155">
      <c r="A155" s="28"/>
      <c r="B155" s="28"/>
      <c r="D155" s="15"/>
    </row>
    <row r="156">
      <c r="A156" s="28"/>
      <c r="B156" s="28"/>
      <c r="D156" s="15"/>
    </row>
    <row r="157">
      <c r="A157" s="28"/>
      <c r="B157" s="28"/>
      <c r="D157" s="15"/>
    </row>
    <row r="158">
      <c r="A158" s="28"/>
      <c r="B158" s="28"/>
      <c r="D158" s="15"/>
    </row>
    <row r="159">
      <c r="A159" s="28"/>
      <c r="B159" s="28"/>
      <c r="D159" s="15"/>
    </row>
    <row r="160">
      <c r="A160" s="28"/>
      <c r="B160" s="28"/>
      <c r="D160" s="15"/>
    </row>
    <row r="161">
      <c r="A161" s="28"/>
      <c r="B161" s="28"/>
      <c r="D161" s="15"/>
    </row>
    <row r="162">
      <c r="A162" s="28"/>
      <c r="B162" s="28"/>
      <c r="D162" s="15"/>
    </row>
    <row r="163">
      <c r="A163" s="28"/>
      <c r="B163" s="28"/>
      <c r="D163" s="15"/>
    </row>
    <row r="164">
      <c r="A164" s="28"/>
      <c r="B164" s="28"/>
      <c r="D164" s="15"/>
    </row>
    <row r="165">
      <c r="A165" s="28"/>
      <c r="B165" s="28"/>
      <c r="D165" s="15"/>
    </row>
    <row r="166">
      <c r="A166" s="28"/>
      <c r="B166" s="28"/>
      <c r="D166" s="15"/>
    </row>
    <row r="167">
      <c r="A167" s="28"/>
      <c r="B167" s="28"/>
      <c r="D167" s="15"/>
    </row>
    <row r="168">
      <c r="A168" s="28"/>
      <c r="B168" s="28"/>
      <c r="D168" s="15"/>
    </row>
    <row r="169">
      <c r="A169" s="28"/>
      <c r="B169" s="28"/>
      <c r="D169" s="15"/>
    </row>
    <row r="170">
      <c r="A170" s="28"/>
      <c r="B170" s="28"/>
      <c r="D170" s="15"/>
    </row>
    <row r="171">
      <c r="A171" s="28"/>
      <c r="B171" s="28"/>
      <c r="D171" s="15"/>
    </row>
    <row r="172">
      <c r="A172" s="28"/>
      <c r="B172" s="28"/>
      <c r="D172" s="15"/>
    </row>
    <row r="173">
      <c r="A173" s="28"/>
      <c r="B173" s="28"/>
      <c r="D173" s="15"/>
    </row>
    <row r="174">
      <c r="A174" s="28"/>
      <c r="B174" s="28"/>
      <c r="D174" s="15"/>
    </row>
    <row r="175">
      <c r="A175" s="28"/>
      <c r="B175" s="28"/>
      <c r="D175" s="15"/>
    </row>
    <row r="176">
      <c r="A176" s="28"/>
      <c r="B176" s="28"/>
      <c r="D176" s="15"/>
    </row>
    <row r="177">
      <c r="A177" s="28"/>
      <c r="B177" s="28"/>
      <c r="D177" s="15"/>
    </row>
    <row r="178">
      <c r="A178" s="28"/>
      <c r="B178" s="28"/>
      <c r="D178" s="15"/>
    </row>
    <row r="179">
      <c r="A179" s="28"/>
      <c r="B179" s="28"/>
      <c r="D179" s="15"/>
    </row>
    <row r="180">
      <c r="A180" s="28"/>
      <c r="B180" s="28"/>
      <c r="D180" s="15"/>
    </row>
    <row r="181">
      <c r="A181" s="28"/>
      <c r="B181" s="28"/>
      <c r="D181" s="15"/>
    </row>
    <row r="182">
      <c r="A182" s="28"/>
      <c r="B182" s="28"/>
      <c r="D182" s="15"/>
    </row>
    <row r="183">
      <c r="A183" s="28"/>
      <c r="B183" s="28"/>
      <c r="D183" s="15"/>
    </row>
    <row r="184">
      <c r="A184" s="28"/>
      <c r="B184" s="28"/>
      <c r="D184" s="15"/>
    </row>
    <row r="185">
      <c r="A185" s="28"/>
      <c r="B185" s="28"/>
      <c r="D185" s="15"/>
    </row>
    <row r="186">
      <c r="A186" s="28"/>
      <c r="B186" s="28"/>
      <c r="D186" s="15"/>
    </row>
    <row r="187">
      <c r="A187" s="28"/>
      <c r="B187" s="28"/>
      <c r="D187" s="15"/>
    </row>
    <row r="188">
      <c r="A188" s="28"/>
      <c r="B188" s="28"/>
      <c r="D188" s="15"/>
    </row>
    <row r="189">
      <c r="A189" s="28"/>
      <c r="B189" s="28"/>
      <c r="D189" s="15"/>
    </row>
    <row r="190">
      <c r="A190" s="28"/>
      <c r="B190" s="28"/>
      <c r="D190" s="15"/>
    </row>
    <row r="191">
      <c r="A191" s="28"/>
      <c r="B191" s="28"/>
      <c r="D191" s="15"/>
    </row>
    <row r="192">
      <c r="A192" s="28"/>
      <c r="B192" s="28"/>
      <c r="D192" s="15"/>
    </row>
    <row r="193">
      <c r="A193" s="28"/>
      <c r="B193" s="28"/>
      <c r="D193" s="15"/>
    </row>
    <row r="194">
      <c r="A194" s="28"/>
      <c r="B194" s="28"/>
      <c r="D194" s="15"/>
    </row>
    <row r="195">
      <c r="A195" s="28"/>
      <c r="B195" s="28"/>
      <c r="D195" s="15"/>
    </row>
    <row r="196">
      <c r="A196" s="28"/>
      <c r="B196" s="28"/>
      <c r="D196" s="15"/>
    </row>
    <row r="197">
      <c r="A197" s="28"/>
      <c r="B197" s="28"/>
      <c r="D197" s="15"/>
    </row>
    <row r="198">
      <c r="A198" s="28"/>
      <c r="B198" s="28"/>
      <c r="D198" s="15"/>
    </row>
    <row r="199">
      <c r="A199" s="28"/>
      <c r="B199" s="28"/>
      <c r="D199" s="15"/>
    </row>
    <row r="200">
      <c r="A200" s="28"/>
      <c r="B200" s="28"/>
      <c r="D200" s="15"/>
    </row>
    <row r="201">
      <c r="A201" s="28"/>
      <c r="B201" s="28"/>
      <c r="D201" s="15"/>
    </row>
    <row r="202">
      <c r="A202" s="28"/>
      <c r="B202" s="28"/>
      <c r="D202" s="15"/>
    </row>
    <row r="203">
      <c r="A203" s="28"/>
      <c r="B203" s="28"/>
      <c r="D203" s="15"/>
    </row>
    <row r="204">
      <c r="A204" s="28"/>
      <c r="B204" s="28"/>
      <c r="D204" s="15"/>
    </row>
    <row r="205">
      <c r="A205" s="28"/>
      <c r="B205" s="28"/>
      <c r="D205" s="15"/>
    </row>
    <row r="206">
      <c r="A206" s="28"/>
      <c r="B206" s="28"/>
      <c r="D206" s="15"/>
    </row>
    <row r="207">
      <c r="A207" s="28"/>
      <c r="B207" s="28"/>
      <c r="D207" s="15"/>
    </row>
    <row r="208">
      <c r="A208" s="28"/>
      <c r="B208" s="28"/>
      <c r="D208" s="15"/>
    </row>
    <row r="209">
      <c r="A209" s="28"/>
      <c r="B209" s="28"/>
      <c r="D209" s="15"/>
    </row>
    <row r="210">
      <c r="A210" s="28"/>
      <c r="B210" s="28"/>
      <c r="D210" s="15"/>
    </row>
    <row r="211">
      <c r="A211" s="28"/>
      <c r="B211" s="28"/>
      <c r="D211" s="15"/>
    </row>
    <row r="212">
      <c r="A212" s="28"/>
      <c r="B212" s="28"/>
      <c r="D212" s="15"/>
    </row>
    <row r="213">
      <c r="A213" s="28"/>
      <c r="B213" s="28"/>
      <c r="D213" s="15"/>
    </row>
    <row r="214">
      <c r="A214" s="28"/>
      <c r="B214" s="28"/>
      <c r="D214" s="15"/>
    </row>
    <row r="215">
      <c r="A215" s="28"/>
      <c r="B215" s="28"/>
      <c r="D215" s="15"/>
    </row>
    <row r="216">
      <c r="A216" s="28"/>
      <c r="B216" s="28"/>
      <c r="D216" s="15"/>
    </row>
    <row r="217">
      <c r="A217" s="28"/>
      <c r="B217" s="28"/>
      <c r="D217" s="15"/>
    </row>
    <row r="218">
      <c r="A218" s="28"/>
      <c r="B218" s="28"/>
      <c r="D218" s="15"/>
    </row>
    <row r="219">
      <c r="A219" s="28"/>
      <c r="B219" s="28"/>
      <c r="D219" s="15"/>
    </row>
    <row r="220">
      <c r="A220" s="28"/>
      <c r="B220" s="28"/>
      <c r="D220" s="15"/>
    </row>
    <row r="221">
      <c r="A221" s="28"/>
      <c r="B221" s="28"/>
      <c r="D221" s="15"/>
    </row>
    <row r="222">
      <c r="A222" s="28"/>
      <c r="B222" s="28"/>
      <c r="D222" s="15"/>
    </row>
    <row r="223">
      <c r="A223" s="28"/>
      <c r="B223" s="28"/>
      <c r="D223" s="15"/>
    </row>
    <row r="224">
      <c r="A224" s="28"/>
      <c r="B224" s="28"/>
      <c r="D224" s="15"/>
    </row>
    <row r="225">
      <c r="A225" s="28"/>
      <c r="B225" s="28"/>
      <c r="D225" s="15"/>
    </row>
    <row r="226">
      <c r="A226" s="28"/>
      <c r="B226" s="28"/>
      <c r="D226" s="15"/>
    </row>
    <row r="227">
      <c r="A227" s="28"/>
      <c r="B227" s="28"/>
      <c r="D227" s="15"/>
    </row>
    <row r="228">
      <c r="A228" s="28"/>
      <c r="B228" s="28"/>
      <c r="D228" s="15"/>
    </row>
    <row r="229">
      <c r="A229" s="28"/>
      <c r="B229" s="28"/>
      <c r="D229" s="15"/>
    </row>
    <row r="230">
      <c r="A230" s="28"/>
      <c r="B230" s="28"/>
      <c r="D230" s="15"/>
    </row>
    <row r="231">
      <c r="A231" s="28"/>
      <c r="B231" s="28"/>
      <c r="D231" s="15"/>
    </row>
    <row r="232">
      <c r="A232" s="28"/>
      <c r="B232" s="28"/>
      <c r="D232" s="15"/>
    </row>
    <row r="233">
      <c r="A233" s="28"/>
      <c r="B233" s="28"/>
      <c r="D233" s="15"/>
    </row>
    <row r="234">
      <c r="A234" s="28"/>
      <c r="B234" s="28"/>
      <c r="D234" s="15"/>
    </row>
    <row r="235">
      <c r="A235" s="28"/>
      <c r="B235" s="28"/>
      <c r="D235" s="15"/>
    </row>
    <row r="236">
      <c r="A236" s="28"/>
      <c r="B236" s="28"/>
      <c r="D236" s="15"/>
    </row>
    <row r="237">
      <c r="A237" s="28"/>
      <c r="B237" s="28"/>
      <c r="D237" s="15"/>
    </row>
    <row r="238">
      <c r="A238" s="28"/>
      <c r="B238" s="28"/>
      <c r="D238" s="15"/>
    </row>
    <row r="239">
      <c r="A239" s="28"/>
      <c r="B239" s="28"/>
      <c r="D239" s="15"/>
    </row>
    <row r="240">
      <c r="A240" s="28"/>
      <c r="B240" s="28"/>
      <c r="D240" s="15"/>
    </row>
    <row r="241">
      <c r="A241" s="28"/>
      <c r="B241" s="28"/>
      <c r="D241" s="15"/>
    </row>
    <row r="242">
      <c r="A242" s="28"/>
      <c r="B242" s="28"/>
      <c r="D242" s="15"/>
    </row>
    <row r="243">
      <c r="A243" s="28"/>
      <c r="B243" s="28"/>
      <c r="D243" s="15"/>
    </row>
    <row r="244">
      <c r="A244" s="28"/>
      <c r="B244" s="28"/>
      <c r="D244" s="15"/>
    </row>
    <row r="245">
      <c r="A245" s="28"/>
      <c r="B245" s="28"/>
      <c r="D245" s="15"/>
    </row>
    <row r="246">
      <c r="A246" s="28"/>
      <c r="B246" s="28"/>
      <c r="D246" s="15"/>
    </row>
    <row r="247">
      <c r="A247" s="28"/>
      <c r="B247" s="28"/>
      <c r="D247" s="15"/>
    </row>
    <row r="248">
      <c r="A248" s="28"/>
      <c r="B248" s="28"/>
      <c r="D248" s="15"/>
    </row>
    <row r="249">
      <c r="A249" s="28"/>
      <c r="B249" s="28"/>
      <c r="D249" s="15"/>
    </row>
    <row r="250">
      <c r="A250" s="28"/>
      <c r="B250" s="28"/>
      <c r="D250" s="15"/>
    </row>
    <row r="251">
      <c r="A251" s="28"/>
      <c r="B251" s="28"/>
      <c r="D251" s="15"/>
    </row>
    <row r="252">
      <c r="A252" s="28"/>
      <c r="B252" s="28"/>
      <c r="D252" s="15"/>
    </row>
    <row r="253">
      <c r="A253" s="28"/>
      <c r="B253" s="28"/>
      <c r="D253" s="15"/>
    </row>
    <row r="254">
      <c r="A254" s="28"/>
      <c r="B254" s="28"/>
      <c r="D254" s="15"/>
    </row>
    <row r="255">
      <c r="A255" s="28"/>
      <c r="B255" s="28"/>
      <c r="D255" s="15"/>
    </row>
    <row r="256">
      <c r="A256" s="28"/>
      <c r="B256" s="28"/>
      <c r="D256" s="15"/>
    </row>
    <row r="257">
      <c r="A257" s="28"/>
      <c r="B257" s="28"/>
      <c r="D257" s="15"/>
    </row>
    <row r="258">
      <c r="A258" s="28"/>
      <c r="B258" s="28"/>
      <c r="D258" s="15"/>
    </row>
    <row r="259">
      <c r="A259" s="28"/>
      <c r="B259" s="28"/>
      <c r="D259" s="15"/>
    </row>
    <row r="260">
      <c r="A260" s="28"/>
      <c r="B260" s="28"/>
      <c r="D260" s="15"/>
    </row>
    <row r="261">
      <c r="A261" s="28"/>
      <c r="B261" s="28"/>
      <c r="D261" s="15"/>
    </row>
    <row r="262">
      <c r="A262" s="28"/>
      <c r="B262" s="28"/>
      <c r="D262" s="15"/>
    </row>
    <row r="263">
      <c r="A263" s="28"/>
      <c r="B263" s="28"/>
      <c r="D263" s="15"/>
    </row>
    <row r="264">
      <c r="A264" s="28"/>
      <c r="B264" s="28"/>
      <c r="D264" s="15"/>
    </row>
    <row r="265">
      <c r="A265" s="28"/>
      <c r="B265" s="28"/>
      <c r="D265" s="15"/>
    </row>
    <row r="266">
      <c r="A266" s="28"/>
      <c r="B266" s="28"/>
      <c r="D266" s="15"/>
    </row>
    <row r="267">
      <c r="A267" s="28"/>
      <c r="B267" s="28"/>
      <c r="D267" s="15"/>
    </row>
    <row r="268">
      <c r="A268" s="28"/>
      <c r="B268" s="28"/>
      <c r="D268" s="15"/>
    </row>
    <row r="269">
      <c r="A269" s="28"/>
      <c r="B269" s="28"/>
      <c r="D269" s="15"/>
    </row>
    <row r="270">
      <c r="A270" s="28"/>
      <c r="B270" s="28"/>
      <c r="D270" s="15"/>
    </row>
    <row r="271">
      <c r="A271" s="28"/>
      <c r="B271" s="28"/>
      <c r="D271" s="15"/>
    </row>
    <row r="272">
      <c r="A272" s="28"/>
      <c r="B272" s="28"/>
      <c r="D272" s="15"/>
    </row>
    <row r="273">
      <c r="A273" s="28"/>
      <c r="B273" s="28"/>
      <c r="D273" s="15"/>
    </row>
    <row r="274">
      <c r="A274" s="28"/>
      <c r="B274" s="28"/>
      <c r="D274" s="15"/>
    </row>
    <row r="275">
      <c r="A275" s="28"/>
      <c r="B275" s="28"/>
      <c r="D275" s="15"/>
    </row>
    <row r="276">
      <c r="A276" s="28"/>
      <c r="B276" s="28"/>
      <c r="D276" s="15"/>
    </row>
    <row r="277">
      <c r="A277" s="28"/>
      <c r="B277" s="28"/>
      <c r="D277" s="15"/>
    </row>
    <row r="278">
      <c r="A278" s="28"/>
      <c r="B278" s="28"/>
      <c r="D278" s="15"/>
    </row>
    <row r="279">
      <c r="A279" s="28"/>
      <c r="B279" s="28"/>
      <c r="D279" s="15"/>
    </row>
    <row r="280">
      <c r="A280" s="28"/>
      <c r="B280" s="28"/>
      <c r="D280" s="15"/>
    </row>
    <row r="281">
      <c r="A281" s="28"/>
      <c r="B281" s="28"/>
      <c r="D281" s="15"/>
    </row>
    <row r="282">
      <c r="A282" s="28"/>
      <c r="B282" s="28"/>
      <c r="D282" s="15"/>
    </row>
    <row r="283">
      <c r="A283" s="28"/>
      <c r="B283" s="28"/>
      <c r="D283" s="15"/>
    </row>
    <row r="284">
      <c r="A284" s="28"/>
      <c r="B284" s="28"/>
      <c r="D284" s="15"/>
    </row>
    <row r="285">
      <c r="A285" s="28"/>
      <c r="B285" s="28"/>
      <c r="D285" s="15"/>
    </row>
    <row r="286">
      <c r="A286" s="28"/>
      <c r="B286" s="28"/>
      <c r="D286" s="15"/>
    </row>
    <row r="287">
      <c r="A287" s="28"/>
      <c r="B287" s="28"/>
      <c r="D287" s="15"/>
    </row>
    <row r="288">
      <c r="A288" s="28"/>
      <c r="B288" s="28"/>
      <c r="D288" s="15"/>
    </row>
    <row r="289">
      <c r="A289" s="28"/>
      <c r="B289" s="28"/>
      <c r="D289" s="15"/>
    </row>
    <row r="290">
      <c r="A290" s="28"/>
      <c r="B290" s="28"/>
      <c r="D290" s="15"/>
    </row>
    <row r="291">
      <c r="A291" s="28"/>
      <c r="B291" s="28"/>
      <c r="D291" s="15"/>
    </row>
    <row r="292">
      <c r="A292" s="28"/>
      <c r="B292" s="28"/>
      <c r="D292" s="15"/>
    </row>
    <row r="293">
      <c r="A293" s="28"/>
      <c r="B293" s="28"/>
      <c r="D293" s="15"/>
    </row>
    <row r="294">
      <c r="A294" s="28"/>
      <c r="B294" s="28"/>
      <c r="D294" s="15"/>
    </row>
    <row r="295">
      <c r="A295" s="28"/>
      <c r="B295" s="28"/>
      <c r="D295" s="15"/>
    </row>
    <row r="296">
      <c r="A296" s="28"/>
      <c r="B296" s="28"/>
      <c r="D296" s="15"/>
    </row>
    <row r="297">
      <c r="A297" s="28"/>
      <c r="B297" s="28"/>
      <c r="D297" s="15"/>
    </row>
    <row r="298">
      <c r="A298" s="28"/>
      <c r="B298" s="28"/>
      <c r="D298" s="15"/>
    </row>
    <row r="299">
      <c r="A299" s="28"/>
      <c r="B299" s="28"/>
      <c r="D299" s="15"/>
    </row>
    <row r="300">
      <c r="A300" s="28"/>
      <c r="B300" s="28"/>
      <c r="D300" s="15"/>
    </row>
    <row r="301">
      <c r="A301" s="28"/>
      <c r="B301" s="28"/>
      <c r="D301" s="15"/>
    </row>
    <row r="302">
      <c r="A302" s="28"/>
      <c r="B302" s="28"/>
      <c r="D302" s="15"/>
    </row>
    <row r="303">
      <c r="A303" s="28"/>
      <c r="B303" s="28"/>
      <c r="D303" s="15"/>
    </row>
    <row r="304">
      <c r="A304" s="28"/>
      <c r="B304" s="28"/>
      <c r="D304" s="15"/>
    </row>
    <row r="305">
      <c r="A305" s="28"/>
      <c r="B305" s="28"/>
      <c r="D305" s="15"/>
    </row>
    <row r="306">
      <c r="A306" s="28"/>
      <c r="B306" s="28"/>
      <c r="D306" s="15"/>
    </row>
    <row r="307">
      <c r="A307" s="28"/>
      <c r="B307" s="28"/>
      <c r="D307" s="15"/>
    </row>
    <row r="308">
      <c r="A308" s="28"/>
      <c r="B308" s="28"/>
      <c r="D308" s="15"/>
    </row>
    <row r="309">
      <c r="A309" s="28"/>
      <c r="B309" s="28"/>
      <c r="D309" s="15"/>
    </row>
    <row r="310">
      <c r="A310" s="28"/>
      <c r="B310" s="28"/>
      <c r="D310" s="15"/>
    </row>
    <row r="311">
      <c r="A311" s="28"/>
      <c r="B311" s="28"/>
      <c r="D311" s="15"/>
    </row>
    <row r="312">
      <c r="A312" s="28"/>
      <c r="B312" s="28"/>
      <c r="D312" s="15"/>
    </row>
    <row r="313">
      <c r="A313" s="28"/>
      <c r="B313" s="28"/>
      <c r="D313" s="15"/>
    </row>
    <row r="314">
      <c r="A314" s="28"/>
      <c r="B314" s="28"/>
      <c r="D314" s="15"/>
    </row>
    <row r="315">
      <c r="A315" s="28"/>
      <c r="B315" s="28"/>
      <c r="D315" s="15"/>
    </row>
    <row r="316">
      <c r="A316" s="28"/>
      <c r="B316" s="28"/>
      <c r="D316" s="15"/>
    </row>
    <row r="317">
      <c r="A317" s="28"/>
      <c r="B317" s="28"/>
      <c r="D317" s="15"/>
    </row>
    <row r="318">
      <c r="A318" s="28"/>
      <c r="B318" s="28"/>
      <c r="D318" s="15"/>
    </row>
    <row r="319">
      <c r="A319" s="28"/>
      <c r="B319" s="28"/>
      <c r="D319" s="15"/>
    </row>
    <row r="320">
      <c r="A320" s="28"/>
      <c r="B320" s="28"/>
      <c r="D320" s="15"/>
    </row>
    <row r="321">
      <c r="A321" s="28"/>
      <c r="B321" s="28"/>
      <c r="D321" s="15"/>
    </row>
    <row r="322">
      <c r="A322" s="28"/>
      <c r="B322" s="28"/>
      <c r="D322" s="15"/>
    </row>
    <row r="323">
      <c r="A323" s="28"/>
      <c r="B323" s="28"/>
      <c r="D323" s="15"/>
    </row>
    <row r="324">
      <c r="A324" s="28"/>
      <c r="B324" s="28"/>
      <c r="D324" s="15"/>
    </row>
    <row r="325">
      <c r="A325" s="28"/>
      <c r="B325" s="28"/>
      <c r="D325" s="15"/>
    </row>
    <row r="326">
      <c r="A326" s="28"/>
      <c r="B326" s="28"/>
      <c r="D326" s="15"/>
    </row>
    <row r="327">
      <c r="A327" s="28"/>
      <c r="B327" s="28"/>
      <c r="D327" s="15"/>
    </row>
    <row r="328">
      <c r="A328" s="28"/>
      <c r="B328" s="28"/>
      <c r="D328" s="15"/>
    </row>
    <row r="329">
      <c r="A329" s="28"/>
      <c r="B329" s="28"/>
      <c r="D329" s="15"/>
    </row>
    <row r="330">
      <c r="A330" s="28"/>
      <c r="B330" s="28"/>
      <c r="D330" s="15"/>
    </row>
    <row r="331">
      <c r="A331" s="28"/>
      <c r="B331" s="28"/>
      <c r="D331" s="15"/>
    </row>
    <row r="332">
      <c r="A332" s="28"/>
      <c r="B332" s="28"/>
      <c r="D332" s="15"/>
    </row>
    <row r="333">
      <c r="A333" s="28"/>
      <c r="B333" s="28"/>
      <c r="D333" s="15"/>
    </row>
    <row r="334">
      <c r="A334" s="28"/>
      <c r="B334" s="28"/>
      <c r="D334" s="15"/>
    </row>
    <row r="335">
      <c r="A335" s="28"/>
      <c r="B335" s="28"/>
      <c r="D335" s="15"/>
    </row>
    <row r="336">
      <c r="A336" s="28"/>
      <c r="B336" s="28"/>
      <c r="D336" s="15"/>
    </row>
    <row r="337">
      <c r="A337" s="28"/>
      <c r="B337" s="28"/>
      <c r="D337" s="15"/>
    </row>
    <row r="338">
      <c r="A338" s="28"/>
      <c r="B338" s="28"/>
      <c r="D338" s="15"/>
    </row>
    <row r="339">
      <c r="A339" s="28"/>
      <c r="B339" s="28"/>
      <c r="D339" s="15"/>
    </row>
    <row r="340">
      <c r="A340" s="28"/>
      <c r="B340" s="28"/>
      <c r="D340" s="15"/>
    </row>
    <row r="341">
      <c r="A341" s="28"/>
      <c r="B341" s="28"/>
      <c r="D341" s="15"/>
    </row>
    <row r="342">
      <c r="A342" s="28"/>
      <c r="B342" s="28"/>
      <c r="D342" s="15"/>
    </row>
    <row r="343">
      <c r="A343" s="28"/>
      <c r="B343" s="28"/>
      <c r="D343" s="15"/>
    </row>
    <row r="344">
      <c r="A344" s="28"/>
      <c r="B344" s="28"/>
      <c r="D344" s="15"/>
    </row>
    <row r="345">
      <c r="A345" s="28"/>
      <c r="B345" s="28"/>
      <c r="D345" s="15"/>
    </row>
    <row r="346">
      <c r="A346" s="28"/>
      <c r="B346" s="28"/>
      <c r="D346" s="15"/>
    </row>
    <row r="347">
      <c r="A347" s="28"/>
      <c r="B347" s="28"/>
      <c r="D347" s="15"/>
    </row>
    <row r="348">
      <c r="A348" s="28"/>
      <c r="B348" s="28"/>
      <c r="D348" s="15"/>
    </row>
    <row r="349">
      <c r="A349" s="28"/>
      <c r="B349" s="28"/>
      <c r="D349" s="15"/>
    </row>
    <row r="350">
      <c r="A350" s="28"/>
      <c r="B350" s="28"/>
      <c r="D350" s="15"/>
    </row>
    <row r="351">
      <c r="A351" s="28"/>
      <c r="B351" s="28"/>
      <c r="D351" s="15"/>
    </row>
    <row r="352">
      <c r="A352" s="28"/>
      <c r="B352" s="28"/>
      <c r="D352" s="15"/>
    </row>
    <row r="353">
      <c r="A353" s="28"/>
      <c r="B353" s="28"/>
      <c r="D353" s="15"/>
    </row>
    <row r="354">
      <c r="A354" s="28"/>
      <c r="B354" s="28"/>
      <c r="D354" s="15"/>
    </row>
    <row r="355">
      <c r="A355" s="28"/>
      <c r="B355" s="28"/>
      <c r="D355" s="15"/>
    </row>
    <row r="356">
      <c r="A356" s="28"/>
      <c r="B356" s="28"/>
      <c r="D356" s="15"/>
    </row>
    <row r="357">
      <c r="A357" s="28"/>
      <c r="B357" s="28"/>
      <c r="D357" s="15"/>
    </row>
    <row r="358">
      <c r="A358" s="28"/>
      <c r="B358" s="28"/>
      <c r="D358" s="15"/>
    </row>
    <row r="359">
      <c r="A359" s="28"/>
      <c r="B359" s="28"/>
      <c r="D359" s="15"/>
    </row>
    <row r="360">
      <c r="A360" s="28"/>
      <c r="B360" s="28"/>
      <c r="D360" s="15"/>
    </row>
    <row r="361">
      <c r="A361" s="28"/>
      <c r="B361" s="28"/>
      <c r="D361" s="15"/>
    </row>
    <row r="362">
      <c r="A362" s="28"/>
      <c r="B362" s="28"/>
      <c r="D362" s="15"/>
    </row>
    <row r="363">
      <c r="A363" s="28"/>
      <c r="B363" s="28"/>
      <c r="D363" s="15"/>
    </row>
    <row r="364">
      <c r="A364" s="28"/>
      <c r="B364" s="28"/>
      <c r="D364" s="15"/>
    </row>
    <row r="365">
      <c r="A365" s="28"/>
      <c r="B365" s="28"/>
      <c r="D365" s="15"/>
    </row>
    <row r="366">
      <c r="A366" s="28"/>
      <c r="B366" s="28"/>
      <c r="D366" s="15"/>
    </row>
    <row r="367">
      <c r="A367" s="28"/>
      <c r="B367" s="28"/>
      <c r="D367" s="15"/>
    </row>
    <row r="368">
      <c r="A368" s="28"/>
      <c r="B368" s="28"/>
      <c r="D368" s="15"/>
    </row>
    <row r="369">
      <c r="A369" s="28"/>
      <c r="B369" s="28"/>
      <c r="D369" s="15"/>
    </row>
    <row r="370">
      <c r="A370" s="28"/>
      <c r="B370" s="28"/>
      <c r="D370" s="15"/>
    </row>
    <row r="371">
      <c r="A371" s="28"/>
      <c r="B371" s="28"/>
      <c r="D371" s="15"/>
    </row>
    <row r="372">
      <c r="A372" s="28"/>
      <c r="B372" s="28"/>
      <c r="D372" s="15"/>
    </row>
    <row r="373">
      <c r="A373" s="28"/>
      <c r="B373" s="28"/>
      <c r="D373" s="15"/>
    </row>
    <row r="374">
      <c r="A374" s="28"/>
      <c r="B374" s="28"/>
      <c r="D374" s="15"/>
    </row>
    <row r="375">
      <c r="A375" s="28"/>
      <c r="B375" s="28"/>
      <c r="D375" s="15"/>
    </row>
    <row r="376">
      <c r="A376" s="28"/>
      <c r="B376" s="28"/>
      <c r="D376" s="15"/>
    </row>
    <row r="377">
      <c r="A377" s="28"/>
      <c r="B377" s="28"/>
      <c r="D377" s="15"/>
    </row>
    <row r="378">
      <c r="A378" s="28"/>
      <c r="B378" s="28"/>
      <c r="D378" s="15"/>
    </row>
    <row r="379">
      <c r="A379" s="28"/>
      <c r="B379" s="28"/>
      <c r="D379" s="15"/>
    </row>
    <row r="380">
      <c r="A380" s="28"/>
      <c r="B380" s="28"/>
      <c r="D380" s="15"/>
    </row>
    <row r="381">
      <c r="A381" s="28"/>
      <c r="B381" s="28"/>
      <c r="D381" s="15"/>
    </row>
    <row r="382">
      <c r="A382" s="28"/>
      <c r="B382" s="28"/>
      <c r="D382" s="15"/>
    </row>
    <row r="383">
      <c r="A383" s="28"/>
      <c r="B383" s="28"/>
      <c r="D383" s="15"/>
    </row>
    <row r="384">
      <c r="A384" s="28"/>
      <c r="B384" s="28"/>
      <c r="D384" s="15"/>
    </row>
    <row r="385">
      <c r="A385" s="28"/>
      <c r="B385" s="28"/>
      <c r="D385" s="15"/>
    </row>
    <row r="386">
      <c r="A386" s="28"/>
      <c r="B386" s="28"/>
      <c r="D386" s="15"/>
    </row>
    <row r="387">
      <c r="A387" s="28"/>
      <c r="B387" s="28"/>
      <c r="D387" s="15"/>
    </row>
    <row r="388">
      <c r="A388" s="28"/>
      <c r="B388" s="28"/>
      <c r="D388" s="15"/>
    </row>
    <row r="389">
      <c r="A389" s="28"/>
      <c r="B389" s="28"/>
      <c r="D389" s="15"/>
    </row>
    <row r="390">
      <c r="A390" s="28"/>
      <c r="B390" s="28"/>
      <c r="D390" s="15"/>
    </row>
    <row r="391">
      <c r="A391" s="28"/>
      <c r="B391" s="28"/>
      <c r="D391" s="15"/>
    </row>
    <row r="392">
      <c r="A392" s="28"/>
      <c r="B392" s="28"/>
      <c r="D392" s="15"/>
    </row>
    <row r="393">
      <c r="A393" s="28"/>
      <c r="B393" s="28"/>
      <c r="D393" s="15"/>
    </row>
    <row r="394">
      <c r="A394" s="28"/>
      <c r="B394" s="28"/>
      <c r="D394" s="15"/>
    </row>
    <row r="395">
      <c r="A395" s="28"/>
      <c r="B395" s="28"/>
      <c r="D395" s="15"/>
    </row>
    <row r="396">
      <c r="A396" s="28"/>
      <c r="B396" s="28"/>
      <c r="D396" s="15"/>
    </row>
    <row r="397">
      <c r="A397" s="28"/>
      <c r="B397" s="28"/>
      <c r="D397" s="15"/>
    </row>
    <row r="398">
      <c r="A398" s="28"/>
      <c r="B398" s="28"/>
      <c r="D398" s="15"/>
    </row>
    <row r="399">
      <c r="A399" s="28"/>
      <c r="B399" s="28"/>
      <c r="D399" s="15"/>
    </row>
    <row r="400">
      <c r="A400" s="28"/>
      <c r="B400" s="28"/>
      <c r="D400" s="15"/>
    </row>
    <row r="401">
      <c r="A401" s="28"/>
      <c r="B401" s="28"/>
      <c r="D401" s="15"/>
    </row>
    <row r="402">
      <c r="A402" s="28"/>
      <c r="B402" s="28"/>
      <c r="D402" s="15"/>
    </row>
    <row r="403">
      <c r="A403" s="28"/>
      <c r="B403" s="28"/>
      <c r="D403" s="15"/>
    </row>
    <row r="404">
      <c r="A404" s="28"/>
      <c r="B404" s="28"/>
      <c r="D404" s="15"/>
    </row>
    <row r="405">
      <c r="A405" s="28"/>
      <c r="B405" s="28"/>
      <c r="D405" s="15"/>
    </row>
    <row r="406">
      <c r="A406" s="28"/>
      <c r="B406" s="28"/>
      <c r="D406" s="15"/>
    </row>
    <row r="407">
      <c r="A407" s="28"/>
      <c r="B407" s="28"/>
      <c r="D407" s="15"/>
    </row>
    <row r="408">
      <c r="A408" s="28"/>
      <c r="B408" s="28"/>
      <c r="D408" s="15"/>
    </row>
    <row r="409">
      <c r="A409" s="28"/>
      <c r="B409" s="28"/>
      <c r="D409" s="15"/>
    </row>
    <row r="410">
      <c r="A410" s="28"/>
      <c r="B410" s="28"/>
      <c r="D410" s="15"/>
    </row>
    <row r="411">
      <c r="A411" s="28"/>
      <c r="B411" s="28"/>
      <c r="D411" s="15"/>
    </row>
    <row r="412">
      <c r="A412" s="28"/>
      <c r="B412" s="28"/>
      <c r="D412" s="15"/>
    </row>
    <row r="413">
      <c r="A413" s="28"/>
      <c r="B413" s="28"/>
      <c r="D413" s="15"/>
    </row>
    <row r="414">
      <c r="A414" s="28"/>
      <c r="B414" s="28"/>
      <c r="D414" s="15"/>
    </row>
    <row r="415">
      <c r="A415" s="28"/>
      <c r="B415" s="28"/>
      <c r="D415" s="15"/>
    </row>
    <row r="416">
      <c r="A416" s="28"/>
      <c r="B416" s="28"/>
      <c r="D416" s="15"/>
    </row>
    <row r="417">
      <c r="A417" s="28"/>
      <c r="B417" s="28"/>
      <c r="D417" s="15"/>
    </row>
    <row r="418">
      <c r="A418" s="28"/>
      <c r="B418" s="28"/>
      <c r="D418" s="15"/>
    </row>
    <row r="419">
      <c r="A419" s="28"/>
      <c r="B419" s="28"/>
      <c r="D419" s="15"/>
    </row>
    <row r="420">
      <c r="A420" s="28"/>
      <c r="B420" s="28"/>
      <c r="D420" s="15"/>
    </row>
    <row r="421">
      <c r="A421" s="28"/>
      <c r="B421" s="28"/>
      <c r="D421" s="15"/>
    </row>
    <row r="422">
      <c r="A422" s="28"/>
      <c r="B422" s="28"/>
      <c r="D422" s="15"/>
    </row>
    <row r="423">
      <c r="A423" s="28"/>
      <c r="B423" s="28"/>
      <c r="D423" s="15"/>
    </row>
    <row r="424">
      <c r="A424" s="28"/>
      <c r="B424" s="28"/>
      <c r="D424" s="15"/>
    </row>
    <row r="425">
      <c r="A425" s="28"/>
      <c r="B425" s="28"/>
      <c r="D425" s="15"/>
    </row>
    <row r="426">
      <c r="A426" s="28"/>
      <c r="B426" s="28"/>
      <c r="D426" s="15"/>
    </row>
    <row r="427">
      <c r="A427" s="28"/>
      <c r="B427" s="28"/>
      <c r="D427" s="15"/>
    </row>
    <row r="428">
      <c r="A428" s="28"/>
      <c r="B428" s="28"/>
      <c r="D428" s="15"/>
    </row>
    <row r="429">
      <c r="A429" s="28"/>
      <c r="B429" s="28"/>
      <c r="D429" s="15"/>
    </row>
    <row r="430">
      <c r="A430" s="28"/>
      <c r="B430" s="28"/>
      <c r="D430" s="15"/>
    </row>
    <row r="431">
      <c r="A431" s="28"/>
      <c r="B431" s="28"/>
      <c r="D431" s="15"/>
    </row>
    <row r="432">
      <c r="A432" s="28"/>
      <c r="B432" s="28"/>
      <c r="D432" s="15"/>
    </row>
    <row r="433">
      <c r="A433" s="28"/>
      <c r="B433" s="28"/>
      <c r="D433" s="15"/>
    </row>
    <row r="434">
      <c r="A434" s="28"/>
      <c r="B434" s="28"/>
      <c r="D434" s="15"/>
    </row>
    <row r="435">
      <c r="A435" s="28"/>
      <c r="B435" s="28"/>
      <c r="D435" s="15"/>
    </row>
    <row r="436">
      <c r="A436" s="28"/>
      <c r="B436" s="28"/>
      <c r="D436" s="15"/>
    </row>
    <row r="437">
      <c r="A437" s="28"/>
      <c r="B437" s="28"/>
      <c r="D437" s="15"/>
    </row>
    <row r="438">
      <c r="A438" s="28"/>
      <c r="B438" s="28"/>
      <c r="D438" s="15"/>
    </row>
    <row r="439">
      <c r="A439" s="28"/>
      <c r="B439" s="28"/>
      <c r="D439" s="15"/>
    </row>
    <row r="440">
      <c r="A440" s="28"/>
      <c r="B440" s="28"/>
      <c r="D440" s="15"/>
    </row>
    <row r="441">
      <c r="A441" s="28"/>
      <c r="B441" s="28"/>
      <c r="D441" s="15"/>
    </row>
    <row r="442">
      <c r="A442" s="28"/>
      <c r="B442" s="28"/>
      <c r="D442" s="15"/>
    </row>
    <row r="443">
      <c r="A443" s="28"/>
      <c r="B443" s="28"/>
      <c r="D443" s="15"/>
    </row>
    <row r="444">
      <c r="A444" s="28"/>
      <c r="B444" s="28"/>
      <c r="D444" s="15"/>
    </row>
    <row r="445">
      <c r="A445" s="28"/>
      <c r="B445" s="28"/>
      <c r="D445" s="15"/>
    </row>
    <row r="446">
      <c r="A446" s="28"/>
      <c r="B446" s="28"/>
      <c r="D446" s="15"/>
    </row>
    <row r="447">
      <c r="A447" s="28"/>
      <c r="B447" s="28"/>
      <c r="D447" s="15"/>
    </row>
    <row r="448">
      <c r="A448" s="28"/>
      <c r="B448" s="28"/>
      <c r="D448" s="15"/>
    </row>
    <row r="449">
      <c r="A449" s="28"/>
      <c r="B449" s="28"/>
      <c r="D449" s="15"/>
    </row>
    <row r="450">
      <c r="A450" s="28"/>
      <c r="B450" s="28"/>
      <c r="D450" s="15"/>
    </row>
    <row r="451">
      <c r="A451" s="28"/>
      <c r="B451" s="28"/>
      <c r="D451" s="15"/>
    </row>
    <row r="452">
      <c r="A452" s="28"/>
      <c r="B452" s="28"/>
      <c r="D452" s="15"/>
    </row>
    <row r="453">
      <c r="A453" s="28"/>
      <c r="B453" s="28"/>
      <c r="D453" s="15"/>
    </row>
    <row r="454">
      <c r="A454" s="28"/>
      <c r="B454" s="28"/>
      <c r="D454" s="15"/>
    </row>
    <row r="455">
      <c r="A455" s="28"/>
      <c r="B455" s="28"/>
      <c r="D455" s="15"/>
    </row>
    <row r="456">
      <c r="A456" s="28"/>
      <c r="B456" s="28"/>
      <c r="D456" s="15"/>
    </row>
    <row r="457">
      <c r="A457" s="28"/>
      <c r="B457" s="28"/>
      <c r="D457" s="15"/>
    </row>
    <row r="458">
      <c r="A458" s="28"/>
      <c r="B458" s="28"/>
      <c r="D458" s="15"/>
    </row>
    <row r="459">
      <c r="A459" s="28"/>
      <c r="B459" s="28"/>
      <c r="D459" s="15"/>
    </row>
    <row r="460">
      <c r="A460" s="28"/>
      <c r="B460" s="28"/>
      <c r="D460" s="15"/>
    </row>
    <row r="461">
      <c r="A461" s="28"/>
      <c r="B461" s="28"/>
      <c r="D461" s="15"/>
    </row>
    <row r="462">
      <c r="A462" s="28"/>
      <c r="B462" s="28"/>
      <c r="D462" s="15"/>
    </row>
    <row r="463">
      <c r="A463" s="28"/>
      <c r="B463" s="28"/>
      <c r="D463" s="15"/>
    </row>
    <row r="464">
      <c r="A464" s="28"/>
      <c r="B464" s="28"/>
      <c r="D464" s="15"/>
    </row>
    <row r="465">
      <c r="A465" s="28"/>
      <c r="B465" s="28"/>
      <c r="D465" s="15"/>
    </row>
    <row r="466">
      <c r="A466" s="28"/>
      <c r="B466" s="28"/>
      <c r="D466" s="15"/>
    </row>
    <row r="467">
      <c r="A467" s="28"/>
      <c r="B467" s="28"/>
      <c r="D467" s="15"/>
    </row>
    <row r="468">
      <c r="A468" s="28"/>
      <c r="B468" s="28"/>
      <c r="D468" s="15"/>
    </row>
    <row r="469">
      <c r="A469" s="28"/>
      <c r="B469" s="28"/>
      <c r="D469" s="15"/>
    </row>
    <row r="470">
      <c r="A470" s="28"/>
      <c r="B470" s="28"/>
      <c r="D470" s="15"/>
    </row>
    <row r="471">
      <c r="A471" s="28"/>
      <c r="B471" s="28"/>
      <c r="D471" s="15"/>
    </row>
    <row r="472">
      <c r="A472" s="28"/>
      <c r="B472" s="28"/>
      <c r="D472" s="15"/>
    </row>
    <row r="473">
      <c r="A473" s="28"/>
      <c r="B473" s="28"/>
      <c r="D473" s="15"/>
    </row>
    <row r="474">
      <c r="A474" s="28"/>
      <c r="B474" s="28"/>
      <c r="D474" s="15"/>
    </row>
    <row r="475">
      <c r="A475" s="28"/>
      <c r="B475" s="28"/>
      <c r="D475" s="15"/>
    </row>
    <row r="476">
      <c r="A476" s="28"/>
      <c r="B476" s="28"/>
      <c r="D476" s="15"/>
    </row>
    <row r="477">
      <c r="A477" s="28"/>
      <c r="B477" s="28"/>
      <c r="D477" s="15"/>
    </row>
    <row r="478">
      <c r="A478" s="28"/>
      <c r="B478" s="28"/>
      <c r="D478" s="15"/>
    </row>
    <row r="479">
      <c r="A479" s="28"/>
      <c r="B479" s="28"/>
      <c r="D479" s="15"/>
    </row>
    <row r="480">
      <c r="A480" s="28"/>
      <c r="B480" s="28"/>
      <c r="D480" s="15"/>
    </row>
    <row r="481">
      <c r="A481" s="28"/>
      <c r="B481" s="28"/>
      <c r="D481" s="15"/>
    </row>
    <row r="482">
      <c r="A482" s="28"/>
      <c r="B482" s="28"/>
      <c r="D482" s="15"/>
    </row>
    <row r="483">
      <c r="A483" s="28"/>
      <c r="B483" s="28"/>
      <c r="D483" s="15"/>
    </row>
    <row r="484">
      <c r="A484" s="28"/>
      <c r="B484" s="28"/>
      <c r="D484" s="15"/>
    </row>
    <row r="485">
      <c r="A485" s="28"/>
      <c r="B485" s="28"/>
      <c r="D485" s="15"/>
    </row>
    <row r="486">
      <c r="A486" s="28"/>
      <c r="B486" s="28"/>
      <c r="D486" s="15"/>
    </row>
    <row r="487">
      <c r="A487" s="28"/>
      <c r="B487" s="28"/>
      <c r="D487" s="15"/>
    </row>
    <row r="488">
      <c r="A488" s="28"/>
      <c r="B488" s="28"/>
      <c r="D488" s="15"/>
    </row>
    <row r="489">
      <c r="A489" s="28"/>
      <c r="B489" s="28"/>
      <c r="D489" s="15"/>
    </row>
    <row r="490">
      <c r="A490" s="28"/>
      <c r="B490" s="28"/>
      <c r="D490" s="15"/>
    </row>
    <row r="491">
      <c r="A491" s="28"/>
      <c r="B491" s="28"/>
      <c r="D491" s="15"/>
    </row>
    <row r="492">
      <c r="A492" s="28"/>
      <c r="B492" s="28"/>
      <c r="D492" s="15"/>
    </row>
    <row r="493">
      <c r="A493" s="28"/>
      <c r="B493" s="28"/>
      <c r="D493" s="15"/>
    </row>
    <row r="494">
      <c r="A494" s="28"/>
      <c r="B494" s="28"/>
      <c r="D494" s="15"/>
    </row>
    <row r="495">
      <c r="A495" s="28"/>
      <c r="B495" s="28"/>
      <c r="D495" s="15"/>
    </row>
    <row r="496">
      <c r="A496" s="28"/>
      <c r="B496" s="28"/>
      <c r="D496" s="15"/>
    </row>
    <row r="497">
      <c r="A497" s="28"/>
      <c r="B497" s="28"/>
      <c r="D497" s="15"/>
    </row>
    <row r="498">
      <c r="A498" s="28"/>
      <c r="B498" s="28"/>
      <c r="D498" s="15"/>
    </row>
    <row r="499">
      <c r="A499" s="28"/>
      <c r="B499" s="28"/>
      <c r="D499" s="15"/>
    </row>
    <row r="500">
      <c r="A500" s="28"/>
      <c r="B500" s="28"/>
      <c r="D500" s="15"/>
    </row>
    <row r="501">
      <c r="A501" s="28"/>
      <c r="B501" s="28"/>
      <c r="D501" s="15"/>
    </row>
    <row r="502">
      <c r="A502" s="28"/>
      <c r="B502" s="28"/>
      <c r="D502" s="15"/>
    </row>
    <row r="503">
      <c r="A503" s="28"/>
      <c r="B503" s="28"/>
      <c r="D503" s="15"/>
    </row>
    <row r="504">
      <c r="A504" s="28"/>
      <c r="B504" s="28"/>
      <c r="D504" s="15"/>
    </row>
    <row r="505">
      <c r="A505" s="28"/>
      <c r="B505" s="28"/>
      <c r="D505" s="15"/>
    </row>
    <row r="506">
      <c r="A506" s="28"/>
      <c r="B506" s="28"/>
      <c r="D506" s="15"/>
    </row>
    <row r="507">
      <c r="A507" s="28"/>
      <c r="B507" s="28"/>
      <c r="D507" s="15"/>
    </row>
    <row r="508">
      <c r="A508" s="28"/>
      <c r="B508" s="28"/>
      <c r="D508" s="15"/>
    </row>
    <row r="509">
      <c r="A509" s="28"/>
      <c r="B509" s="28"/>
      <c r="D509" s="15"/>
    </row>
    <row r="510">
      <c r="A510" s="28"/>
      <c r="B510" s="28"/>
      <c r="D510" s="15"/>
    </row>
    <row r="511">
      <c r="A511" s="28"/>
      <c r="B511" s="28"/>
      <c r="D511" s="15"/>
    </row>
    <row r="512">
      <c r="A512" s="28"/>
      <c r="B512" s="28"/>
      <c r="D512" s="15"/>
    </row>
    <row r="513">
      <c r="A513" s="28"/>
      <c r="B513" s="28"/>
      <c r="D513" s="15"/>
    </row>
    <row r="514">
      <c r="A514" s="28"/>
      <c r="B514" s="28"/>
      <c r="D514" s="15"/>
    </row>
    <row r="515">
      <c r="A515" s="28"/>
      <c r="B515" s="28"/>
      <c r="D515" s="15"/>
    </row>
    <row r="516">
      <c r="A516" s="28"/>
      <c r="B516" s="28"/>
      <c r="D516" s="15"/>
    </row>
    <row r="517">
      <c r="A517" s="28"/>
      <c r="B517" s="28"/>
      <c r="D517" s="15"/>
    </row>
    <row r="518">
      <c r="A518" s="28"/>
      <c r="B518" s="28"/>
      <c r="D518" s="15"/>
    </row>
    <row r="519">
      <c r="A519" s="28"/>
      <c r="B519" s="28"/>
      <c r="D519" s="15"/>
    </row>
    <row r="520">
      <c r="A520" s="28"/>
      <c r="B520" s="28"/>
      <c r="D520" s="15"/>
    </row>
    <row r="521">
      <c r="A521" s="28"/>
      <c r="B521" s="28"/>
      <c r="D521" s="15"/>
    </row>
    <row r="522">
      <c r="A522" s="28"/>
      <c r="B522" s="28"/>
      <c r="D522" s="15"/>
    </row>
    <row r="523">
      <c r="A523" s="28"/>
      <c r="B523" s="28"/>
      <c r="D523" s="15"/>
    </row>
    <row r="524">
      <c r="A524" s="28"/>
      <c r="B524" s="28"/>
      <c r="D524" s="15"/>
    </row>
    <row r="525">
      <c r="A525" s="28"/>
      <c r="B525" s="28"/>
      <c r="D525" s="15"/>
    </row>
    <row r="526">
      <c r="A526" s="28"/>
      <c r="B526" s="28"/>
      <c r="D526" s="15"/>
    </row>
    <row r="527">
      <c r="A527" s="28"/>
      <c r="B527" s="28"/>
      <c r="D527" s="15"/>
    </row>
    <row r="528">
      <c r="A528" s="28"/>
      <c r="B528" s="28"/>
      <c r="D528" s="15"/>
    </row>
    <row r="529">
      <c r="A529" s="28"/>
      <c r="B529" s="28"/>
      <c r="D529" s="15"/>
    </row>
    <row r="530">
      <c r="A530" s="28"/>
      <c r="B530" s="28"/>
      <c r="D530" s="15"/>
    </row>
    <row r="531">
      <c r="A531" s="28"/>
      <c r="B531" s="28"/>
      <c r="D531" s="15"/>
    </row>
    <row r="532">
      <c r="A532" s="28"/>
      <c r="B532" s="28"/>
      <c r="D532" s="15"/>
    </row>
    <row r="533">
      <c r="A533" s="28"/>
      <c r="B533" s="28"/>
      <c r="D533" s="15"/>
    </row>
    <row r="534">
      <c r="A534" s="28"/>
      <c r="B534" s="28"/>
      <c r="D534" s="15"/>
    </row>
    <row r="535">
      <c r="A535" s="28"/>
      <c r="B535" s="28"/>
      <c r="D535" s="15"/>
    </row>
    <row r="536">
      <c r="A536" s="28"/>
      <c r="B536" s="28"/>
      <c r="D536" s="15"/>
    </row>
    <row r="537">
      <c r="A537" s="28"/>
      <c r="B537" s="28"/>
      <c r="D537" s="15"/>
    </row>
    <row r="538">
      <c r="A538" s="28"/>
      <c r="B538" s="28"/>
      <c r="D538" s="15"/>
    </row>
    <row r="539">
      <c r="A539" s="28"/>
      <c r="B539" s="28"/>
      <c r="D539" s="15"/>
    </row>
    <row r="540">
      <c r="A540" s="28"/>
      <c r="B540" s="28"/>
      <c r="D540" s="15"/>
    </row>
    <row r="541">
      <c r="A541" s="28"/>
      <c r="B541" s="28"/>
      <c r="D541" s="15"/>
    </row>
    <row r="542">
      <c r="A542" s="28"/>
      <c r="B542" s="28"/>
      <c r="D542" s="15"/>
    </row>
    <row r="543">
      <c r="A543" s="28"/>
      <c r="B543" s="28"/>
      <c r="D543" s="15"/>
    </row>
    <row r="544">
      <c r="A544" s="28"/>
      <c r="B544" s="28"/>
      <c r="D544" s="15"/>
    </row>
    <row r="545">
      <c r="A545" s="28"/>
      <c r="B545" s="28"/>
      <c r="D545" s="15"/>
    </row>
    <row r="546">
      <c r="A546" s="28"/>
      <c r="B546" s="28"/>
      <c r="D546" s="15"/>
    </row>
    <row r="547">
      <c r="A547" s="28"/>
      <c r="B547" s="28"/>
      <c r="D547" s="15"/>
    </row>
    <row r="548">
      <c r="A548" s="28"/>
      <c r="B548" s="28"/>
      <c r="D548" s="15"/>
    </row>
    <row r="549">
      <c r="A549" s="28"/>
      <c r="B549" s="28"/>
      <c r="D549" s="15"/>
    </row>
    <row r="550">
      <c r="A550" s="28"/>
      <c r="B550" s="28"/>
      <c r="D550" s="15"/>
    </row>
    <row r="551">
      <c r="A551" s="28"/>
      <c r="B551" s="28"/>
      <c r="D551" s="15"/>
    </row>
    <row r="552">
      <c r="A552" s="28"/>
      <c r="B552" s="28"/>
      <c r="D552" s="15"/>
    </row>
    <row r="553">
      <c r="A553" s="28"/>
      <c r="B553" s="28"/>
      <c r="D553" s="15"/>
    </row>
    <row r="554">
      <c r="A554" s="28"/>
      <c r="B554" s="28"/>
      <c r="D554" s="15"/>
    </row>
    <row r="555">
      <c r="A555" s="28"/>
      <c r="B555" s="28"/>
      <c r="D555" s="15"/>
    </row>
    <row r="556">
      <c r="A556" s="28"/>
      <c r="B556" s="28"/>
      <c r="D556" s="15"/>
    </row>
    <row r="557">
      <c r="A557" s="28"/>
      <c r="B557" s="28"/>
      <c r="D557" s="15"/>
    </row>
    <row r="558">
      <c r="A558" s="28"/>
      <c r="B558" s="28"/>
      <c r="D558" s="15"/>
    </row>
    <row r="559">
      <c r="A559" s="28"/>
      <c r="B559" s="28"/>
      <c r="D559" s="15"/>
    </row>
    <row r="560">
      <c r="A560" s="28"/>
      <c r="B560" s="28"/>
      <c r="D560" s="15"/>
    </row>
    <row r="561">
      <c r="A561" s="28"/>
      <c r="B561" s="28"/>
      <c r="D561" s="15"/>
    </row>
    <row r="562">
      <c r="A562" s="28"/>
      <c r="B562" s="28"/>
      <c r="D562" s="15"/>
    </row>
    <row r="563">
      <c r="A563" s="28"/>
      <c r="B563" s="28"/>
      <c r="D563" s="15"/>
    </row>
    <row r="564">
      <c r="A564" s="28"/>
      <c r="B564" s="28"/>
      <c r="D564" s="15"/>
    </row>
    <row r="565">
      <c r="A565" s="28"/>
      <c r="B565" s="28"/>
      <c r="D565" s="15"/>
    </row>
    <row r="566">
      <c r="A566" s="28"/>
      <c r="B566" s="28"/>
      <c r="D566" s="15"/>
    </row>
    <row r="567">
      <c r="A567" s="28"/>
      <c r="B567" s="28"/>
      <c r="D567" s="15"/>
    </row>
    <row r="568">
      <c r="A568" s="28"/>
      <c r="B568" s="28"/>
      <c r="D568" s="15"/>
    </row>
    <row r="569">
      <c r="A569" s="28"/>
      <c r="B569" s="28"/>
      <c r="D569" s="15"/>
    </row>
    <row r="570">
      <c r="A570" s="28"/>
      <c r="B570" s="28"/>
      <c r="D570" s="15"/>
    </row>
    <row r="571">
      <c r="A571" s="28"/>
      <c r="B571" s="28"/>
      <c r="D571" s="15"/>
    </row>
    <row r="572">
      <c r="A572" s="28"/>
      <c r="B572" s="28"/>
      <c r="D572" s="15"/>
    </row>
    <row r="573">
      <c r="A573" s="28"/>
      <c r="B573" s="28"/>
      <c r="D573" s="15"/>
    </row>
    <row r="574">
      <c r="A574" s="28"/>
      <c r="B574" s="28"/>
      <c r="D574" s="15"/>
    </row>
    <row r="575">
      <c r="A575" s="28"/>
      <c r="B575" s="28"/>
      <c r="D575" s="15"/>
    </row>
    <row r="576">
      <c r="A576" s="28"/>
      <c r="B576" s="28"/>
      <c r="D576" s="15"/>
    </row>
    <row r="577">
      <c r="A577" s="28"/>
      <c r="B577" s="28"/>
      <c r="D577" s="15"/>
    </row>
    <row r="578">
      <c r="A578" s="28"/>
      <c r="B578" s="28"/>
      <c r="D578" s="15"/>
    </row>
    <row r="579">
      <c r="A579" s="28"/>
      <c r="B579" s="28"/>
      <c r="D579" s="15"/>
    </row>
    <row r="580">
      <c r="A580" s="28"/>
      <c r="B580" s="28"/>
      <c r="D580" s="15"/>
    </row>
    <row r="581">
      <c r="A581" s="28"/>
      <c r="B581" s="28"/>
      <c r="D581" s="15"/>
    </row>
    <row r="582">
      <c r="A582" s="28"/>
      <c r="B582" s="28"/>
      <c r="D582" s="15"/>
    </row>
    <row r="583">
      <c r="A583" s="28"/>
      <c r="B583" s="28"/>
      <c r="D583" s="15"/>
    </row>
    <row r="584">
      <c r="A584" s="28"/>
      <c r="B584" s="28"/>
      <c r="D584" s="15"/>
    </row>
    <row r="585">
      <c r="A585" s="28"/>
      <c r="B585" s="28"/>
      <c r="D585" s="15"/>
    </row>
    <row r="586">
      <c r="A586" s="28"/>
      <c r="B586" s="28"/>
      <c r="D586" s="15"/>
    </row>
    <row r="587">
      <c r="A587" s="28"/>
      <c r="B587" s="28"/>
      <c r="D587" s="15"/>
    </row>
    <row r="588">
      <c r="A588" s="28"/>
      <c r="B588" s="28"/>
      <c r="D588" s="15"/>
    </row>
    <row r="589">
      <c r="A589" s="28"/>
      <c r="B589" s="28"/>
      <c r="D589" s="15"/>
    </row>
    <row r="590">
      <c r="A590" s="28"/>
      <c r="B590" s="28"/>
      <c r="D590" s="15"/>
    </row>
    <row r="591">
      <c r="A591" s="28"/>
      <c r="B591" s="28"/>
      <c r="D591" s="15"/>
    </row>
    <row r="592">
      <c r="A592" s="28"/>
      <c r="B592" s="28"/>
      <c r="D592" s="15"/>
    </row>
    <row r="593">
      <c r="A593" s="28"/>
      <c r="B593" s="28"/>
      <c r="D593" s="15"/>
    </row>
    <row r="594">
      <c r="A594" s="28"/>
      <c r="B594" s="28"/>
      <c r="D594" s="15"/>
    </row>
    <row r="595">
      <c r="A595" s="28"/>
      <c r="B595" s="28"/>
      <c r="D595" s="15"/>
    </row>
    <row r="596">
      <c r="A596" s="28"/>
      <c r="B596" s="28"/>
      <c r="D596" s="15"/>
    </row>
    <row r="597">
      <c r="A597" s="28"/>
      <c r="B597" s="28"/>
      <c r="D597" s="15"/>
    </row>
    <row r="598">
      <c r="A598" s="28"/>
      <c r="B598" s="28"/>
      <c r="D598" s="15"/>
    </row>
    <row r="599">
      <c r="A599" s="28"/>
      <c r="B599" s="28"/>
      <c r="D599" s="15"/>
    </row>
    <row r="600">
      <c r="A600" s="28"/>
      <c r="B600" s="28"/>
      <c r="D600" s="15"/>
    </row>
    <row r="601">
      <c r="A601" s="28"/>
      <c r="B601" s="28"/>
      <c r="D601" s="15"/>
    </row>
    <row r="602">
      <c r="A602" s="28"/>
      <c r="B602" s="28"/>
      <c r="D602" s="15"/>
    </row>
    <row r="603">
      <c r="A603" s="28"/>
      <c r="B603" s="28"/>
      <c r="D603" s="15"/>
    </row>
    <row r="604">
      <c r="A604" s="28"/>
      <c r="B604" s="28"/>
      <c r="D604" s="15"/>
    </row>
    <row r="605">
      <c r="A605" s="28"/>
      <c r="B605" s="28"/>
      <c r="D605" s="15"/>
    </row>
    <row r="606">
      <c r="A606" s="28"/>
      <c r="B606" s="28"/>
      <c r="D606" s="15"/>
    </row>
    <row r="607">
      <c r="A607" s="28"/>
      <c r="B607" s="28"/>
      <c r="D607" s="15"/>
    </row>
    <row r="608">
      <c r="A608" s="28"/>
      <c r="B608" s="28"/>
      <c r="D608" s="15"/>
    </row>
    <row r="609">
      <c r="A609" s="28"/>
      <c r="B609" s="28"/>
      <c r="D609" s="15"/>
    </row>
    <row r="610">
      <c r="A610" s="28"/>
      <c r="B610" s="28"/>
      <c r="D610" s="15"/>
    </row>
    <row r="611">
      <c r="A611" s="28"/>
      <c r="B611" s="28"/>
      <c r="D611" s="15"/>
    </row>
    <row r="612">
      <c r="A612" s="28"/>
      <c r="B612" s="28"/>
      <c r="D612" s="15"/>
    </row>
    <row r="613">
      <c r="A613" s="28"/>
      <c r="B613" s="28"/>
      <c r="D613" s="15"/>
    </row>
    <row r="614">
      <c r="A614" s="28"/>
      <c r="B614" s="28"/>
      <c r="D614" s="15"/>
    </row>
    <row r="615">
      <c r="A615" s="28"/>
      <c r="B615" s="28"/>
      <c r="D615" s="15"/>
    </row>
    <row r="616">
      <c r="A616" s="28"/>
      <c r="B616" s="28"/>
      <c r="D616" s="15"/>
    </row>
    <row r="617">
      <c r="A617" s="28"/>
      <c r="B617" s="28"/>
      <c r="D617" s="15"/>
    </row>
    <row r="618">
      <c r="A618" s="28"/>
      <c r="B618" s="28"/>
      <c r="D618" s="15"/>
    </row>
    <row r="619">
      <c r="A619" s="28"/>
      <c r="B619" s="28"/>
      <c r="D619" s="15"/>
    </row>
    <row r="620">
      <c r="A620" s="28"/>
      <c r="B620" s="28"/>
      <c r="D620" s="15"/>
    </row>
    <row r="621">
      <c r="A621" s="28"/>
      <c r="B621" s="28"/>
      <c r="D621" s="15"/>
    </row>
    <row r="622">
      <c r="A622" s="28"/>
      <c r="B622" s="28"/>
      <c r="D622" s="15"/>
    </row>
    <row r="623">
      <c r="A623" s="28"/>
      <c r="B623" s="28"/>
      <c r="D623" s="15"/>
    </row>
    <row r="624">
      <c r="A624" s="28"/>
      <c r="B624" s="28"/>
      <c r="D624" s="15"/>
    </row>
    <row r="625">
      <c r="A625" s="28"/>
      <c r="B625" s="28"/>
      <c r="D625" s="15"/>
    </row>
    <row r="626">
      <c r="A626" s="28"/>
      <c r="B626" s="28"/>
      <c r="D626" s="15"/>
    </row>
    <row r="627">
      <c r="A627" s="28"/>
      <c r="B627" s="28"/>
      <c r="D627" s="15"/>
    </row>
    <row r="628">
      <c r="A628" s="28"/>
      <c r="B628" s="28"/>
      <c r="D628" s="15"/>
    </row>
    <row r="629">
      <c r="A629" s="28"/>
      <c r="B629" s="28"/>
      <c r="D629" s="15"/>
    </row>
    <row r="630">
      <c r="A630" s="28"/>
      <c r="B630" s="28"/>
      <c r="D630" s="15"/>
    </row>
    <row r="631">
      <c r="A631" s="28"/>
      <c r="B631" s="28"/>
      <c r="D631" s="15"/>
    </row>
    <row r="632">
      <c r="A632" s="28"/>
      <c r="B632" s="28"/>
      <c r="D632" s="15"/>
    </row>
    <row r="633">
      <c r="A633" s="28"/>
      <c r="B633" s="28"/>
      <c r="D633" s="15"/>
    </row>
    <row r="634">
      <c r="A634" s="28"/>
      <c r="B634" s="28"/>
      <c r="D634" s="15"/>
    </row>
    <row r="635">
      <c r="A635" s="28"/>
      <c r="B635" s="28"/>
      <c r="D635" s="15"/>
    </row>
    <row r="636">
      <c r="A636" s="28"/>
      <c r="B636" s="28"/>
      <c r="D636" s="15"/>
    </row>
    <row r="637">
      <c r="A637" s="28"/>
      <c r="B637" s="28"/>
      <c r="D637" s="15"/>
    </row>
    <row r="638">
      <c r="A638" s="28"/>
      <c r="B638" s="28"/>
      <c r="D638" s="15"/>
    </row>
    <row r="639">
      <c r="A639" s="28"/>
      <c r="B639" s="28"/>
      <c r="D639" s="15"/>
    </row>
    <row r="640">
      <c r="A640" s="28"/>
      <c r="B640" s="28"/>
      <c r="D640" s="15"/>
    </row>
    <row r="641">
      <c r="A641" s="28"/>
      <c r="B641" s="28"/>
      <c r="D641" s="15"/>
    </row>
    <row r="642">
      <c r="A642" s="28"/>
      <c r="B642" s="28"/>
      <c r="D642" s="15"/>
    </row>
    <row r="643">
      <c r="A643" s="28"/>
      <c r="B643" s="28"/>
      <c r="D643" s="15"/>
    </row>
    <row r="644">
      <c r="A644" s="28"/>
      <c r="B644" s="28"/>
      <c r="D644" s="15"/>
    </row>
    <row r="645">
      <c r="A645" s="28"/>
      <c r="B645" s="28"/>
      <c r="D645" s="15"/>
    </row>
    <row r="646">
      <c r="A646" s="28"/>
      <c r="B646" s="28"/>
      <c r="D646" s="15"/>
    </row>
    <row r="647">
      <c r="A647" s="28"/>
      <c r="B647" s="28"/>
      <c r="D647" s="15"/>
    </row>
    <row r="648">
      <c r="A648" s="28"/>
      <c r="B648" s="28"/>
      <c r="D648" s="15"/>
    </row>
    <row r="649">
      <c r="A649" s="28"/>
      <c r="B649" s="28"/>
      <c r="D649" s="15"/>
    </row>
    <row r="650">
      <c r="A650" s="28"/>
      <c r="B650" s="28"/>
      <c r="D650" s="15"/>
    </row>
    <row r="651">
      <c r="A651" s="28"/>
      <c r="B651" s="28"/>
      <c r="D651" s="15"/>
    </row>
    <row r="652">
      <c r="A652" s="28"/>
      <c r="B652" s="28"/>
      <c r="D652" s="15"/>
    </row>
    <row r="653">
      <c r="A653" s="28"/>
      <c r="B653" s="28"/>
      <c r="D653" s="15"/>
    </row>
    <row r="654">
      <c r="A654" s="28"/>
      <c r="B654" s="28"/>
      <c r="D654" s="15"/>
    </row>
    <row r="655">
      <c r="A655" s="28"/>
      <c r="B655" s="28"/>
      <c r="D655" s="15"/>
    </row>
    <row r="656">
      <c r="A656" s="28"/>
      <c r="B656" s="28"/>
      <c r="D656" s="15"/>
    </row>
    <row r="657">
      <c r="A657" s="28"/>
      <c r="B657" s="28"/>
      <c r="D657" s="15"/>
    </row>
    <row r="658">
      <c r="A658" s="28"/>
      <c r="B658" s="28"/>
      <c r="D658" s="15"/>
    </row>
    <row r="659">
      <c r="A659" s="28"/>
      <c r="B659" s="28"/>
      <c r="D659" s="15"/>
    </row>
    <row r="660">
      <c r="A660" s="28"/>
      <c r="B660" s="28"/>
      <c r="D660" s="15"/>
    </row>
    <row r="661">
      <c r="A661" s="28"/>
      <c r="B661" s="28"/>
      <c r="D661" s="15"/>
    </row>
    <row r="662">
      <c r="A662" s="28"/>
      <c r="B662" s="28"/>
      <c r="D662" s="15"/>
    </row>
    <row r="663">
      <c r="A663" s="28"/>
      <c r="B663" s="28"/>
      <c r="D663" s="15"/>
    </row>
    <row r="664">
      <c r="A664" s="28"/>
      <c r="B664" s="28"/>
      <c r="D664" s="15"/>
    </row>
    <row r="665">
      <c r="A665" s="28"/>
      <c r="B665" s="28"/>
      <c r="D665" s="15"/>
    </row>
    <row r="666">
      <c r="A666" s="28"/>
      <c r="B666" s="28"/>
      <c r="D666" s="15"/>
    </row>
    <row r="667">
      <c r="A667" s="28"/>
      <c r="B667" s="28"/>
      <c r="D667" s="15"/>
    </row>
    <row r="668">
      <c r="A668" s="28"/>
      <c r="B668" s="28"/>
      <c r="D668" s="15"/>
    </row>
    <row r="669">
      <c r="A669" s="28"/>
      <c r="B669" s="28"/>
      <c r="D669" s="15"/>
    </row>
    <row r="670">
      <c r="A670" s="28"/>
      <c r="B670" s="28"/>
      <c r="D670" s="15"/>
    </row>
    <row r="671">
      <c r="A671" s="28"/>
      <c r="B671" s="28"/>
      <c r="D671" s="15"/>
    </row>
    <row r="672">
      <c r="A672" s="28"/>
      <c r="B672" s="28"/>
      <c r="D672" s="15"/>
    </row>
    <row r="673">
      <c r="A673" s="28"/>
      <c r="B673" s="28"/>
      <c r="D673" s="15"/>
    </row>
    <row r="674">
      <c r="A674" s="28"/>
      <c r="B674" s="28"/>
      <c r="D674" s="15"/>
    </row>
    <row r="675">
      <c r="A675" s="28"/>
      <c r="B675" s="28"/>
      <c r="D675" s="15"/>
    </row>
    <row r="676">
      <c r="A676" s="28"/>
      <c r="B676" s="28"/>
      <c r="D676" s="15"/>
    </row>
    <row r="677">
      <c r="A677" s="28"/>
      <c r="B677" s="28"/>
      <c r="D677" s="15"/>
    </row>
    <row r="678">
      <c r="A678" s="28"/>
      <c r="B678" s="28"/>
      <c r="D678" s="15"/>
    </row>
    <row r="679">
      <c r="A679" s="28"/>
      <c r="B679" s="28"/>
      <c r="D679" s="15"/>
    </row>
    <row r="680">
      <c r="A680" s="28"/>
      <c r="B680" s="28"/>
      <c r="D680" s="15"/>
    </row>
    <row r="681">
      <c r="A681" s="28"/>
      <c r="B681" s="28"/>
      <c r="D681" s="15"/>
    </row>
    <row r="682">
      <c r="A682" s="28"/>
      <c r="B682" s="28"/>
      <c r="D682" s="15"/>
    </row>
    <row r="683">
      <c r="A683" s="28"/>
      <c r="B683" s="28"/>
      <c r="D683" s="15"/>
    </row>
    <row r="684">
      <c r="A684" s="28"/>
      <c r="B684" s="28"/>
      <c r="D684" s="15"/>
    </row>
    <row r="685">
      <c r="A685" s="28"/>
      <c r="B685" s="28"/>
      <c r="D685" s="15"/>
    </row>
    <row r="686">
      <c r="A686" s="28"/>
      <c r="B686" s="28"/>
      <c r="D686" s="15"/>
    </row>
    <row r="687">
      <c r="A687" s="28"/>
      <c r="B687" s="28"/>
      <c r="D687" s="15"/>
    </row>
    <row r="688">
      <c r="A688" s="28"/>
      <c r="B688" s="28"/>
      <c r="D688" s="15"/>
    </row>
    <row r="689">
      <c r="A689" s="28"/>
      <c r="B689" s="28"/>
      <c r="D689" s="15"/>
    </row>
    <row r="690">
      <c r="A690" s="28"/>
      <c r="B690" s="28"/>
      <c r="D690" s="15"/>
    </row>
    <row r="691">
      <c r="A691" s="28"/>
      <c r="B691" s="28"/>
      <c r="D691" s="15"/>
    </row>
    <row r="692">
      <c r="A692" s="28"/>
      <c r="B692" s="28"/>
      <c r="D692" s="15"/>
    </row>
    <row r="693">
      <c r="A693" s="28"/>
      <c r="B693" s="28"/>
      <c r="D693" s="15"/>
    </row>
    <row r="694">
      <c r="A694" s="28"/>
      <c r="B694" s="28"/>
      <c r="D694" s="15"/>
    </row>
    <row r="695">
      <c r="A695" s="28"/>
      <c r="B695" s="28"/>
      <c r="D695" s="15"/>
    </row>
    <row r="696">
      <c r="A696" s="28"/>
      <c r="B696" s="28"/>
      <c r="D696" s="15"/>
    </row>
    <row r="697">
      <c r="A697" s="28"/>
      <c r="B697" s="28"/>
      <c r="D697" s="15"/>
    </row>
    <row r="698">
      <c r="A698" s="28"/>
      <c r="B698" s="28"/>
      <c r="D698" s="15"/>
    </row>
    <row r="699">
      <c r="A699" s="28"/>
      <c r="B699" s="28"/>
      <c r="D699" s="15"/>
    </row>
    <row r="700">
      <c r="A700" s="28"/>
      <c r="B700" s="28"/>
      <c r="D700" s="15"/>
    </row>
    <row r="701">
      <c r="A701" s="28"/>
      <c r="B701" s="28"/>
      <c r="D701" s="15"/>
    </row>
    <row r="702">
      <c r="A702" s="28"/>
      <c r="B702" s="28"/>
      <c r="D702" s="15"/>
    </row>
    <row r="703">
      <c r="A703" s="28"/>
      <c r="B703" s="28"/>
      <c r="D703" s="15"/>
    </row>
    <row r="704">
      <c r="A704" s="28"/>
      <c r="B704" s="28"/>
      <c r="D704" s="15"/>
    </row>
    <row r="705">
      <c r="A705" s="28"/>
      <c r="B705" s="28"/>
      <c r="D705" s="15"/>
    </row>
    <row r="706">
      <c r="A706" s="28"/>
      <c r="B706" s="28"/>
      <c r="D706" s="15"/>
    </row>
    <row r="707">
      <c r="A707" s="28"/>
      <c r="B707" s="28"/>
      <c r="D707" s="15"/>
    </row>
    <row r="708">
      <c r="A708" s="28"/>
      <c r="B708" s="28"/>
      <c r="D708" s="15"/>
    </row>
    <row r="709">
      <c r="A709" s="28"/>
      <c r="B709" s="28"/>
      <c r="D709" s="15"/>
    </row>
    <row r="710">
      <c r="A710" s="28"/>
      <c r="B710" s="28"/>
      <c r="D710" s="15"/>
    </row>
    <row r="711">
      <c r="A711" s="28"/>
      <c r="B711" s="28"/>
      <c r="D711" s="15"/>
    </row>
    <row r="712">
      <c r="A712" s="28"/>
      <c r="B712" s="28"/>
      <c r="D712" s="15"/>
    </row>
    <row r="713">
      <c r="A713" s="28"/>
      <c r="B713" s="28"/>
      <c r="D713" s="15"/>
    </row>
    <row r="714">
      <c r="A714" s="28"/>
      <c r="B714" s="28"/>
      <c r="D714" s="15"/>
    </row>
    <row r="715">
      <c r="A715" s="28"/>
      <c r="B715" s="28"/>
      <c r="D715" s="15"/>
    </row>
    <row r="716">
      <c r="A716" s="28"/>
      <c r="B716" s="28"/>
      <c r="D716" s="15"/>
    </row>
    <row r="717">
      <c r="A717" s="28"/>
      <c r="B717" s="28"/>
      <c r="D717" s="15"/>
    </row>
    <row r="718">
      <c r="A718" s="28"/>
      <c r="B718" s="28"/>
      <c r="D718" s="15"/>
    </row>
    <row r="719">
      <c r="A719" s="28"/>
      <c r="B719" s="28"/>
      <c r="D719" s="15"/>
    </row>
    <row r="720">
      <c r="A720" s="28"/>
      <c r="B720" s="28"/>
      <c r="D720" s="15"/>
    </row>
    <row r="721">
      <c r="A721" s="28"/>
      <c r="B721" s="28"/>
      <c r="D721" s="15"/>
    </row>
    <row r="722">
      <c r="A722" s="28"/>
      <c r="B722" s="28"/>
      <c r="D722" s="15"/>
    </row>
    <row r="723">
      <c r="A723" s="28"/>
      <c r="B723" s="28"/>
      <c r="D723" s="15"/>
    </row>
    <row r="724">
      <c r="A724" s="28"/>
      <c r="B724" s="28"/>
      <c r="D724" s="15"/>
    </row>
    <row r="725">
      <c r="A725" s="28"/>
      <c r="B725" s="28"/>
      <c r="D725" s="15"/>
    </row>
    <row r="726">
      <c r="A726" s="28"/>
      <c r="B726" s="28"/>
      <c r="D726" s="15"/>
    </row>
    <row r="727">
      <c r="A727" s="28"/>
      <c r="B727" s="28"/>
      <c r="D727" s="15"/>
    </row>
    <row r="728">
      <c r="A728" s="28"/>
      <c r="B728" s="28"/>
      <c r="D728" s="15"/>
    </row>
    <row r="729">
      <c r="A729" s="28"/>
      <c r="B729" s="28"/>
      <c r="D729" s="15"/>
    </row>
    <row r="730">
      <c r="A730" s="28"/>
      <c r="B730" s="28"/>
      <c r="D730" s="15"/>
    </row>
    <row r="731">
      <c r="A731" s="28"/>
      <c r="B731" s="28"/>
      <c r="D731" s="15"/>
    </row>
    <row r="732">
      <c r="A732" s="28"/>
      <c r="B732" s="28"/>
      <c r="D732" s="15"/>
    </row>
    <row r="733">
      <c r="A733" s="28"/>
      <c r="B733" s="28"/>
      <c r="D733" s="15"/>
    </row>
    <row r="734">
      <c r="A734" s="28"/>
      <c r="B734" s="28"/>
      <c r="D734" s="15"/>
    </row>
    <row r="735">
      <c r="A735" s="28"/>
      <c r="B735" s="28"/>
      <c r="D735" s="15"/>
    </row>
    <row r="736">
      <c r="A736" s="28"/>
      <c r="B736" s="28"/>
      <c r="D736" s="15"/>
    </row>
    <row r="737">
      <c r="A737" s="28"/>
      <c r="B737" s="28"/>
      <c r="D737" s="15"/>
    </row>
    <row r="738">
      <c r="A738" s="28"/>
      <c r="B738" s="28"/>
      <c r="D738" s="15"/>
    </row>
    <row r="739">
      <c r="A739" s="28"/>
      <c r="B739" s="28"/>
      <c r="D739" s="15"/>
    </row>
    <row r="740">
      <c r="A740" s="28"/>
      <c r="B740" s="28"/>
      <c r="D740" s="15"/>
    </row>
    <row r="741">
      <c r="A741" s="28"/>
      <c r="B741" s="28"/>
      <c r="D741" s="15"/>
    </row>
    <row r="742">
      <c r="A742" s="28"/>
      <c r="B742" s="28"/>
      <c r="D742" s="15"/>
    </row>
    <row r="743">
      <c r="A743" s="28"/>
      <c r="B743" s="28"/>
      <c r="D743" s="15"/>
    </row>
    <row r="744">
      <c r="A744" s="28"/>
      <c r="B744" s="28"/>
      <c r="D744" s="15"/>
    </row>
    <row r="745">
      <c r="A745" s="28"/>
      <c r="B745" s="28"/>
      <c r="D745" s="15"/>
    </row>
    <row r="746">
      <c r="A746" s="28"/>
      <c r="B746" s="28"/>
      <c r="D746" s="15"/>
    </row>
    <row r="747">
      <c r="A747" s="28"/>
      <c r="B747" s="28"/>
      <c r="D747" s="15"/>
    </row>
    <row r="748">
      <c r="A748" s="28"/>
      <c r="B748" s="28"/>
      <c r="D748" s="15"/>
    </row>
    <row r="749">
      <c r="A749" s="28"/>
      <c r="B749" s="28"/>
      <c r="D749" s="15"/>
    </row>
    <row r="750">
      <c r="A750" s="28"/>
      <c r="B750" s="28"/>
      <c r="D750" s="15"/>
    </row>
    <row r="751">
      <c r="A751" s="28"/>
      <c r="B751" s="28"/>
      <c r="D751" s="15"/>
    </row>
    <row r="752">
      <c r="A752" s="28"/>
      <c r="B752" s="28"/>
      <c r="D752" s="15"/>
    </row>
    <row r="753">
      <c r="A753" s="28"/>
      <c r="B753" s="28"/>
      <c r="D753" s="15"/>
    </row>
    <row r="754">
      <c r="A754" s="28"/>
      <c r="B754" s="28"/>
      <c r="D754" s="15"/>
    </row>
    <row r="755">
      <c r="A755" s="28"/>
      <c r="B755" s="28"/>
      <c r="D755" s="15"/>
    </row>
    <row r="756">
      <c r="A756" s="28"/>
      <c r="B756" s="28"/>
      <c r="D756" s="15"/>
    </row>
    <row r="757">
      <c r="A757" s="28"/>
      <c r="B757" s="28"/>
      <c r="D757" s="15"/>
    </row>
    <row r="758">
      <c r="A758" s="28"/>
      <c r="B758" s="28"/>
      <c r="D758" s="15"/>
    </row>
    <row r="759">
      <c r="A759" s="28"/>
      <c r="B759" s="28"/>
      <c r="D759" s="15"/>
    </row>
    <row r="760">
      <c r="A760" s="28"/>
      <c r="B760" s="28"/>
      <c r="D760" s="15"/>
    </row>
    <row r="761">
      <c r="A761" s="28"/>
      <c r="B761" s="28"/>
      <c r="D761" s="15"/>
    </row>
    <row r="762">
      <c r="A762" s="28"/>
      <c r="B762" s="28"/>
      <c r="D762" s="15"/>
    </row>
    <row r="763">
      <c r="A763" s="28"/>
      <c r="B763" s="28"/>
      <c r="D763" s="15"/>
    </row>
    <row r="764">
      <c r="A764" s="28"/>
      <c r="B764" s="28"/>
      <c r="D764" s="15"/>
    </row>
    <row r="765">
      <c r="A765" s="28"/>
      <c r="B765" s="28"/>
      <c r="D765" s="15"/>
    </row>
    <row r="766">
      <c r="A766" s="28"/>
      <c r="B766" s="28"/>
      <c r="D766" s="15"/>
    </row>
    <row r="767">
      <c r="A767" s="28"/>
      <c r="B767" s="28"/>
      <c r="D767" s="15"/>
    </row>
    <row r="768">
      <c r="A768" s="28"/>
      <c r="B768" s="28"/>
      <c r="D768" s="15"/>
    </row>
    <row r="769">
      <c r="A769" s="28"/>
      <c r="B769" s="28"/>
      <c r="D769" s="15"/>
    </row>
    <row r="770">
      <c r="A770" s="28"/>
      <c r="B770" s="28"/>
      <c r="D770" s="15"/>
    </row>
    <row r="771">
      <c r="A771" s="28"/>
      <c r="B771" s="28"/>
      <c r="D771" s="15"/>
    </row>
    <row r="772">
      <c r="A772" s="28"/>
      <c r="B772" s="28"/>
      <c r="D772" s="15"/>
    </row>
    <row r="773">
      <c r="A773" s="28"/>
      <c r="B773" s="28"/>
      <c r="D773" s="15"/>
    </row>
    <row r="774">
      <c r="A774" s="28"/>
      <c r="B774" s="28"/>
      <c r="D774" s="15"/>
    </row>
    <row r="775">
      <c r="A775" s="28"/>
      <c r="B775" s="28"/>
      <c r="D775" s="15"/>
    </row>
    <row r="776">
      <c r="A776" s="28"/>
      <c r="B776" s="28"/>
      <c r="D776" s="15"/>
    </row>
    <row r="777">
      <c r="A777" s="28"/>
      <c r="B777" s="28"/>
      <c r="D777" s="15"/>
    </row>
    <row r="778">
      <c r="A778" s="28"/>
      <c r="B778" s="28"/>
      <c r="D778" s="15"/>
    </row>
    <row r="779">
      <c r="A779" s="28"/>
      <c r="B779" s="28"/>
      <c r="D779" s="15"/>
    </row>
    <row r="780">
      <c r="A780" s="28"/>
      <c r="B780" s="28"/>
      <c r="D780" s="15"/>
    </row>
    <row r="781">
      <c r="A781" s="28"/>
      <c r="B781" s="28"/>
      <c r="D781" s="15"/>
    </row>
    <row r="782">
      <c r="A782" s="28"/>
      <c r="B782" s="28"/>
      <c r="D782" s="15"/>
    </row>
    <row r="783">
      <c r="A783" s="28"/>
      <c r="B783" s="28"/>
      <c r="D783" s="15"/>
    </row>
    <row r="784">
      <c r="A784" s="28"/>
      <c r="B784" s="28"/>
      <c r="D784" s="15"/>
    </row>
    <row r="785">
      <c r="A785" s="28"/>
      <c r="B785" s="28"/>
      <c r="D785" s="15"/>
    </row>
    <row r="786">
      <c r="A786" s="28"/>
      <c r="B786" s="28"/>
      <c r="D786" s="15"/>
    </row>
    <row r="787">
      <c r="A787" s="28"/>
      <c r="B787" s="28"/>
      <c r="D787" s="15"/>
    </row>
    <row r="788">
      <c r="A788" s="28"/>
      <c r="B788" s="28"/>
      <c r="D788" s="15"/>
    </row>
    <row r="789">
      <c r="A789" s="28"/>
      <c r="B789" s="28"/>
      <c r="D789" s="15"/>
    </row>
    <row r="790">
      <c r="A790" s="28"/>
      <c r="B790" s="28"/>
      <c r="D790" s="15"/>
    </row>
    <row r="791">
      <c r="A791" s="28"/>
      <c r="B791" s="28"/>
      <c r="D791" s="15"/>
    </row>
    <row r="792">
      <c r="A792" s="28"/>
      <c r="B792" s="28"/>
      <c r="D792" s="15"/>
    </row>
    <row r="793">
      <c r="A793" s="28"/>
      <c r="B793" s="28"/>
      <c r="D793" s="15"/>
    </row>
    <row r="794">
      <c r="A794" s="28"/>
      <c r="B794" s="28"/>
      <c r="D794" s="15"/>
    </row>
    <row r="795">
      <c r="A795" s="28"/>
      <c r="B795" s="28"/>
      <c r="D795" s="15"/>
    </row>
    <row r="796">
      <c r="A796" s="28"/>
      <c r="B796" s="28"/>
      <c r="D796" s="15"/>
    </row>
    <row r="797">
      <c r="A797" s="28"/>
      <c r="B797" s="28"/>
      <c r="D797" s="15"/>
    </row>
    <row r="798">
      <c r="A798" s="28"/>
      <c r="B798" s="28"/>
      <c r="D798" s="15"/>
    </row>
    <row r="799">
      <c r="A799" s="28"/>
      <c r="B799" s="28"/>
      <c r="D799" s="15"/>
    </row>
    <row r="800">
      <c r="A800" s="28"/>
      <c r="B800" s="28"/>
      <c r="D800" s="15"/>
    </row>
    <row r="801">
      <c r="A801" s="28"/>
      <c r="B801" s="28"/>
      <c r="D801" s="15"/>
    </row>
    <row r="802">
      <c r="A802" s="28"/>
      <c r="B802" s="28"/>
      <c r="D802" s="15"/>
    </row>
    <row r="803">
      <c r="A803" s="28"/>
      <c r="B803" s="28"/>
      <c r="D803" s="15"/>
    </row>
    <row r="804">
      <c r="A804" s="28"/>
      <c r="B804" s="28"/>
      <c r="D804" s="15"/>
    </row>
    <row r="805">
      <c r="A805" s="28"/>
      <c r="B805" s="28"/>
      <c r="D805" s="15"/>
    </row>
    <row r="806">
      <c r="A806" s="28"/>
      <c r="B806" s="28"/>
      <c r="D806" s="15"/>
    </row>
    <row r="807">
      <c r="A807" s="28"/>
      <c r="B807" s="28"/>
      <c r="D807" s="15"/>
    </row>
    <row r="808">
      <c r="A808" s="28"/>
      <c r="B808" s="28"/>
      <c r="D808" s="15"/>
    </row>
    <row r="809">
      <c r="A809" s="28"/>
      <c r="B809" s="28"/>
      <c r="D809" s="15"/>
    </row>
    <row r="810">
      <c r="A810" s="28"/>
      <c r="B810" s="28"/>
      <c r="D810" s="15"/>
    </row>
    <row r="811">
      <c r="A811" s="28"/>
      <c r="B811" s="28"/>
      <c r="D811" s="15"/>
    </row>
    <row r="812">
      <c r="A812" s="28"/>
      <c r="B812" s="28"/>
      <c r="D812" s="15"/>
    </row>
    <row r="813">
      <c r="A813" s="28"/>
      <c r="B813" s="28"/>
      <c r="D813" s="15"/>
    </row>
    <row r="814">
      <c r="A814" s="28"/>
      <c r="B814" s="28"/>
      <c r="D814" s="15"/>
    </row>
    <row r="815">
      <c r="A815" s="28"/>
      <c r="B815" s="28"/>
      <c r="D815" s="15"/>
    </row>
    <row r="816">
      <c r="A816" s="28"/>
      <c r="B816" s="28"/>
      <c r="D816" s="15"/>
    </row>
    <row r="817">
      <c r="A817" s="28"/>
      <c r="B817" s="28"/>
      <c r="D817" s="15"/>
    </row>
    <row r="818">
      <c r="A818" s="28"/>
      <c r="B818" s="28"/>
      <c r="D818" s="15"/>
    </row>
    <row r="819">
      <c r="A819" s="28"/>
      <c r="B819" s="28"/>
      <c r="D819" s="15"/>
    </row>
    <row r="820">
      <c r="A820" s="28"/>
      <c r="B820" s="28"/>
      <c r="D820" s="15"/>
    </row>
    <row r="821">
      <c r="A821" s="28"/>
      <c r="B821" s="28"/>
      <c r="D821" s="15"/>
    </row>
    <row r="822">
      <c r="A822" s="28"/>
      <c r="B822" s="28"/>
      <c r="D822" s="15"/>
    </row>
    <row r="823">
      <c r="A823" s="28"/>
      <c r="B823" s="28"/>
      <c r="D823" s="15"/>
    </row>
    <row r="824">
      <c r="A824" s="28"/>
      <c r="B824" s="28"/>
      <c r="D824" s="15"/>
    </row>
    <row r="825">
      <c r="A825" s="28"/>
      <c r="B825" s="28"/>
      <c r="D825" s="15"/>
    </row>
    <row r="826">
      <c r="A826" s="28"/>
      <c r="B826" s="28"/>
      <c r="D826" s="15"/>
    </row>
    <row r="827">
      <c r="A827" s="28"/>
      <c r="B827" s="28"/>
      <c r="D827" s="15"/>
    </row>
    <row r="828">
      <c r="A828" s="28"/>
      <c r="B828" s="28"/>
      <c r="D828" s="15"/>
    </row>
    <row r="829">
      <c r="A829" s="28"/>
      <c r="B829" s="28"/>
      <c r="D829" s="15"/>
    </row>
    <row r="830">
      <c r="A830" s="28"/>
      <c r="B830" s="28"/>
      <c r="D830" s="15"/>
    </row>
    <row r="831">
      <c r="A831" s="28"/>
      <c r="B831" s="28"/>
      <c r="D831" s="15"/>
    </row>
    <row r="832">
      <c r="A832" s="28"/>
      <c r="B832" s="28"/>
      <c r="D832" s="15"/>
    </row>
    <row r="833">
      <c r="A833" s="28"/>
      <c r="B833" s="28"/>
      <c r="D833" s="15"/>
    </row>
    <row r="834">
      <c r="A834" s="28"/>
      <c r="B834" s="28"/>
      <c r="D834" s="15"/>
    </row>
    <row r="835">
      <c r="A835" s="28"/>
      <c r="B835" s="28"/>
      <c r="D835" s="15"/>
    </row>
    <row r="836">
      <c r="A836" s="28"/>
      <c r="B836" s="28"/>
      <c r="D836" s="15"/>
    </row>
    <row r="837">
      <c r="A837" s="28"/>
      <c r="B837" s="28"/>
      <c r="D837" s="15"/>
    </row>
    <row r="838">
      <c r="A838" s="28"/>
      <c r="B838" s="28"/>
      <c r="D838" s="15"/>
    </row>
    <row r="839">
      <c r="A839" s="28"/>
      <c r="B839" s="28"/>
      <c r="D839" s="15"/>
    </row>
    <row r="840">
      <c r="A840" s="28"/>
      <c r="B840" s="28"/>
      <c r="D840" s="15"/>
    </row>
    <row r="841">
      <c r="A841" s="28"/>
      <c r="B841" s="28"/>
      <c r="D841" s="15"/>
    </row>
    <row r="842">
      <c r="A842" s="28"/>
      <c r="B842" s="28"/>
      <c r="D842" s="15"/>
    </row>
    <row r="843">
      <c r="A843" s="28"/>
      <c r="B843" s="28"/>
      <c r="D843" s="15"/>
    </row>
    <row r="844">
      <c r="A844" s="28"/>
      <c r="B844" s="28"/>
      <c r="D844" s="15"/>
    </row>
    <row r="845">
      <c r="A845" s="28"/>
      <c r="B845" s="28"/>
      <c r="D845" s="15"/>
    </row>
    <row r="846">
      <c r="A846" s="28"/>
      <c r="B846" s="28"/>
      <c r="D846" s="15"/>
    </row>
    <row r="847">
      <c r="A847" s="28"/>
      <c r="B847" s="28"/>
      <c r="D847" s="15"/>
    </row>
    <row r="848">
      <c r="A848" s="28"/>
      <c r="B848" s="28"/>
      <c r="D848" s="15"/>
    </row>
    <row r="849">
      <c r="A849" s="28"/>
      <c r="B849" s="28"/>
      <c r="D849" s="15"/>
    </row>
    <row r="850">
      <c r="A850" s="28"/>
      <c r="B850" s="28"/>
      <c r="D850" s="15"/>
    </row>
    <row r="851">
      <c r="A851" s="28"/>
      <c r="B851" s="28"/>
      <c r="D851" s="15"/>
    </row>
    <row r="852">
      <c r="A852" s="28"/>
      <c r="B852" s="28"/>
      <c r="D852" s="15"/>
    </row>
    <row r="853">
      <c r="A853" s="28"/>
      <c r="B853" s="28"/>
      <c r="D853" s="15"/>
    </row>
    <row r="854">
      <c r="A854" s="28"/>
      <c r="B854" s="28"/>
      <c r="D854" s="15"/>
    </row>
    <row r="855">
      <c r="A855" s="28"/>
      <c r="B855" s="28"/>
      <c r="D855" s="15"/>
    </row>
    <row r="856">
      <c r="A856" s="28"/>
      <c r="B856" s="28"/>
      <c r="D856" s="15"/>
    </row>
    <row r="857">
      <c r="A857" s="28"/>
      <c r="B857" s="28"/>
      <c r="D857" s="15"/>
    </row>
    <row r="858">
      <c r="A858" s="28"/>
      <c r="B858" s="28"/>
      <c r="D858" s="15"/>
    </row>
    <row r="859">
      <c r="A859" s="28"/>
      <c r="B859" s="28"/>
      <c r="D859" s="15"/>
    </row>
    <row r="860">
      <c r="A860" s="28"/>
      <c r="B860" s="28"/>
      <c r="D860" s="15"/>
    </row>
    <row r="861">
      <c r="A861" s="28"/>
      <c r="B861" s="28"/>
      <c r="D861" s="15"/>
    </row>
    <row r="862">
      <c r="A862" s="28"/>
      <c r="B862" s="28"/>
      <c r="D862" s="15"/>
    </row>
    <row r="863">
      <c r="A863" s="28"/>
      <c r="B863" s="28"/>
      <c r="D863" s="15"/>
    </row>
    <row r="864">
      <c r="A864" s="28"/>
      <c r="B864" s="28"/>
      <c r="D864" s="15"/>
    </row>
    <row r="865">
      <c r="A865" s="28"/>
      <c r="B865" s="28"/>
      <c r="D865" s="15"/>
    </row>
    <row r="866">
      <c r="A866" s="28"/>
      <c r="B866" s="28"/>
      <c r="D866" s="15"/>
    </row>
    <row r="867">
      <c r="A867" s="28"/>
      <c r="B867" s="28"/>
      <c r="D867" s="15"/>
    </row>
    <row r="868">
      <c r="A868" s="28"/>
      <c r="B868" s="28"/>
      <c r="D868" s="15"/>
    </row>
    <row r="869">
      <c r="A869" s="28"/>
      <c r="B869" s="28"/>
      <c r="D869" s="15"/>
    </row>
    <row r="870">
      <c r="A870" s="28"/>
      <c r="B870" s="28"/>
      <c r="D870" s="15"/>
    </row>
    <row r="871">
      <c r="A871" s="28"/>
      <c r="B871" s="28"/>
      <c r="D871" s="15"/>
    </row>
    <row r="872">
      <c r="A872" s="28"/>
      <c r="B872" s="28"/>
      <c r="D872" s="15"/>
    </row>
    <row r="873">
      <c r="A873" s="28"/>
      <c r="B873" s="28"/>
      <c r="D873" s="15"/>
    </row>
    <row r="874">
      <c r="A874" s="28"/>
      <c r="B874" s="28"/>
      <c r="D874" s="15"/>
    </row>
    <row r="875">
      <c r="A875" s="28"/>
      <c r="B875" s="28"/>
      <c r="D875" s="15"/>
    </row>
    <row r="876">
      <c r="A876" s="28"/>
      <c r="B876" s="28"/>
      <c r="D876" s="15"/>
    </row>
    <row r="877">
      <c r="A877" s="28"/>
      <c r="B877" s="28"/>
      <c r="D877" s="15"/>
    </row>
    <row r="878">
      <c r="A878" s="28"/>
      <c r="B878" s="28"/>
      <c r="D878" s="15"/>
    </row>
    <row r="879">
      <c r="A879" s="28"/>
      <c r="B879" s="28"/>
      <c r="D879" s="15"/>
    </row>
    <row r="880">
      <c r="A880" s="28"/>
      <c r="B880" s="28"/>
      <c r="D880" s="15"/>
    </row>
    <row r="881">
      <c r="A881" s="28"/>
      <c r="B881" s="28"/>
      <c r="D881" s="15"/>
    </row>
    <row r="882">
      <c r="A882" s="28"/>
      <c r="B882" s="28"/>
      <c r="D882" s="15"/>
    </row>
    <row r="883">
      <c r="A883" s="28"/>
      <c r="B883" s="28"/>
      <c r="D883" s="15"/>
    </row>
    <row r="884">
      <c r="A884" s="28"/>
      <c r="B884" s="28"/>
      <c r="D884" s="15"/>
    </row>
    <row r="885">
      <c r="A885" s="28"/>
      <c r="B885" s="28"/>
      <c r="D885" s="15"/>
    </row>
    <row r="886">
      <c r="A886" s="28"/>
      <c r="B886" s="28"/>
      <c r="D886" s="15"/>
    </row>
    <row r="887">
      <c r="A887" s="28"/>
      <c r="B887" s="28"/>
      <c r="D887" s="15"/>
    </row>
    <row r="888">
      <c r="A888" s="28"/>
      <c r="B888" s="28"/>
      <c r="D888" s="15"/>
    </row>
    <row r="889">
      <c r="A889" s="28"/>
      <c r="B889" s="28"/>
      <c r="D889" s="15"/>
    </row>
    <row r="890">
      <c r="A890" s="28"/>
      <c r="B890" s="28"/>
      <c r="D890" s="15"/>
    </row>
    <row r="891">
      <c r="A891" s="28"/>
      <c r="B891" s="28"/>
      <c r="D891" s="15"/>
    </row>
    <row r="892">
      <c r="A892" s="28"/>
      <c r="B892" s="28"/>
      <c r="D892" s="15"/>
    </row>
    <row r="893">
      <c r="A893" s="28"/>
      <c r="B893" s="28"/>
      <c r="D893" s="15"/>
    </row>
    <row r="894">
      <c r="A894" s="28"/>
      <c r="B894" s="28"/>
      <c r="D894" s="15"/>
    </row>
    <row r="895">
      <c r="A895" s="28"/>
      <c r="B895" s="28"/>
      <c r="D895" s="15"/>
    </row>
    <row r="896">
      <c r="A896" s="28"/>
      <c r="B896" s="28"/>
      <c r="D896" s="15"/>
    </row>
    <row r="897">
      <c r="A897" s="28"/>
      <c r="B897" s="28"/>
      <c r="D897" s="15"/>
    </row>
    <row r="898">
      <c r="A898" s="28"/>
      <c r="B898" s="28"/>
      <c r="D898" s="15"/>
    </row>
    <row r="899">
      <c r="A899" s="28"/>
      <c r="B899" s="28"/>
      <c r="D899" s="15"/>
    </row>
    <row r="900">
      <c r="A900" s="28"/>
      <c r="B900" s="28"/>
      <c r="D900" s="15"/>
    </row>
    <row r="901">
      <c r="A901" s="28"/>
      <c r="B901" s="28"/>
      <c r="D901" s="15"/>
    </row>
    <row r="902">
      <c r="A902" s="28"/>
      <c r="B902" s="28"/>
      <c r="D902" s="15"/>
    </row>
    <row r="903">
      <c r="A903" s="28"/>
      <c r="B903" s="28"/>
      <c r="D903" s="15"/>
    </row>
    <row r="904">
      <c r="A904" s="28"/>
      <c r="B904" s="28"/>
      <c r="D904" s="15"/>
    </row>
    <row r="905">
      <c r="A905" s="28"/>
      <c r="B905" s="28"/>
      <c r="D905" s="15"/>
    </row>
    <row r="906">
      <c r="A906" s="28"/>
      <c r="B906" s="28"/>
      <c r="D906" s="15"/>
    </row>
    <row r="907">
      <c r="A907" s="28"/>
      <c r="B907" s="28"/>
      <c r="D907" s="15"/>
    </row>
    <row r="908">
      <c r="A908" s="28"/>
      <c r="B908" s="28"/>
      <c r="D908" s="15"/>
    </row>
    <row r="909">
      <c r="A909" s="28"/>
      <c r="B909" s="28"/>
      <c r="D909" s="15"/>
    </row>
    <row r="910">
      <c r="A910" s="28"/>
      <c r="B910" s="28"/>
      <c r="D910" s="15"/>
    </row>
    <row r="911">
      <c r="A911" s="28"/>
      <c r="B911" s="28"/>
      <c r="D911" s="15"/>
    </row>
    <row r="912">
      <c r="A912" s="28"/>
      <c r="B912" s="28"/>
      <c r="D912" s="15"/>
    </row>
    <row r="913">
      <c r="A913" s="28"/>
      <c r="B913" s="28"/>
      <c r="D913" s="15"/>
    </row>
    <row r="914">
      <c r="A914" s="28"/>
      <c r="B914" s="28"/>
      <c r="D914" s="15"/>
    </row>
    <row r="915">
      <c r="A915" s="28"/>
      <c r="B915" s="28"/>
      <c r="D915" s="15"/>
    </row>
    <row r="916">
      <c r="A916" s="28"/>
      <c r="B916" s="28"/>
      <c r="D916" s="15"/>
    </row>
    <row r="917">
      <c r="A917" s="28"/>
      <c r="B917" s="28"/>
      <c r="D917" s="15"/>
    </row>
    <row r="918">
      <c r="A918" s="28"/>
      <c r="B918" s="28"/>
      <c r="D918" s="15"/>
    </row>
    <row r="919">
      <c r="A919" s="28"/>
      <c r="B919" s="28"/>
      <c r="D919" s="15"/>
    </row>
    <row r="920">
      <c r="A920" s="28"/>
      <c r="B920" s="28"/>
      <c r="D920" s="15"/>
    </row>
    <row r="921">
      <c r="A921" s="28"/>
      <c r="B921" s="28"/>
      <c r="D921" s="15"/>
    </row>
    <row r="922">
      <c r="A922" s="28"/>
      <c r="B922" s="28"/>
      <c r="D922" s="15"/>
    </row>
    <row r="923">
      <c r="A923" s="28"/>
      <c r="B923" s="28"/>
      <c r="D923" s="15"/>
    </row>
    <row r="924">
      <c r="A924" s="28"/>
      <c r="B924" s="28"/>
      <c r="D924" s="15"/>
    </row>
    <row r="925">
      <c r="A925" s="28"/>
      <c r="B925" s="28"/>
      <c r="D925" s="15"/>
    </row>
    <row r="926">
      <c r="A926" s="28"/>
      <c r="B926" s="28"/>
      <c r="D926" s="15"/>
    </row>
    <row r="927">
      <c r="A927" s="28"/>
      <c r="B927" s="28"/>
      <c r="D927" s="15"/>
    </row>
    <row r="928">
      <c r="A928" s="28"/>
      <c r="B928" s="28"/>
      <c r="D928" s="15"/>
    </row>
    <row r="929">
      <c r="A929" s="28"/>
      <c r="B929" s="28"/>
      <c r="D929" s="15"/>
    </row>
    <row r="930">
      <c r="A930" s="28"/>
      <c r="B930" s="28"/>
      <c r="D930" s="15"/>
    </row>
    <row r="931">
      <c r="A931" s="28"/>
      <c r="B931" s="28"/>
      <c r="D931" s="15"/>
    </row>
    <row r="932">
      <c r="A932" s="28"/>
      <c r="B932" s="28"/>
      <c r="D932" s="15"/>
    </row>
    <row r="933">
      <c r="A933" s="28"/>
      <c r="B933" s="28"/>
      <c r="D933" s="15"/>
    </row>
    <row r="934">
      <c r="A934" s="28"/>
      <c r="B934" s="28"/>
      <c r="D934" s="15"/>
    </row>
    <row r="935">
      <c r="A935" s="28"/>
      <c r="B935" s="28"/>
      <c r="D935" s="15"/>
    </row>
    <row r="936">
      <c r="A936" s="28"/>
      <c r="B936" s="28"/>
      <c r="D936" s="15"/>
    </row>
    <row r="937">
      <c r="A937" s="28"/>
      <c r="B937" s="28"/>
      <c r="D937" s="15"/>
    </row>
    <row r="938">
      <c r="A938" s="28"/>
      <c r="B938" s="28"/>
      <c r="D938" s="15"/>
    </row>
    <row r="939">
      <c r="A939" s="28"/>
      <c r="B939" s="28"/>
      <c r="D939" s="15"/>
    </row>
    <row r="940">
      <c r="A940" s="28"/>
      <c r="B940" s="28"/>
      <c r="D940" s="15"/>
    </row>
    <row r="941">
      <c r="A941" s="28"/>
      <c r="B941" s="28"/>
      <c r="D941" s="15"/>
    </row>
    <row r="942">
      <c r="A942" s="28"/>
      <c r="B942" s="28"/>
      <c r="D942" s="15"/>
    </row>
    <row r="943">
      <c r="A943" s="28"/>
      <c r="B943" s="28"/>
      <c r="D943" s="15"/>
    </row>
    <row r="944">
      <c r="A944" s="28"/>
      <c r="B944" s="28"/>
      <c r="D944" s="15"/>
    </row>
    <row r="945">
      <c r="A945" s="28"/>
      <c r="B945" s="28"/>
      <c r="D945" s="15"/>
    </row>
    <row r="946">
      <c r="A946" s="28"/>
      <c r="B946" s="28"/>
      <c r="D946" s="15"/>
    </row>
    <row r="947">
      <c r="A947" s="28"/>
      <c r="B947" s="28"/>
      <c r="D947" s="15"/>
    </row>
    <row r="948">
      <c r="A948" s="28"/>
      <c r="B948" s="28"/>
      <c r="D948" s="15"/>
    </row>
    <row r="949">
      <c r="A949" s="28"/>
      <c r="B949" s="28"/>
      <c r="D949" s="15"/>
    </row>
    <row r="950">
      <c r="A950" s="28"/>
      <c r="B950" s="28"/>
      <c r="D950" s="15"/>
    </row>
    <row r="951">
      <c r="A951" s="28"/>
      <c r="B951" s="28"/>
      <c r="D951" s="15"/>
    </row>
    <row r="952">
      <c r="A952" s="28"/>
      <c r="B952" s="28"/>
      <c r="D952" s="15"/>
    </row>
    <row r="953">
      <c r="A953" s="28"/>
      <c r="B953" s="28"/>
      <c r="D953" s="15"/>
    </row>
    <row r="954">
      <c r="A954" s="28"/>
      <c r="B954" s="28"/>
      <c r="D954" s="15"/>
    </row>
    <row r="955">
      <c r="A955" s="28"/>
      <c r="B955" s="28"/>
      <c r="D955" s="15"/>
    </row>
    <row r="956">
      <c r="A956" s="28"/>
      <c r="B956" s="28"/>
      <c r="D956" s="15"/>
    </row>
    <row r="957">
      <c r="A957" s="28"/>
      <c r="B957" s="28"/>
      <c r="D957" s="15"/>
    </row>
    <row r="958">
      <c r="A958" s="28"/>
      <c r="B958" s="28"/>
      <c r="D958" s="15"/>
    </row>
    <row r="959">
      <c r="A959" s="28"/>
      <c r="B959" s="28"/>
      <c r="D959" s="15"/>
    </row>
    <row r="960">
      <c r="A960" s="28"/>
      <c r="B960" s="28"/>
      <c r="D960" s="15"/>
    </row>
    <row r="961">
      <c r="A961" s="28"/>
      <c r="B961" s="28"/>
      <c r="D961" s="15"/>
    </row>
    <row r="962">
      <c r="A962" s="28"/>
      <c r="B962" s="28"/>
      <c r="D962" s="15"/>
    </row>
    <row r="963">
      <c r="A963" s="28"/>
      <c r="B963" s="28"/>
      <c r="D963" s="15"/>
    </row>
    <row r="964">
      <c r="A964" s="28"/>
      <c r="B964" s="28"/>
      <c r="D964" s="15"/>
    </row>
    <row r="965">
      <c r="A965" s="28"/>
      <c r="B965" s="28"/>
      <c r="D965" s="15"/>
    </row>
    <row r="966">
      <c r="A966" s="28"/>
      <c r="B966" s="28"/>
      <c r="D966" s="15"/>
    </row>
    <row r="967">
      <c r="A967" s="28"/>
      <c r="B967" s="28"/>
      <c r="D967" s="15"/>
    </row>
    <row r="968">
      <c r="A968" s="28"/>
      <c r="B968" s="28"/>
      <c r="D968" s="15"/>
    </row>
    <row r="969">
      <c r="A969" s="28"/>
      <c r="B969" s="28"/>
      <c r="D969" s="15"/>
    </row>
    <row r="970">
      <c r="A970" s="28"/>
      <c r="B970" s="28"/>
      <c r="D970" s="15"/>
    </row>
    <row r="971">
      <c r="A971" s="28"/>
      <c r="B971" s="28"/>
      <c r="D971" s="15"/>
    </row>
    <row r="972">
      <c r="A972" s="28"/>
      <c r="B972" s="28"/>
      <c r="D972" s="15"/>
    </row>
    <row r="973">
      <c r="A973" s="28"/>
      <c r="B973" s="28"/>
      <c r="D973" s="15"/>
    </row>
    <row r="974">
      <c r="A974" s="28"/>
      <c r="B974" s="28"/>
      <c r="D974" s="15"/>
    </row>
    <row r="975">
      <c r="A975" s="28"/>
      <c r="B975" s="28"/>
      <c r="D975" s="15"/>
    </row>
    <row r="976">
      <c r="A976" s="28"/>
      <c r="B976" s="28"/>
      <c r="D976" s="15"/>
    </row>
    <row r="977">
      <c r="A977" s="28"/>
      <c r="B977" s="28"/>
      <c r="D977" s="15"/>
    </row>
    <row r="978">
      <c r="A978" s="28"/>
      <c r="B978" s="28"/>
      <c r="D978" s="15"/>
    </row>
    <row r="979">
      <c r="A979" s="28"/>
      <c r="B979" s="28"/>
      <c r="D979" s="15"/>
    </row>
    <row r="980">
      <c r="A980" s="28"/>
      <c r="B980" s="28"/>
      <c r="D980" s="15"/>
    </row>
    <row r="981">
      <c r="A981" s="28"/>
      <c r="B981" s="28"/>
      <c r="D981" s="15"/>
    </row>
    <row r="982">
      <c r="A982" s="28"/>
      <c r="B982" s="28"/>
      <c r="D982" s="15"/>
    </row>
    <row r="983">
      <c r="A983" s="28"/>
      <c r="B983" s="28"/>
      <c r="D983" s="15"/>
    </row>
    <row r="984">
      <c r="A984" s="28"/>
      <c r="B984" s="28"/>
      <c r="D984" s="15"/>
    </row>
    <row r="985">
      <c r="A985" s="28"/>
      <c r="B985" s="28"/>
      <c r="D985" s="15"/>
    </row>
    <row r="986">
      <c r="A986" s="28"/>
      <c r="B986" s="28"/>
      <c r="D986" s="15"/>
    </row>
    <row r="987">
      <c r="A987" s="28"/>
      <c r="B987" s="28"/>
      <c r="D987" s="15"/>
    </row>
    <row r="988">
      <c r="A988" s="28"/>
      <c r="B988" s="28"/>
      <c r="D988" s="15"/>
    </row>
    <row r="989">
      <c r="A989" s="28"/>
      <c r="B989" s="28"/>
      <c r="D989" s="15"/>
    </row>
    <row r="990">
      <c r="A990" s="28"/>
      <c r="B990" s="28"/>
      <c r="D990" s="15"/>
    </row>
    <row r="991">
      <c r="A991" s="28"/>
      <c r="B991" s="28"/>
      <c r="D991" s="15"/>
    </row>
    <row r="992">
      <c r="A992" s="28"/>
      <c r="B992" s="28"/>
      <c r="D992" s="15"/>
    </row>
    <row r="993">
      <c r="A993" s="28"/>
      <c r="B993" s="28"/>
      <c r="D993" s="15"/>
    </row>
    <row r="994">
      <c r="A994" s="28"/>
      <c r="B994" s="28"/>
      <c r="D994" s="15"/>
    </row>
    <row r="995">
      <c r="A995" s="28"/>
      <c r="B995" s="28"/>
      <c r="D995" s="15"/>
    </row>
    <row r="996">
      <c r="A996" s="28"/>
      <c r="B996" s="28"/>
      <c r="D996" s="15"/>
    </row>
    <row r="997">
      <c r="A997" s="28"/>
      <c r="B997" s="28"/>
      <c r="D997" s="15"/>
    </row>
    <row r="998">
      <c r="A998" s="28"/>
      <c r="B998" s="28"/>
      <c r="D998" s="15"/>
    </row>
    <row r="999">
      <c r="A999" s="28"/>
      <c r="B999" s="28"/>
      <c r="D999" s="15"/>
    </row>
    <row r="1000">
      <c r="A1000" s="28"/>
      <c r="B1000" s="28"/>
      <c r="D1000" s="15"/>
    </row>
    <row r="1001">
      <c r="A1001" s="28"/>
      <c r="B1001" s="28"/>
      <c r="D1001" s="15"/>
    </row>
    <row r="1002">
      <c r="A1002" s="28"/>
      <c r="B1002" s="28"/>
      <c r="D1002" s="15"/>
    </row>
    <row r="1003">
      <c r="A1003" s="28"/>
      <c r="B1003" s="28"/>
      <c r="D1003" s="15"/>
    </row>
    <row r="1004">
      <c r="A1004" s="28"/>
      <c r="B1004" s="28"/>
      <c r="D1004" s="15"/>
    </row>
    <row r="1005">
      <c r="A1005" s="28"/>
      <c r="B1005" s="28"/>
      <c r="D1005" s="15"/>
    </row>
    <row r="1006">
      <c r="A1006" s="28"/>
      <c r="B1006" s="28"/>
      <c r="D1006" s="15"/>
    </row>
    <row r="1007">
      <c r="A1007" s="28"/>
      <c r="B1007" s="28"/>
      <c r="D1007" s="15"/>
    </row>
    <row r="1008">
      <c r="A1008" s="28"/>
      <c r="B1008" s="28"/>
      <c r="D1008" s="15"/>
    </row>
    <row r="1009">
      <c r="A1009" s="28"/>
      <c r="B1009" s="28"/>
      <c r="D1009" s="15"/>
    </row>
    <row r="1010">
      <c r="A1010" s="28"/>
      <c r="B1010" s="28"/>
      <c r="D1010" s="15"/>
    </row>
    <row r="1011">
      <c r="A1011" s="28"/>
      <c r="B1011" s="28"/>
      <c r="D1011" s="15"/>
    </row>
    <row r="1012">
      <c r="A1012" s="28"/>
      <c r="B1012" s="28"/>
      <c r="D1012" s="15"/>
    </row>
    <row r="1013">
      <c r="A1013" s="28"/>
      <c r="B1013" s="28"/>
      <c r="D1013" s="15"/>
    </row>
    <row r="1014">
      <c r="A1014" s="28"/>
      <c r="B1014" s="28"/>
      <c r="D1014" s="15"/>
    </row>
    <row r="1015">
      <c r="A1015" s="28"/>
      <c r="B1015" s="28"/>
      <c r="D1015" s="15"/>
    </row>
    <row r="1016">
      <c r="A1016" s="28"/>
      <c r="B1016" s="28"/>
      <c r="D1016" s="15"/>
    </row>
  </sheetData>
  <conditionalFormatting sqref="D2:D82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2:G82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H2:H82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</cols>
  <sheetData>
    <row r="1">
      <c r="A1" s="41" t="s">
        <v>0</v>
      </c>
      <c r="B1" s="3"/>
      <c r="C1" s="3" t="s">
        <v>137</v>
      </c>
      <c r="D1" s="3" t="s">
        <v>1</v>
      </c>
      <c r="E1" s="3" t="s">
        <v>135</v>
      </c>
      <c r="F1" s="3" t="s">
        <v>136</v>
      </c>
      <c r="H1" s="42" t="s">
        <v>138</v>
      </c>
      <c r="I1" s="3" t="s">
        <v>139</v>
      </c>
      <c r="J1" s="3" t="s">
        <v>140</v>
      </c>
    </row>
    <row r="2">
      <c r="A2" s="43" t="s">
        <v>93</v>
      </c>
      <c r="B2" s="44">
        <v>44660.0</v>
      </c>
      <c r="D2" s="23">
        <v>7.99</v>
      </c>
      <c r="E2" s="23">
        <v>9.99</v>
      </c>
      <c r="F2" s="23">
        <v>11.99</v>
      </c>
      <c r="G2" s="23" t="s">
        <v>60</v>
      </c>
      <c r="H2" s="23">
        <v>7.99</v>
      </c>
      <c r="I2" s="23">
        <v>9.99</v>
      </c>
      <c r="J2" s="23">
        <v>11.99</v>
      </c>
    </row>
    <row r="3">
      <c r="A3" s="23" t="s">
        <v>20</v>
      </c>
      <c r="B3" s="44">
        <v>44660.0</v>
      </c>
      <c r="D3" s="23">
        <v>379.0</v>
      </c>
      <c r="E3" s="23">
        <v>639.0</v>
      </c>
      <c r="F3" s="23">
        <v>939.0</v>
      </c>
      <c r="G3" s="23" t="s">
        <v>21</v>
      </c>
      <c r="H3" s="45">
        <f>IFERROR(__xludf.DUMMYFUNCTION("index(GOOGLEFINANCE(""currency:ARSUSD"",""price"",$B$3),2,2)*D3"),3.3789415270000003)</f>
        <v>3.378941527</v>
      </c>
      <c r="I3" s="45">
        <f>IFERROR(__xludf.DUMMYFUNCTION("index(GOOGLEFINANCE(""currency:ARSUSD"",""price"",$B$3),2,2)*E3"),5.696948907)</f>
        <v>5.696948907</v>
      </c>
      <c r="J3" s="45">
        <f>IFERROR(__xludf.DUMMYFUNCTION("index(GOOGLEFINANCE(""currency:ARSUSD"",""price"",$B$3),2,2)*F3"),8.371572807)</f>
        <v>8.371572807</v>
      </c>
    </row>
    <row r="4">
      <c r="A4" s="23" t="s">
        <v>54</v>
      </c>
      <c r="B4" s="44">
        <v>44660.0</v>
      </c>
      <c r="D4" s="23">
        <v>10.99</v>
      </c>
      <c r="E4" s="23">
        <v>16.99</v>
      </c>
      <c r="F4" s="23">
        <v>22.99</v>
      </c>
      <c r="G4" s="23" t="s">
        <v>55</v>
      </c>
      <c r="H4" s="45">
        <f>IFERROR(__xludf.DUMMYFUNCTION("index(GOOGLEFINANCE(""currency:AUDUSD"",""price"",$B$4),2,2)*D4"),8.18441785)</f>
        <v>8.18441785</v>
      </c>
      <c r="I4" s="45">
        <f>IFERROR(__xludf.DUMMYFUNCTION("index(GOOGLEFINANCE(""currency:AUDUSD"",""price"",$B$4),2,2)*E4"),12.652707849999999)</f>
        <v>12.65270785</v>
      </c>
      <c r="J4" s="45">
        <f>IFERROR(__xludf.DUMMYFUNCTION("index(GOOGLEFINANCE(""currency:AUDUSD"",""price"",$B$4),2,2)*F4"),17.12099785)</f>
        <v>17.12099785</v>
      </c>
    </row>
    <row r="5">
      <c r="A5" s="23" t="s">
        <v>71</v>
      </c>
      <c r="B5" s="44">
        <v>44660.0</v>
      </c>
      <c r="D5" s="23">
        <v>7.99</v>
      </c>
      <c r="E5" s="23">
        <v>12.99</v>
      </c>
      <c r="F5" s="23">
        <v>17.99</v>
      </c>
      <c r="G5" s="23" t="s">
        <v>25</v>
      </c>
      <c r="H5" s="45">
        <f>IFERROR(__xludf.DUMMYFUNCTION("index(GOOGLEFINANCE(""currency:EURUSD"",""price"",$B$4),2,2)*D5"),8.6903235)</f>
        <v>8.6903235</v>
      </c>
      <c r="I5" s="45">
        <f>IFERROR(__xludf.DUMMYFUNCTION("index(GOOGLEFINANCE(""currency:EURUSD"",""price"",$B$4),2,2)*E5"),14.1285735)</f>
        <v>14.1285735</v>
      </c>
      <c r="J5" s="45">
        <f>IFERROR(__xludf.DUMMYFUNCTION("index(GOOGLEFINANCE(""currency:EURUSD"",""price"",$B$4),2,2)*F5"),19.566823499999998)</f>
        <v>19.5668235</v>
      </c>
    </row>
    <row r="6">
      <c r="A6" s="43" t="s">
        <v>90</v>
      </c>
      <c r="B6" s="44">
        <v>44660.0</v>
      </c>
      <c r="D6" s="23">
        <v>7.99</v>
      </c>
      <c r="E6" s="23">
        <v>10.49</v>
      </c>
      <c r="F6" s="23">
        <v>15.79</v>
      </c>
      <c r="G6" s="23" t="s">
        <v>60</v>
      </c>
      <c r="H6" s="23">
        <v>7.99</v>
      </c>
      <c r="I6" s="23">
        <v>10.49</v>
      </c>
      <c r="J6" s="23">
        <v>15.79</v>
      </c>
    </row>
    <row r="7">
      <c r="A7" s="23" t="s">
        <v>117</v>
      </c>
      <c r="B7" s="44">
        <v>44660.0</v>
      </c>
      <c r="D7" s="23">
        <v>8.99</v>
      </c>
      <c r="E7" s="23">
        <v>13.49</v>
      </c>
      <c r="F7" s="23">
        <v>17.99</v>
      </c>
      <c r="G7" s="23" t="s">
        <v>25</v>
      </c>
      <c r="H7" s="45">
        <f>IFERROR(__xludf.DUMMYFUNCTION("index(GOOGLEFINANCE(""currency:EURUSD"",""price"",$B$4),2,2)*D7"),9.7779735)</f>
        <v>9.7779735</v>
      </c>
      <c r="I7" s="45">
        <f>IFERROR(__xludf.DUMMYFUNCTION("index(GOOGLEFINANCE(""currency:EURUSD"",""price"",$B$4),2,2)*E7"),14.6723985)</f>
        <v>14.6723985</v>
      </c>
      <c r="J7" s="45">
        <f>IFERROR(__xludf.DUMMYFUNCTION("index(GOOGLEFINANCE(""currency:EURUSD"",""price"",$B$4),2,2)*F7"),19.566823499999998)</f>
        <v>19.5668235</v>
      </c>
    </row>
    <row r="8">
      <c r="A8" s="43" t="s">
        <v>59</v>
      </c>
      <c r="B8" s="44">
        <v>44660.0</v>
      </c>
      <c r="D8" s="23">
        <v>8.99</v>
      </c>
      <c r="E8" s="23">
        <v>12.99</v>
      </c>
      <c r="F8" s="23">
        <v>15.99</v>
      </c>
      <c r="G8" s="23" t="s">
        <v>60</v>
      </c>
      <c r="H8" s="23">
        <v>8.99</v>
      </c>
      <c r="I8" s="23">
        <v>12.99</v>
      </c>
      <c r="J8" s="23">
        <v>15.99</v>
      </c>
    </row>
    <row r="9">
      <c r="A9" s="23" t="s">
        <v>78</v>
      </c>
      <c r="B9" s="44">
        <v>44660.0</v>
      </c>
      <c r="D9" s="23">
        <v>7.99</v>
      </c>
      <c r="E9" s="23">
        <v>10.99</v>
      </c>
      <c r="F9" s="23">
        <v>13.99</v>
      </c>
      <c r="G9" s="23" t="s">
        <v>60</v>
      </c>
      <c r="H9" s="23">
        <v>7.99</v>
      </c>
      <c r="I9" s="23">
        <v>10.99</v>
      </c>
      <c r="J9" s="23">
        <v>13.99</v>
      </c>
    </row>
    <row r="10">
      <c r="A10" s="23" t="s">
        <v>26</v>
      </c>
      <c r="B10" s="44">
        <v>44660.0</v>
      </c>
      <c r="D10" s="23">
        <v>25.9</v>
      </c>
      <c r="E10" s="23">
        <v>39.9</v>
      </c>
      <c r="F10" s="23">
        <v>55.9</v>
      </c>
      <c r="G10" s="23" t="s">
        <v>27</v>
      </c>
      <c r="H10" s="45">
        <f>IFERROR(__xludf.DUMMYFUNCTION("index(GOOGLEFINANCE(""currency:BRLUSD"",""price"",$B$4),2,2)*D10"),5.5147523199999995)</f>
        <v>5.51475232</v>
      </c>
      <c r="I10" s="45">
        <f>IFERROR(__xludf.DUMMYFUNCTION("index(GOOGLEFINANCE(""currency:BRLUSD"",""price"",$B$4),2,2)*E10"),8.495699519999999)</f>
        <v>8.49569952</v>
      </c>
      <c r="J10" s="45">
        <f>IFERROR(__xludf.DUMMYFUNCTION("index(GOOGLEFINANCE(""currency:BRLUSD"",""price"",$B$4),2,2)*F10"),11.90249632)</f>
        <v>11.90249632</v>
      </c>
    </row>
    <row r="11">
      <c r="A11" s="23" t="s">
        <v>33</v>
      </c>
      <c r="B11" s="44">
        <v>44660.0</v>
      </c>
      <c r="D11" s="23">
        <v>7.99</v>
      </c>
      <c r="E11" s="23">
        <v>9.99</v>
      </c>
      <c r="F11" s="23">
        <v>11.99</v>
      </c>
      <c r="G11" s="23" t="s">
        <v>25</v>
      </c>
      <c r="H11" s="45">
        <f>IFERROR(__xludf.DUMMYFUNCTION("index(GOOGLEFINANCE(""currency:EURUSD"",""price"",$B$4),2,2)*D11"),8.6903235)</f>
        <v>8.6903235</v>
      </c>
      <c r="I11" s="45">
        <f>IFERROR(__xludf.DUMMYFUNCTION("index(GOOGLEFINANCE(""currency:EURUSD"",""price"",$B$4),2,2)*E11"),10.8656235)</f>
        <v>10.8656235</v>
      </c>
      <c r="J11" s="45">
        <f>IFERROR(__xludf.DUMMYFUNCTION("index(GOOGLEFINANCE(""currency:EURUSD"",""price"",$B$4),2,2)*F11"),13.0409235)</f>
        <v>13.0409235</v>
      </c>
    </row>
    <row r="12">
      <c r="A12" s="23" t="s">
        <v>37</v>
      </c>
      <c r="B12" s="44">
        <v>44660.0</v>
      </c>
      <c r="D12" s="23">
        <v>9.99</v>
      </c>
      <c r="E12" s="23">
        <v>16.49</v>
      </c>
      <c r="F12" s="23">
        <v>20.99</v>
      </c>
      <c r="G12" s="23" t="s">
        <v>38</v>
      </c>
      <c r="H12" s="45">
        <f>IFERROR(__xludf.DUMMYFUNCTION("index(GOOGLEFINANCE(""currency:CADUSD"",""price"",$B$4),2,2)*D12"),7.947306738)</f>
        <v>7.947306738</v>
      </c>
      <c r="I12" s="45">
        <f>IFERROR(__xludf.DUMMYFUNCTION("index(GOOGLEFINANCE(""currency:CADUSD"",""price"",$B$4),2,2)*E12"),13.118227037999999)</f>
        <v>13.11822704</v>
      </c>
      <c r="J12" s="45">
        <f>IFERROR(__xludf.DUMMYFUNCTION("index(GOOGLEFINANCE(""currency:CADUSD"",""price"",$B$4),2,2)*F12"),16.698094937999997)</f>
        <v>16.69809494</v>
      </c>
    </row>
    <row r="13">
      <c r="A13" s="23" t="s">
        <v>61</v>
      </c>
      <c r="B13" s="44">
        <v>44660.0</v>
      </c>
      <c r="D13" s="23">
        <v>5940.0</v>
      </c>
      <c r="E13" s="23">
        <v>8320.0</v>
      </c>
      <c r="F13" s="23">
        <v>10700.0</v>
      </c>
      <c r="G13" s="23" t="s">
        <v>62</v>
      </c>
      <c r="H13" s="45">
        <f>IFERROR(__xludf.DUMMYFUNCTION("index(GOOGLEFINANCE(""currency:CLPUSD"",""price"",$B$4),2,2)*D13"),7.3062)</f>
        <v>7.3062</v>
      </c>
      <c r="I13" s="45">
        <f>IFERROR(__xludf.DUMMYFUNCTION("index(GOOGLEFINANCE(""currency:CLPUSD"",""price"",$B$4),2,2)*E13"),10.2336)</f>
        <v>10.2336</v>
      </c>
      <c r="J13" s="45">
        <f>IFERROR(__xludf.DUMMYFUNCTION("index(GOOGLEFINANCE(""currency:CLPUSD"",""price"",$B$4),2,2)*F13"),13.161)</f>
        <v>13.161</v>
      </c>
    </row>
    <row r="14">
      <c r="A14" s="23" t="s">
        <v>22</v>
      </c>
      <c r="B14" s="44">
        <v>44660.0</v>
      </c>
      <c r="D14" s="23">
        <v>16900.0</v>
      </c>
      <c r="E14" s="23">
        <v>26900.0</v>
      </c>
      <c r="F14" s="23">
        <v>38900.0</v>
      </c>
      <c r="G14" s="23" t="s">
        <v>23</v>
      </c>
      <c r="H14" s="45">
        <f>IFERROR(__xludf.DUMMYFUNCTION("index(GOOGLEFINANCE(""currency:COPUSD"",""price"",$B$4),2,2)*D14"),4.480288020000001)</f>
        <v>4.48028802</v>
      </c>
      <c r="I14" s="45">
        <f>IFERROR(__xludf.DUMMYFUNCTION("index(GOOGLEFINANCE(""currency:COPUSD"",""price"",$B$4),2,2)*E14"),7.1313460200000005)</f>
        <v>7.13134602</v>
      </c>
      <c r="J14" s="45">
        <f>IFERROR(__xludf.DUMMYFUNCTION("index(GOOGLEFINANCE(""currency:COPUSD"",""price"",$B$4),2,2)*F14"),10.31261562)</f>
        <v>10.31261562</v>
      </c>
    </row>
    <row r="15">
      <c r="A15" s="23" t="s">
        <v>112</v>
      </c>
      <c r="B15" s="44">
        <v>44660.0</v>
      </c>
      <c r="D15" s="23">
        <v>8.99</v>
      </c>
      <c r="E15" s="23">
        <v>12.99</v>
      </c>
      <c r="F15" s="23">
        <v>15.99</v>
      </c>
      <c r="G15" s="23" t="s">
        <v>60</v>
      </c>
      <c r="H15" s="23">
        <v>8.99</v>
      </c>
      <c r="I15" s="23">
        <v>12.99</v>
      </c>
      <c r="J15" s="23">
        <v>15.99</v>
      </c>
    </row>
    <row r="16">
      <c r="A16" s="23" t="s">
        <v>131</v>
      </c>
      <c r="B16" s="44">
        <v>44660.0</v>
      </c>
      <c r="D16" s="23">
        <v>7.99</v>
      </c>
      <c r="E16" s="23">
        <v>9.99</v>
      </c>
      <c r="F16" s="23">
        <v>11.99</v>
      </c>
      <c r="G16" s="23" t="s">
        <v>25</v>
      </c>
      <c r="H16" s="45">
        <f>IFERROR(__xludf.DUMMYFUNCTION("index(GOOGLEFINANCE(""currency:EURUSD"",""price"",$B$4),2,2)*D16"),8.6903235)</f>
        <v>8.6903235</v>
      </c>
      <c r="I16" s="45">
        <f>IFERROR(__xludf.DUMMYFUNCTION("index(GOOGLEFINANCE(""currency:EURUSD"",""price"",$B$4),2,2)*E16"),10.8656235)</f>
        <v>10.8656235</v>
      </c>
      <c r="J16" s="45">
        <f>IFERROR(__xludf.DUMMYFUNCTION("index(GOOGLEFINANCE(""currency:EURUSD"",""price"",$B$4),2,2)*F16"),13.0409235)</f>
        <v>13.0409235</v>
      </c>
    </row>
    <row r="17">
      <c r="A17" s="23" t="s">
        <v>115</v>
      </c>
      <c r="B17" s="44">
        <v>44660.0</v>
      </c>
      <c r="D17" s="23">
        <v>199.0</v>
      </c>
      <c r="E17" s="23">
        <v>259.0</v>
      </c>
      <c r="F17" s="23">
        <v>319.0</v>
      </c>
      <c r="G17" s="23" t="s">
        <v>116</v>
      </c>
      <c r="H17" s="45">
        <f>IFERROR(__xludf.DUMMYFUNCTION("index(GOOGLEFINANCE(""currency:CZKUSD"",""price"",$B$4),2,2)*D17"),8.85704424)</f>
        <v>8.85704424</v>
      </c>
      <c r="I17" s="45">
        <f>IFERROR(__xludf.DUMMYFUNCTION("index(GOOGLEFINANCE(""currency:CZKUSD"",""price"",$B$4),2,2)*E17"),11.52750984)</f>
        <v>11.52750984</v>
      </c>
      <c r="J17" s="45">
        <f>IFERROR(__xludf.DUMMYFUNCTION("index(GOOGLEFINANCE(""currency:CZKUSD"",""price"",$B$4),2,2)*F17"),14.19797544)</f>
        <v>14.19797544</v>
      </c>
    </row>
    <row r="18">
      <c r="A18" s="23" t="s">
        <v>128</v>
      </c>
      <c r="B18" s="44">
        <v>44660.0</v>
      </c>
      <c r="D18" s="23">
        <v>79.0</v>
      </c>
      <c r="E18" s="23">
        <v>114.0</v>
      </c>
      <c r="F18" s="23">
        <v>149.0</v>
      </c>
      <c r="G18" s="23" t="s">
        <v>129</v>
      </c>
      <c r="H18" s="45">
        <f>IFERROR(__xludf.DUMMYFUNCTION("index(GOOGLEFINANCE(""currency:DKKUSD"",""price"",$B$4),2,2)*D18"),11.553757899999999)</f>
        <v>11.5537579</v>
      </c>
      <c r="I18" s="45">
        <f>IFERROR(__xludf.DUMMYFUNCTION("index(GOOGLEFINANCE(""currency:DKKUSD"",""price"",$B$4),2,2)*E18"),16.672511399999998)</f>
        <v>16.6725114</v>
      </c>
      <c r="J18" s="45">
        <f>IFERROR(__xludf.DUMMYFUNCTION("index(GOOGLEFINANCE(""currency:DKKUSD"",""price"",$B$4),2,2)*F18"),21.791264899999998)</f>
        <v>21.7912649</v>
      </c>
    </row>
    <row r="19">
      <c r="A19" s="23" t="s">
        <v>79</v>
      </c>
      <c r="B19" s="44">
        <v>44660.0</v>
      </c>
      <c r="D19" s="23">
        <v>7.99</v>
      </c>
      <c r="E19" s="23">
        <v>10.99</v>
      </c>
      <c r="F19" s="23">
        <v>13.99</v>
      </c>
      <c r="G19" s="23" t="s">
        <v>60</v>
      </c>
      <c r="H19" s="23">
        <v>7.99</v>
      </c>
      <c r="I19" s="23">
        <v>10.99</v>
      </c>
      <c r="J19" s="23">
        <v>13.99</v>
      </c>
    </row>
    <row r="20">
      <c r="A20" s="43" t="s">
        <v>42</v>
      </c>
      <c r="B20" s="44">
        <v>44660.0</v>
      </c>
      <c r="D20" s="23">
        <v>120.0</v>
      </c>
      <c r="E20" s="23">
        <v>165.0</v>
      </c>
      <c r="F20" s="23">
        <v>200.0</v>
      </c>
      <c r="G20" s="23" t="s">
        <v>43</v>
      </c>
      <c r="H20" s="45">
        <f>IFERROR(__xludf.DUMMYFUNCTION("index(GOOGLEFINANCE(""currency:EGPUSD"",""price"",$B$4),2,2)*D20"),6.5425668)</f>
        <v>6.5425668</v>
      </c>
      <c r="I20" s="45">
        <f>IFERROR(__xludf.DUMMYFUNCTION("index(GOOGLEFINANCE(""currency:EGPUSD"",""price"",$B$4),2,2)*E20"),8.99602935)</f>
        <v>8.99602935</v>
      </c>
      <c r="J20" s="45">
        <f>IFERROR(__xludf.DUMMYFUNCTION("index(GOOGLEFINANCE(""currency:EGPUSD"",""price"",$B$4),2,2)*F20"),10.904278000000001)</f>
        <v>10.904278</v>
      </c>
    </row>
    <row r="21">
      <c r="A21" s="23" t="s">
        <v>35</v>
      </c>
      <c r="B21" s="44">
        <v>44660.0</v>
      </c>
      <c r="D21" s="23">
        <v>7.99</v>
      </c>
      <c r="E21" s="23">
        <v>9.99</v>
      </c>
      <c r="F21" s="23">
        <v>11.99</v>
      </c>
      <c r="G21" s="23" t="s">
        <v>25</v>
      </c>
      <c r="H21" s="45">
        <f>IFERROR(__xludf.DUMMYFUNCTION("index(GOOGLEFINANCE(""currency:EURUSD"",""price"",$B$4),2,2)*D21"),8.6903235)</f>
        <v>8.6903235</v>
      </c>
      <c r="I21" s="45">
        <f>IFERROR(__xludf.DUMMYFUNCTION("index(GOOGLEFINANCE(""currency:EURUSD"",""price"",$B$4),2,2)*E21"),10.8656235)</f>
        <v>10.8656235</v>
      </c>
      <c r="J21" s="45">
        <f>IFERROR(__xludf.DUMMYFUNCTION("index(GOOGLEFINANCE(""currency:EURUSD"",""price"",$B$4),2,2)*F21"),13.0409235)</f>
        <v>13.0409235</v>
      </c>
    </row>
    <row r="22">
      <c r="A22" s="23" t="s">
        <v>107</v>
      </c>
      <c r="B22" s="44">
        <v>44660.0</v>
      </c>
      <c r="D22" s="23">
        <v>7.99</v>
      </c>
      <c r="E22" s="23">
        <v>11.99</v>
      </c>
      <c r="F22" s="23">
        <v>15.99</v>
      </c>
      <c r="G22" s="23" t="s">
        <v>25</v>
      </c>
      <c r="H22" s="45">
        <f>IFERROR(__xludf.DUMMYFUNCTION("index(GOOGLEFINANCE(""currency:EURUSD"",""price"",$B$4),2,2)*D22"),8.6903235)</f>
        <v>8.6903235</v>
      </c>
      <c r="I22" s="45">
        <f>IFERROR(__xludf.DUMMYFUNCTION("index(GOOGLEFINANCE(""currency:EURUSD"",""price"",$B$4),2,2)*E22"),13.0409235)</f>
        <v>13.0409235</v>
      </c>
      <c r="J22" s="45">
        <f>IFERROR(__xludf.DUMMYFUNCTION("index(GOOGLEFINANCE(""currency:EURUSD"",""price"",$B$4),2,2)*F22"),17.3915235)</f>
        <v>17.3915235</v>
      </c>
    </row>
    <row r="23">
      <c r="A23" s="23" t="s">
        <v>108</v>
      </c>
      <c r="B23" s="44">
        <v>44660.0</v>
      </c>
      <c r="D23" s="23">
        <v>8.99</v>
      </c>
      <c r="E23" s="23">
        <v>13.49</v>
      </c>
      <c r="F23" s="23">
        <v>17.99</v>
      </c>
      <c r="G23" s="23" t="s">
        <v>25</v>
      </c>
      <c r="H23" s="45">
        <f>IFERROR(__xludf.DUMMYFUNCTION("index(GOOGLEFINANCE(""currency:EURUSD"",""price"",$B$4),2,2)*D23"),9.7779735)</f>
        <v>9.7779735</v>
      </c>
      <c r="I23" s="45">
        <f>IFERROR(__xludf.DUMMYFUNCTION("index(GOOGLEFINANCE(""currency:EURUSD"",""price"",$B$4),2,2)*E23"),14.6723985)</f>
        <v>14.6723985</v>
      </c>
      <c r="J23" s="45">
        <f>IFERROR(__xludf.DUMMYFUNCTION("index(GOOGLEFINANCE(""currency:EURUSD"",""price"",$B$4),2,2)*F23"),19.566823499999998)</f>
        <v>19.5668235</v>
      </c>
    </row>
    <row r="24">
      <c r="A24" s="43" t="s">
        <v>104</v>
      </c>
      <c r="B24" s="44">
        <v>44660.0</v>
      </c>
      <c r="D24" s="23">
        <v>7.99</v>
      </c>
      <c r="E24" s="23">
        <v>10.99</v>
      </c>
      <c r="F24" s="23">
        <v>13.99</v>
      </c>
      <c r="G24" s="23" t="s">
        <v>25</v>
      </c>
      <c r="H24" s="45">
        <f>IFERROR(__xludf.DUMMYFUNCTION("index(GOOGLEFINANCE(""currency:EURUSD"",""price"",$B$4),2,2)*D24"),8.6903235)</f>
        <v>8.6903235</v>
      </c>
      <c r="I24" s="45">
        <f>IFERROR(__xludf.DUMMYFUNCTION("index(GOOGLEFINANCE(""currency:EURUSD"",""price"",$B$4),2,2)*E24"),11.9532735)</f>
        <v>11.9532735</v>
      </c>
      <c r="J24" s="45">
        <f>IFERROR(__xludf.DUMMYFUNCTION("index(GOOGLEFINANCE(""currency:EURUSD"",""price"",$B$4),2,2)*F24"),15.2162235)</f>
        <v>15.2162235</v>
      </c>
    </row>
    <row r="25">
      <c r="A25" s="43" t="s">
        <v>83</v>
      </c>
      <c r="B25" s="44">
        <v>44660.0</v>
      </c>
      <c r="C25" s="23">
        <v>3.99</v>
      </c>
      <c r="D25" s="23">
        <v>7.99</v>
      </c>
      <c r="E25" s="23">
        <v>9.99</v>
      </c>
      <c r="F25" s="23">
        <v>11.99</v>
      </c>
      <c r="G25" s="23" t="s">
        <v>60</v>
      </c>
      <c r="H25" s="23">
        <v>7.99</v>
      </c>
      <c r="I25" s="23">
        <v>9.99</v>
      </c>
      <c r="J25" s="23">
        <v>11.99</v>
      </c>
    </row>
    <row r="26">
      <c r="A26" s="23" t="s">
        <v>69</v>
      </c>
      <c r="B26" s="44">
        <v>44660.0</v>
      </c>
      <c r="D26" s="23">
        <v>7.99</v>
      </c>
      <c r="E26" s="23">
        <v>12.99</v>
      </c>
      <c r="F26" s="23">
        <v>17.99</v>
      </c>
      <c r="G26" s="23" t="s">
        <v>25</v>
      </c>
      <c r="H26" s="45">
        <f>IFERROR(__xludf.DUMMYFUNCTION("index(GOOGLEFINANCE(""currency:EURUSD"",""price"",$B$4),2,2)*D26"),8.6903235)</f>
        <v>8.6903235</v>
      </c>
      <c r="I26" s="45">
        <f>IFERROR(__xludf.DUMMYFUNCTION("index(GOOGLEFINANCE(""currency:EURUSD"",""price"",$B$4),2,2)*E26"),14.1285735)</f>
        <v>14.1285735</v>
      </c>
      <c r="J26" s="45">
        <f>IFERROR(__xludf.DUMMYFUNCTION("index(GOOGLEFINANCE(""currency:EURUSD"",""price"",$B$4),2,2)*F26"),19.566823499999998)</f>
        <v>19.5668235</v>
      </c>
    </row>
    <row r="27">
      <c r="A27" s="23" t="s">
        <v>58</v>
      </c>
      <c r="B27" s="44">
        <v>44660.0</v>
      </c>
      <c r="D27" s="23">
        <v>7.99</v>
      </c>
      <c r="E27" s="23">
        <v>12.99</v>
      </c>
      <c r="F27" s="23">
        <v>17.99</v>
      </c>
      <c r="G27" s="23" t="s">
        <v>25</v>
      </c>
      <c r="H27" s="45">
        <f>IFERROR(__xludf.DUMMYFUNCTION("index(GOOGLEFINANCE(""currency:EURUSD"",""price"",$B$4),2,2)*D27"),8.6903235)</f>
        <v>8.6903235</v>
      </c>
      <c r="I27" s="45">
        <f>IFERROR(__xludf.DUMMYFUNCTION("index(GOOGLEFINANCE(""currency:EURUSD"",""price"",$B$4),2,2)*E27"),14.1285735)</f>
        <v>14.1285735</v>
      </c>
      <c r="J27" s="45">
        <f>IFERROR(__xludf.DUMMYFUNCTION("index(GOOGLEFINANCE(""currency:EURUSD"",""price"",$B$4),2,2)*F27"),19.566823499999998)</f>
        <v>19.5668235</v>
      </c>
    </row>
    <row r="28">
      <c r="A28" s="23" t="s">
        <v>99</v>
      </c>
      <c r="B28" s="44">
        <v>44660.0</v>
      </c>
      <c r="D28" s="23">
        <v>7.99</v>
      </c>
      <c r="E28" s="23">
        <v>10.99</v>
      </c>
      <c r="F28" s="23">
        <v>13.99</v>
      </c>
      <c r="G28" s="23" t="s">
        <v>25</v>
      </c>
      <c r="H28" s="45">
        <f>IFERROR(__xludf.DUMMYFUNCTION("index(GOOGLEFINANCE(""currency:EURUSD"",""price"",$B$4),2,2)*D28"),8.6903235)</f>
        <v>8.6903235</v>
      </c>
      <c r="I28" s="45">
        <f>IFERROR(__xludf.DUMMYFUNCTION("index(GOOGLEFINANCE(""currency:EURUSD"",""price"",$B$4),2,2)*E28"),11.9532735)</f>
        <v>11.9532735</v>
      </c>
      <c r="J28" s="45">
        <f>IFERROR(__xludf.DUMMYFUNCTION("index(GOOGLEFINANCE(""currency:EURUSD"",""price"",$B$4),2,2)*F28"),15.2162235)</f>
        <v>15.2162235</v>
      </c>
    </row>
    <row r="29">
      <c r="A29" s="23" t="s">
        <v>80</v>
      </c>
      <c r="B29" s="44">
        <v>44660.0</v>
      </c>
      <c r="D29" s="23">
        <v>7.99</v>
      </c>
      <c r="E29" s="23">
        <v>10.99</v>
      </c>
      <c r="F29" s="23">
        <v>13.99</v>
      </c>
      <c r="G29" s="23" t="s">
        <v>60</v>
      </c>
      <c r="H29" s="23">
        <v>7.99</v>
      </c>
      <c r="I29" s="23">
        <v>10.99</v>
      </c>
      <c r="J29" s="23">
        <v>13.99</v>
      </c>
    </row>
    <row r="30">
      <c r="A30" s="23" t="s">
        <v>81</v>
      </c>
      <c r="B30" s="44">
        <v>44660.0</v>
      </c>
      <c r="D30" s="23">
        <v>7.99</v>
      </c>
      <c r="E30" s="23">
        <v>10.99</v>
      </c>
      <c r="F30" s="23">
        <v>13.99</v>
      </c>
      <c r="G30" s="23" t="s">
        <v>60</v>
      </c>
      <c r="H30" s="23">
        <v>7.99</v>
      </c>
      <c r="I30" s="23">
        <v>10.99</v>
      </c>
      <c r="J30" s="23">
        <v>13.99</v>
      </c>
    </row>
    <row r="31">
      <c r="A31" s="23" t="s">
        <v>100</v>
      </c>
      <c r="B31" s="44">
        <v>44660.0</v>
      </c>
      <c r="D31" s="23">
        <v>63.0</v>
      </c>
      <c r="E31" s="23">
        <v>78.0</v>
      </c>
      <c r="F31" s="23">
        <v>93.0</v>
      </c>
      <c r="G31" s="23" t="s">
        <v>101</v>
      </c>
      <c r="H31" s="45">
        <f>IFERROR(__xludf.DUMMYFUNCTION("index(GOOGLEFINANCE(""currency:HKDUSD"",""price"",$B$4),2,2)*D31"),8.0366391)</f>
        <v>8.0366391</v>
      </c>
      <c r="I31" s="45">
        <f>IFERROR(__xludf.DUMMYFUNCTION("index(GOOGLEFINANCE(""currency:HKDUSD"",""price"",$B$4),2,2)*E31"),9.9501246)</f>
        <v>9.9501246</v>
      </c>
      <c r="J31" s="45">
        <f>IFERROR(__xludf.DUMMYFUNCTION("index(GOOGLEFINANCE(""currency:HKDUSD"",""price"",$B$4),2,2)*F31"),11.8636101)</f>
        <v>11.8636101</v>
      </c>
    </row>
    <row r="32">
      <c r="A32" s="23" t="s">
        <v>94</v>
      </c>
      <c r="B32" s="44">
        <v>44660.0</v>
      </c>
      <c r="D32" s="23">
        <v>2490.0</v>
      </c>
      <c r="E32" s="23">
        <v>3490.0</v>
      </c>
      <c r="F32" s="23">
        <v>4490.0</v>
      </c>
      <c r="G32" s="23" t="s">
        <v>95</v>
      </c>
      <c r="H32" s="45">
        <f>IFERROR(__xludf.DUMMYFUNCTION("index(GOOGLEFINANCE(""currency:HUFUSD"",""price"",$B$4),2,2)*D32"),7.16654619)</f>
        <v>7.16654619</v>
      </c>
      <c r="I32" s="45">
        <f>IFERROR(__xludf.DUMMYFUNCTION("index(GOOGLEFINANCE(""currency:HUFUSD"",""price"",$B$4),2,2)*E32"),10.04467719)</f>
        <v>10.04467719</v>
      </c>
      <c r="J32" s="45">
        <f>IFERROR(__xludf.DUMMYFUNCTION("index(GOOGLEFINANCE(""currency:HUFUSD"",""price"",$B$4),2,2)*F32"),12.92280819)</f>
        <v>12.92280819</v>
      </c>
    </row>
    <row r="33">
      <c r="A33" s="23" t="s">
        <v>39</v>
      </c>
      <c r="B33" s="44">
        <v>44660.0</v>
      </c>
      <c r="D33" s="23">
        <v>7.99</v>
      </c>
      <c r="E33" s="23">
        <v>12.99</v>
      </c>
      <c r="F33" s="23">
        <v>17.99</v>
      </c>
      <c r="G33" s="23" t="s">
        <v>25</v>
      </c>
      <c r="H33" s="45">
        <f>IFERROR(__xludf.DUMMYFUNCTION("index(GOOGLEFINANCE(""currency:EURUSD"",""price"",$B$4),2,2)*D33"),8.6903235)</f>
        <v>8.6903235</v>
      </c>
      <c r="I33" s="45">
        <f>IFERROR(__xludf.DUMMYFUNCTION("index(GOOGLEFINANCE(""currency:EURUSD"",""price"",$B$4),2,2)*E33"),14.1285735)</f>
        <v>14.1285735</v>
      </c>
      <c r="J33" s="45">
        <f>IFERROR(__xludf.DUMMYFUNCTION("index(GOOGLEFINANCE(""currency:EURUSD"",""price"",$B$4),2,2)*F33"),19.566823499999998)</f>
        <v>19.5668235</v>
      </c>
    </row>
    <row r="34">
      <c r="A34" s="23" t="s">
        <v>16</v>
      </c>
      <c r="B34" s="44">
        <v>44660.0</v>
      </c>
      <c r="C34" s="23">
        <v>149.0</v>
      </c>
      <c r="D34" s="23">
        <v>199.0</v>
      </c>
      <c r="E34" s="23">
        <v>499.0</v>
      </c>
      <c r="F34" s="23">
        <v>649.0</v>
      </c>
      <c r="G34" s="23" t="s">
        <v>17</v>
      </c>
      <c r="H34" s="45">
        <f>IFERROR(__xludf.DUMMYFUNCTION("index(GOOGLEFINANCE(""currency:INRUSD"",""price"",$B$4),2,2)*D34"),2.62126979)</f>
        <v>2.62126979</v>
      </c>
      <c r="I34" s="45">
        <f>IFERROR(__xludf.DUMMYFUNCTION("index(GOOGLEFINANCE(""currency:INRUSD"",""price"",$B$4),2,2)*E34"),6.57293279)</f>
        <v>6.57293279</v>
      </c>
      <c r="J34" s="45">
        <f>IFERROR(__xludf.DUMMYFUNCTION("index(GOOGLEFINANCE(""currency:INRUSD"",""price"",$B$4),2,2)*F34"),8.54876429)</f>
        <v>8.54876429</v>
      </c>
    </row>
    <row r="35">
      <c r="A35" s="23" t="s">
        <v>118</v>
      </c>
      <c r="B35" s="44">
        <v>44660.0</v>
      </c>
      <c r="C35" s="23">
        <v>54000.0</v>
      </c>
      <c r="D35" s="23">
        <v>120000.0</v>
      </c>
      <c r="E35" s="23">
        <v>153000.0</v>
      </c>
      <c r="F35" s="23">
        <v>186000.0</v>
      </c>
      <c r="G35" s="23" t="s">
        <v>119</v>
      </c>
      <c r="H35" s="45">
        <f>IFERROR(__xludf.DUMMYFUNCTION("index(GOOGLEFINANCE(""currency:IDRUSD"",""price"",$B$4),2,2)*D35"),8.350344)</f>
        <v>8.350344</v>
      </c>
      <c r="I35" s="45">
        <f>IFERROR(__xludf.DUMMYFUNCTION("index(GOOGLEFINANCE(""currency:IDRUSD"",""price"",$B$4),2,2)*E35"),10.6466886)</f>
        <v>10.6466886</v>
      </c>
      <c r="J35" s="45">
        <f>IFERROR(__xludf.DUMMYFUNCTION("index(GOOGLEFINANCE(""currency:IDRUSD"",""price"",$B$4),2,2)*F35"),12.943033199999999)</f>
        <v>12.9430332</v>
      </c>
    </row>
    <row r="36">
      <c r="A36" s="23" t="s">
        <v>70</v>
      </c>
      <c r="B36" s="44">
        <v>44660.0</v>
      </c>
      <c r="D36" s="23">
        <v>8.99</v>
      </c>
      <c r="E36" s="23">
        <v>14.99</v>
      </c>
      <c r="F36" s="23">
        <v>20.99</v>
      </c>
      <c r="G36" s="23" t="s">
        <v>25</v>
      </c>
      <c r="H36" s="45">
        <f>IFERROR(__xludf.DUMMYFUNCTION("index(GOOGLEFINANCE(""currency:EURUSD"",""price"",$B$4),2,2)*D36"),9.7779735)</f>
        <v>9.7779735</v>
      </c>
      <c r="I36" s="45">
        <f>IFERROR(__xludf.DUMMYFUNCTION("index(GOOGLEFINANCE(""currency:EURUSD"",""price"",$B$4),2,2)*E36"),16.3038735)</f>
        <v>16.3038735</v>
      </c>
      <c r="J36" s="45">
        <f>IFERROR(__xludf.DUMMYFUNCTION("index(GOOGLEFINANCE(""currency:EURUSD"",""price"",$B$4),2,2)*F36"),22.829773499999998)</f>
        <v>22.8297735</v>
      </c>
    </row>
    <row r="37">
      <c r="A37" s="23" t="s">
        <v>109</v>
      </c>
      <c r="B37" s="44">
        <v>44660.0</v>
      </c>
      <c r="D37" s="23">
        <v>32.9</v>
      </c>
      <c r="E37" s="23">
        <v>54.9</v>
      </c>
      <c r="F37" s="23">
        <v>69.9</v>
      </c>
      <c r="G37" s="23" t="s">
        <v>110</v>
      </c>
      <c r="H37" s="45">
        <f>IFERROR(__xludf.DUMMYFUNCTION("index(GOOGLEFINANCE(""currency:ILSUSD"",""price"",$B$4),2,2)*D37"),10.21128815)</f>
        <v>10.21128815</v>
      </c>
      <c r="I37" s="45">
        <f>IFERROR(__xludf.DUMMYFUNCTION("index(GOOGLEFINANCE(""currency:ILSUSD"",""price"",$B$4),2,2)*E37"),17.03950515)</f>
        <v>17.03950515</v>
      </c>
      <c r="J37" s="45">
        <f>IFERROR(__xludf.DUMMYFUNCTION("index(GOOGLEFINANCE(""currency:ILSUSD"",""price"",$B$4),2,2)*F37"),21.695107650000004)</f>
        <v>21.69510765</v>
      </c>
    </row>
    <row r="38">
      <c r="A38" s="23" t="s">
        <v>72</v>
      </c>
      <c r="B38" s="44">
        <v>44660.0</v>
      </c>
      <c r="D38" s="23">
        <v>7.99</v>
      </c>
      <c r="E38" s="23">
        <v>12.99</v>
      </c>
      <c r="F38" s="23">
        <v>17.99</v>
      </c>
      <c r="G38" s="23" t="s">
        <v>25</v>
      </c>
      <c r="H38" s="45">
        <f>IFERROR(__xludf.DUMMYFUNCTION("index(GOOGLEFINANCE(""currency:EURUSD"",""price"",$B$4),2,2)*D38"),8.6903235)</f>
        <v>8.6903235</v>
      </c>
      <c r="I38" s="45">
        <f>IFERROR(__xludf.DUMMYFUNCTION("index(GOOGLEFINANCE(""currency:EURUSD"",""price"",$B$4),2,2)*E38"),14.1285735)</f>
        <v>14.1285735</v>
      </c>
      <c r="J38" s="45">
        <f>IFERROR(__xludf.DUMMYFUNCTION("index(GOOGLEFINANCE(""currency:EURUSD"",""price"",$B$4),2,2)*F38"),19.566823499999998)</f>
        <v>19.5668235</v>
      </c>
    </row>
    <row r="39">
      <c r="A39" s="23" t="s">
        <v>56</v>
      </c>
      <c r="B39" s="44">
        <v>44660.0</v>
      </c>
      <c r="D39" s="23">
        <v>990.0</v>
      </c>
      <c r="E39" s="23">
        <v>1490.0</v>
      </c>
      <c r="F39" s="23">
        <v>1980.0</v>
      </c>
      <c r="G39" s="23" t="s">
        <v>57</v>
      </c>
      <c r="H39" s="45">
        <f>IFERROR(__xludf.DUMMYFUNCTION("index(GOOGLEFINANCE(""currency:JPYUSD"",""price"",$B$4),2,2)*D39"),7.961400810000001)</f>
        <v>7.96140081</v>
      </c>
      <c r="I39" s="45">
        <f>IFERROR(__xludf.DUMMYFUNCTION("index(GOOGLEFINANCE(""currency:JPYUSD"",""price"",$B$4),2,2)*E39"),11.98231031)</f>
        <v>11.98231031</v>
      </c>
      <c r="J39" s="45">
        <f>IFERROR(__xludf.DUMMYFUNCTION("index(GOOGLEFINANCE(""currency:JPYUSD"",""price"",$B$4),2,2)*F39"),15.922801620000001)</f>
        <v>15.92280162</v>
      </c>
    </row>
    <row r="40">
      <c r="A40" s="43" t="s">
        <v>89</v>
      </c>
      <c r="B40" s="44">
        <v>44660.0</v>
      </c>
      <c r="D40" s="23">
        <v>7.99</v>
      </c>
      <c r="E40" s="23">
        <v>9.99</v>
      </c>
      <c r="F40" s="23">
        <v>11.99</v>
      </c>
      <c r="G40" s="23" t="s">
        <v>60</v>
      </c>
      <c r="H40" s="23">
        <v>7.99</v>
      </c>
      <c r="I40" s="23">
        <v>9.99</v>
      </c>
      <c r="J40" s="23">
        <v>11.99</v>
      </c>
    </row>
    <row r="41">
      <c r="A41" s="43" t="s">
        <v>86</v>
      </c>
      <c r="B41" s="44">
        <v>44660.0</v>
      </c>
      <c r="D41" s="23">
        <v>7.99</v>
      </c>
      <c r="E41" s="23">
        <v>9.99</v>
      </c>
      <c r="F41" s="23">
        <v>14.99</v>
      </c>
      <c r="G41" s="23" t="s">
        <v>60</v>
      </c>
      <c r="H41" s="23">
        <v>7.99</v>
      </c>
      <c r="I41" s="23">
        <v>9.99</v>
      </c>
      <c r="J41" s="23">
        <v>14.99</v>
      </c>
    </row>
    <row r="42">
      <c r="A42" s="23" t="s">
        <v>36</v>
      </c>
      <c r="B42" s="44">
        <v>44660.0</v>
      </c>
      <c r="D42" s="23">
        <v>7.99</v>
      </c>
      <c r="E42" s="23">
        <v>9.99</v>
      </c>
      <c r="F42" s="23">
        <v>11.99</v>
      </c>
      <c r="G42" s="23" t="s">
        <v>25</v>
      </c>
      <c r="H42" s="45">
        <f>IFERROR(__xludf.DUMMYFUNCTION("index(GOOGLEFINANCE(""currency:EURUSD"",""price"",$B$4),2,2)*D42"),8.6903235)</f>
        <v>8.6903235</v>
      </c>
      <c r="I42" s="45">
        <f>IFERROR(__xludf.DUMMYFUNCTION("index(GOOGLEFINANCE(""currency:EURUSD"",""price"",$B$4),2,2)*E42"),10.8656235)</f>
        <v>10.8656235</v>
      </c>
      <c r="J42" s="45">
        <f>IFERROR(__xludf.DUMMYFUNCTION("index(GOOGLEFINANCE(""currency:EURUSD"",""price"",$B$4),2,2)*F42"),13.0409235)</f>
        <v>13.0409235</v>
      </c>
    </row>
    <row r="43">
      <c r="A43" s="43" t="s">
        <v>91</v>
      </c>
      <c r="B43" s="44">
        <v>44660.0</v>
      </c>
      <c r="D43" s="23">
        <v>7.99</v>
      </c>
      <c r="E43" s="23">
        <v>9.99</v>
      </c>
      <c r="F43" s="23">
        <v>11.99</v>
      </c>
      <c r="G43" s="23" t="s">
        <v>60</v>
      </c>
      <c r="H43" s="23">
        <v>7.99</v>
      </c>
      <c r="I43" s="23">
        <v>9.99</v>
      </c>
      <c r="J43" s="23">
        <v>11.99</v>
      </c>
    </row>
    <row r="44">
      <c r="A44" s="23" t="s">
        <v>125</v>
      </c>
      <c r="B44" s="44">
        <v>44660.0</v>
      </c>
      <c r="D44" s="23">
        <v>11.9</v>
      </c>
      <c r="E44" s="23">
        <v>18.9</v>
      </c>
      <c r="F44" s="23">
        <v>24.9</v>
      </c>
      <c r="G44" s="23" t="s">
        <v>126</v>
      </c>
      <c r="H44" s="45">
        <f>IFERROR(__xludf.DUMMYFUNCTION("index(GOOGLEFINANCE(""currency:CHFUSD"",""price"",$B$4),2,2)*D44"),12.739164200000001)</f>
        <v>12.7391642</v>
      </c>
      <c r="I44" s="45">
        <f>IFERROR(__xludf.DUMMYFUNCTION("index(GOOGLEFINANCE(""currency:CHFUSD"",""price"",$B$4),2,2)*E44"),20.2327902)</f>
        <v>20.2327902</v>
      </c>
      <c r="J44" s="45">
        <f>IFERROR(__xludf.DUMMYFUNCTION("index(GOOGLEFINANCE(""currency:CHFUSD"",""price"",$B$4),2,2)*F44"),26.6558982)</f>
        <v>26.6558982</v>
      </c>
    </row>
    <row r="45">
      <c r="A45" s="23" t="s">
        <v>34</v>
      </c>
      <c r="B45" s="44">
        <v>44660.0</v>
      </c>
      <c r="D45" s="23">
        <v>7.99</v>
      </c>
      <c r="E45" s="23">
        <v>9.99</v>
      </c>
      <c r="F45" s="23">
        <v>11.99</v>
      </c>
      <c r="G45" s="23" t="s">
        <v>25</v>
      </c>
      <c r="H45" s="45">
        <f>IFERROR(__xludf.DUMMYFUNCTION("index(GOOGLEFINANCE(""currency:EURUSD"",""price"",$B$4),2,2)*D45"),8.6903235)</f>
        <v>8.6903235</v>
      </c>
      <c r="I45" s="45">
        <f>IFERROR(__xludf.DUMMYFUNCTION("index(GOOGLEFINANCE(""currency:EURUSD"",""price"",$B$4),2,2)*E45"),10.8656235)</f>
        <v>10.8656235</v>
      </c>
      <c r="J45" s="45">
        <f>IFERROR(__xludf.DUMMYFUNCTION("index(GOOGLEFINANCE(""currency:EURUSD"",""price"",$B$4),2,2)*F45"),13.0409235)</f>
        <v>13.0409235</v>
      </c>
    </row>
    <row r="46">
      <c r="A46" s="23" t="s">
        <v>50</v>
      </c>
      <c r="B46" s="44">
        <v>44660.0</v>
      </c>
      <c r="C46" s="23">
        <v>17.0</v>
      </c>
      <c r="D46" s="23">
        <v>35.0</v>
      </c>
      <c r="E46" s="23">
        <v>45.0</v>
      </c>
      <c r="F46" s="23">
        <v>55.0</v>
      </c>
      <c r="G46" s="23" t="s">
        <v>51</v>
      </c>
      <c r="H46" s="45">
        <f>IFERROR(__xludf.DUMMYFUNCTION("index(GOOGLEFINANCE(""currency:MYRUSD"",""price"",$B$4),2,2)*D46"),8.2908945)</f>
        <v>8.2908945</v>
      </c>
      <c r="I46" s="45">
        <f>IFERROR(__xludf.DUMMYFUNCTION("index(GOOGLEFINANCE(""currency:MYRUSD"",""price"",$B$4),2,2)*E46"),10.6597215)</f>
        <v>10.6597215</v>
      </c>
      <c r="J46" s="45">
        <f>IFERROR(__xludf.DUMMYFUNCTION("index(GOOGLEFINANCE(""currency:MYRUSD"",""price"",$B$4),2,2)*F46"),13.0285485)</f>
        <v>13.0285485</v>
      </c>
    </row>
    <row r="47">
      <c r="A47" s="23" t="s">
        <v>52</v>
      </c>
      <c r="B47" s="44">
        <v>44660.0</v>
      </c>
      <c r="D47" s="23">
        <v>139.0</v>
      </c>
      <c r="E47" s="23">
        <v>219.0</v>
      </c>
      <c r="F47" s="23">
        <v>299.0</v>
      </c>
      <c r="G47" s="23" t="s">
        <v>53</v>
      </c>
      <c r="H47" s="45">
        <f>IFERROR(__xludf.DUMMYFUNCTION("index(GOOGLEFINANCE(""currency:MXNUSD"",""price"",$B$4),2,2)*D47"),6.93550647)</f>
        <v>6.93550647</v>
      </c>
      <c r="I47" s="45">
        <f>IFERROR(__xludf.DUMMYFUNCTION("index(GOOGLEFINANCE(""currency:MXNUSD"",""price"",$B$4),2,2)*E47"),10.92716487)</f>
        <v>10.92716487</v>
      </c>
      <c r="J47" s="45">
        <f>IFERROR(__xludf.DUMMYFUNCTION("index(GOOGLEFINANCE(""currency:MXNUSD"",""price"",$B$4),2,2)*F47"),14.918823269999999)</f>
        <v>14.91882327</v>
      </c>
    </row>
    <row r="48">
      <c r="A48" s="23" t="s">
        <v>127</v>
      </c>
      <c r="B48" s="44">
        <v>44660.0</v>
      </c>
      <c r="D48" s="23">
        <v>7.99</v>
      </c>
      <c r="E48" s="23">
        <v>9.99</v>
      </c>
      <c r="F48" s="23">
        <v>11.99</v>
      </c>
      <c r="G48" s="23" t="s">
        <v>25</v>
      </c>
      <c r="H48" s="45">
        <f>IFERROR(__xludf.DUMMYFUNCTION("index(GOOGLEFINANCE(""currency:EURUSD"",""price"",$B$4),2,2)*D48"),8.6903235)</f>
        <v>8.6903235</v>
      </c>
      <c r="I48" s="45">
        <f>IFERROR(__xludf.DUMMYFUNCTION("index(GOOGLEFINANCE(""currency:EURUSD"",""price"",$B$4),2,2)*E48"),10.8656235)</f>
        <v>10.8656235</v>
      </c>
      <c r="J48" s="45">
        <f>IFERROR(__xludf.DUMMYFUNCTION("index(GOOGLEFINANCE(""currency:EURUSD"",""price"",$B$4),2,2)*F48"),13.0409235)</f>
        <v>13.0409235</v>
      </c>
    </row>
    <row r="49">
      <c r="A49" s="23" t="s">
        <v>64</v>
      </c>
      <c r="B49" s="44">
        <v>44660.0</v>
      </c>
      <c r="D49" s="46">
        <v>7.99</v>
      </c>
      <c r="E49" s="46">
        <v>11.99</v>
      </c>
      <c r="F49" s="23">
        <v>15.99</v>
      </c>
      <c r="G49" s="23" t="s">
        <v>25</v>
      </c>
      <c r="H49" s="45">
        <f>IFERROR(__xludf.DUMMYFUNCTION("index(GOOGLEFINANCE(""currency:EURUSD"",""price"",$B$4),2,2)*D49"),8.6903235)</f>
        <v>8.6903235</v>
      </c>
      <c r="I49" s="45">
        <f>IFERROR(__xludf.DUMMYFUNCTION("index(GOOGLEFINANCE(""currency:EURUSD"",""price"",$B$4),2,2)*E49"),13.0409235)</f>
        <v>13.0409235</v>
      </c>
      <c r="J49" s="45">
        <f>IFERROR(__xludf.DUMMYFUNCTION("index(GOOGLEFINANCE(""currency:EURUSD"",""price"",$B$4),2,2)*F49"),17.3915235)</f>
        <v>17.3915235</v>
      </c>
    </row>
    <row r="50">
      <c r="A50" s="43" t="s">
        <v>48</v>
      </c>
      <c r="B50" s="44">
        <v>44660.0</v>
      </c>
      <c r="D50" s="47">
        <v>65.0</v>
      </c>
      <c r="E50" s="47">
        <v>95.0</v>
      </c>
      <c r="F50" s="23">
        <v>125.0</v>
      </c>
      <c r="G50" s="23" t="s">
        <v>49</v>
      </c>
      <c r="H50" s="45">
        <f>IFERROR(__xludf.DUMMYFUNCTION("index(GOOGLEFINANCE(""currency:MADUSD"",""price"",$B$4),2,2)*D50"),6.678477)</f>
        <v>6.678477</v>
      </c>
      <c r="I50" s="45">
        <f>IFERROR(__xludf.DUMMYFUNCTION("index(GOOGLEFINANCE(""currency:MADUSD"",""price"",$B$4),2,2)*E50"),9.760851)</f>
        <v>9.760851</v>
      </c>
      <c r="J50" s="45">
        <f>IFERROR(__xludf.DUMMYFUNCTION("index(GOOGLEFINANCE(""currency:MADUSD"",""price"",$B$4),2,2)*F50"),12.843225)</f>
        <v>12.843225</v>
      </c>
    </row>
    <row r="51">
      <c r="A51" s="23" t="s">
        <v>63</v>
      </c>
      <c r="B51" s="44">
        <v>44660.0</v>
      </c>
      <c r="D51" s="46">
        <v>7.99</v>
      </c>
      <c r="E51" s="46">
        <v>11.99</v>
      </c>
      <c r="F51" s="23">
        <v>15.99</v>
      </c>
      <c r="G51" s="23" t="s">
        <v>25</v>
      </c>
      <c r="H51" s="45">
        <f>IFERROR(__xludf.DUMMYFUNCTION("index(GOOGLEFINANCE(""currency:EURUSD"",""price"",$B$4),2,2)*D51"),8.6903235)</f>
        <v>8.6903235</v>
      </c>
      <c r="I51" s="45">
        <f>IFERROR(__xludf.DUMMYFUNCTION("index(GOOGLEFINANCE(""currency:EURUSD"",""price"",$B$4),2,2)*E51"),13.0409235)</f>
        <v>13.0409235</v>
      </c>
      <c r="J51" s="45">
        <f>IFERROR(__xludf.DUMMYFUNCTION("index(GOOGLEFINANCE(""currency:EURUSD"",""price"",$B$4),2,2)*F51"),17.3915235)</f>
        <v>17.3915235</v>
      </c>
    </row>
    <row r="52">
      <c r="A52" s="23" t="s">
        <v>74</v>
      </c>
      <c r="B52" s="44">
        <v>44660.0</v>
      </c>
      <c r="D52" s="23">
        <v>12.99</v>
      </c>
      <c r="E52" s="23">
        <v>18.49</v>
      </c>
      <c r="F52" s="23">
        <v>24.99</v>
      </c>
      <c r="G52" s="23" t="s">
        <v>75</v>
      </c>
      <c r="H52" s="45">
        <f>IFERROR(__xludf.DUMMYFUNCTION("index(GOOGLEFINANCE(""currency:NZDUSD"",""price"",$B$4),2,2)*D52"),8.92887135)</f>
        <v>8.92887135</v>
      </c>
      <c r="I52" s="45">
        <f>IFERROR(__xludf.DUMMYFUNCTION("index(GOOGLEFINANCE(""currency:NZDUSD"",""price"",$B$4),2,2)*E52"),12.709378849999998)</f>
        <v>12.70937885</v>
      </c>
      <c r="J52" s="45">
        <f>IFERROR(__xludf.DUMMYFUNCTION("index(GOOGLEFINANCE(""currency:NZDUSD"",""price"",$B$4),2,2)*F52"),17.17725135)</f>
        <v>17.17725135</v>
      </c>
    </row>
    <row r="53">
      <c r="A53" s="23" t="s">
        <v>121</v>
      </c>
      <c r="B53" s="44">
        <v>44660.0</v>
      </c>
      <c r="D53" s="23">
        <v>89.0</v>
      </c>
      <c r="E53" s="23">
        <v>109.0</v>
      </c>
      <c r="F53" s="23">
        <v>159.0</v>
      </c>
      <c r="G53" s="23" t="s">
        <v>122</v>
      </c>
      <c r="H53" s="45">
        <f>IFERROR(__xludf.DUMMYFUNCTION("index(GOOGLEFINANCE(""currency:NOKUSD"",""price"",$B$4),2,2)*D53"),10.1961248)</f>
        <v>10.1961248</v>
      </c>
      <c r="I53" s="45">
        <f>IFERROR(__xludf.DUMMYFUNCTION("index(GOOGLEFINANCE(""currency:NOKUSD"",""price"",$B$4),2,2)*E53"),12.4873888)</f>
        <v>12.4873888</v>
      </c>
      <c r="J53" s="45">
        <f>IFERROR(__xludf.DUMMYFUNCTION("index(GOOGLEFINANCE(""currency:NOKUSD"",""price"",$B$4),2,2)*F53"),18.2155488)</f>
        <v>18.2155488</v>
      </c>
    </row>
    <row r="54">
      <c r="A54" s="43" t="s">
        <v>102</v>
      </c>
      <c r="B54" s="44">
        <v>44660.0</v>
      </c>
      <c r="D54" s="23">
        <v>8.39</v>
      </c>
      <c r="E54" s="23">
        <v>10.49</v>
      </c>
      <c r="F54" s="23">
        <v>15.79</v>
      </c>
      <c r="G54" s="23" t="s">
        <v>60</v>
      </c>
      <c r="H54" s="23">
        <v>8.39</v>
      </c>
      <c r="I54" s="23">
        <v>10.49</v>
      </c>
      <c r="J54" s="23">
        <v>15.79</v>
      </c>
    </row>
    <row r="55">
      <c r="A55" s="43" t="s">
        <v>14</v>
      </c>
      <c r="B55" s="44">
        <v>44660.0</v>
      </c>
      <c r="C55" s="23">
        <v>250.0</v>
      </c>
      <c r="D55" s="23">
        <v>450.0</v>
      </c>
      <c r="E55" s="23">
        <v>800.0</v>
      </c>
      <c r="F55" s="23">
        <v>1100.0</v>
      </c>
      <c r="G55" s="23" t="s">
        <v>15</v>
      </c>
      <c r="H55" s="45">
        <f>IFERROR(__xludf.DUMMYFUNCTION("index(GOOGLEFINANCE(""currency:PKRUSD"",""price"",$B$4),2,2)*D55"),2.4368391000000003)</f>
        <v>2.4368391</v>
      </c>
      <c r="I55" s="45">
        <f>IFERROR(__xludf.DUMMYFUNCTION("index(GOOGLEFINANCE(""currency:PKRUSD"",""price"",$B$4),2,2)*E55"),4.3321584)</f>
        <v>4.3321584</v>
      </c>
      <c r="J55" s="45">
        <f>IFERROR(__xludf.DUMMYFUNCTION("index(GOOGLEFINANCE(""currency:PKRUSD"",""price"",$B$4),2,2)*F55"),5.956717800000001)</f>
        <v>5.9567178</v>
      </c>
    </row>
    <row r="56">
      <c r="A56" s="23" t="s">
        <v>96</v>
      </c>
      <c r="B56" s="44">
        <v>44660.0</v>
      </c>
      <c r="D56" s="23">
        <v>8.29</v>
      </c>
      <c r="E56" s="23">
        <v>11.49</v>
      </c>
      <c r="F56" s="23">
        <v>14.69</v>
      </c>
      <c r="G56" s="23" t="s">
        <v>60</v>
      </c>
      <c r="H56" s="23">
        <v>8.29</v>
      </c>
      <c r="I56" s="23">
        <v>11.49</v>
      </c>
      <c r="J56" s="23">
        <v>14.69</v>
      </c>
    </row>
    <row r="57">
      <c r="A57" s="23" t="s">
        <v>44</v>
      </c>
      <c r="B57" s="44">
        <v>44660.0</v>
      </c>
      <c r="D57" s="23">
        <v>24.9</v>
      </c>
      <c r="E57" s="23">
        <v>34.9</v>
      </c>
      <c r="F57" s="23">
        <v>44.9</v>
      </c>
      <c r="G57" s="23" t="s">
        <v>45</v>
      </c>
      <c r="H57" s="45">
        <f>IFERROR(__xludf.DUMMYFUNCTION("index(GOOGLEFINANCE(""currency:PENUSD"",""price"",$B$4),2,2)*D57"),6.722347619999999)</f>
        <v>6.72234762</v>
      </c>
      <c r="I57" s="45">
        <f>IFERROR(__xludf.DUMMYFUNCTION("index(GOOGLEFINANCE(""currency:PENUSD"",""price"",$B$4),2,2)*E57"),9.422085619999999)</f>
        <v>9.42208562</v>
      </c>
      <c r="J57" s="45">
        <f>IFERROR(__xludf.DUMMYFUNCTION("index(GOOGLEFINANCE(""currency:PENUSD"",""price"",$B$4),2,2)*F57"),12.121823619999999)</f>
        <v>12.12182362</v>
      </c>
    </row>
    <row r="58">
      <c r="A58" s="23" t="s">
        <v>28</v>
      </c>
      <c r="B58" s="44">
        <v>44660.0</v>
      </c>
      <c r="C58" s="23">
        <v>149.0</v>
      </c>
      <c r="D58" s="23">
        <v>369.0</v>
      </c>
      <c r="E58" s="23">
        <v>459.0</v>
      </c>
      <c r="F58" s="23">
        <v>549.0</v>
      </c>
      <c r="G58" s="23" t="s">
        <v>29</v>
      </c>
      <c r="H58" s="45">
        <f>IFERROR(__xludf.DUMMYFUNCTION("index(GOOGLEFINANCE(""currency:PHPUSD"",""price"",$B$4),2,2)*D58"),7.154629559999999)</f>
        <v>7.15462956</v>
      </c>
      <c r="I58" s="45">
        <f>IFERROR(__xludf.DUMMYFUNCTION("index(GOOGLEFINANCE(""currency:PHPUSD"",""price"",$B$4),2,2)*E58"),8.899661159999999)</f>
        <v>8.89966116</v>
      </c>
      <c r="J58" s="45">
        <f>IFERROR(__xludf.DUMMYFUNCTION("index(GOOGLEFINANCE(""currency:PHPUSD"",""price"",$B$4),2,2)*F58"),10.64469276)</f>
        <v>10.64469276</v>
      </c>
    </row>
    <row r="59">
      <c r="A59" s="23" t="s">
        <v>40</v>
      </c>
      <c r="B59" s="44">
        <v>44660.0</v>
      </c>
      <c r="D59" s="23">
        <v>29.0</v>
      </c>
      <c r="E59" s="23">
        <v>43.0</v>
      </c>
      <c r="F59" s="23">
        <v>60.0</v>
      </c>
      <c r="G59" s="23" t="s">
        <v>41</v>
      </c>
      <c r="H59" s="45">
        <f>IFERROR(__xludf.DUMMYFUNCTION("index(GOOGLEFINANCE(""currency:PLNUSD"",""price"",$B$4),2,2)*D59"),6.8075151)</f>
        <v>6.8075151</v>
      </c>
      <c r="I59" s="45">
        <f>IFERROR(__xludf.DUMMYFUNCTION("index(GOOGLEFINANCE(""currency:PLNUSD"",""price"",$B$4),2,2)*E59"),10.0939017)</f>
        <v>10.0939017</v>
      </c>
      <c r="J59" s="45">
        <f>IFERROR(__xludf.DUMMYFUNCTION("index(GOOGLEFINANCE(""currency:PLNUSD"",""price"",$B$4),2,2)*F59"),14.084514)</f>
        <v>14.084514</v>
      </c>
    </row>
    <row r="60">
      <c r="A60" s="23" t="s">
        <v>77</v>
      </c>
      <c r="B60" s="44">
        <v>44660.0</v>
      </c>
      <c r="D60" s="46">
        <v>7.99</v>
      </c>
      <c r="E60" s="46">
        <v>11.99</v>
      </c>
      <c r="F60" s="23">
        <v>15.99</v>
      </c>
      <c r="G60" s="23" t="s">
        <v>25</v>
      </c>
      <c r="H60" s="45">
        <f>IFERROR(__xludf.DUMMYFUNCTION("index(GOOGLEFINANCE(""currency:EURUSD"",""price"",$B$4),2,2)*D60"),8.6903235)</f>
        <v>8.6903235</v>
      </c>
      <c r="I60" s="45">
        <f>IFERROR(__xludf.DUMMYFUNCTION("index(GOOGLEFINANCE(""currency:EURUSD"",""price"",$B$4),2,2)*E60"),13.0409235)</f>
        <v>13.0409235</v>
      </c>
      <c r="J60" s="45">
        <f>IFERROR(__xludf.DUMMYFUNCTION("index(GOOGLEFINANCE(""currency:EURUSD"",""price"",$B$4),2,2)*F60"),17.3915235)</f>
        <v>17.3915235</v>
      </c>
    </row>
    <row r="61">
      <c r="A61" s="23" t="s">
        <v>87</v>
      </c>
      <c r="B61" s="44">
        <v>44660.0</v>
      </c>
      <c r="D61" s="23">
        <v>7.99</v>
      </c>
      <c r="E61" s="23">
        <v>9.99</v>
      </c>
      <c r="F61" s="23">
        <v>14.99</v>
      </c>
      <c r="G61" s="23" t="s">
        <v>60</v>
      </c>
      <c r="H61" s="23">
        <v>7.99</v>
      </c>
      <c r="I61" s="23">
        <v>9.99</v>
      </c>
      <c r="J61" s="23">
        <v>14.99</v>
      </c>
    </row>
    <row r="62">
      <c r="A62" s="23" t="s">
        <v>73</v>
      </c>
      <c r="B62" s="44">
        <v>44660.0</v>
      </c>
      <c r="D62" s="23">
        <v>7.99</v>
      </c>
      <c r="E62" s="23">
        <v>9.99</v>
      </c>
      <c r="F62" s="23">
        <v>11.99</v>
      </c>
      <c r="G62" s="23" t="s">
        <v>25</v>
      </c>
      <c r="H62" s="45">
        <f>IFERROR(__xludf.DUMMYFUNCTION("index(GOOGLEFINANCE(""currency:EURUSD"",""price"",$B$4),2,2)*D62"),8.6903235)</f>
        <v>8.6903235</v>
      </c>
      <c r="I62" s="45">
        <f>IFERROR(__xludf.DUMMYFUNCTION("index(GOOGLEFINANCE(""currency:EURUSD"",""price"",$B$4),2,2)*E62"),10.8656235)</f>
        <v>10.8656235</v>
      </c>
      <c r="J62" s="45">
        <f>IFERROR(__xludf.DUMMYFUNCTION("index(GOOGLEFINANCE(""currency:EURUSD"",""price"",$B$4),2,2)*F62"),13.0409235)</f>
        <v>13.0409235</v>
      </c>
    </row>
    <row r="63">
      <c r="A63" s="23" t="s">
        <v>120</v>
      </c>
      <c r="B63" s="44">
        <v>44660.0</v>
      </c>
      <c r="D63" s="23">
        <v>7.99</v>
      </c>
      <c r="E63" s="23">
        <v>12.99</v>
      </c>
      <c r="F63" s="23">
        <v>17.99</v>
      </c>
      <c r="G63" s="23" t="s">
        <v>25</v>
      </c>
      <c r="H63" s="45">
        <f>IFERROR(__xludf.DUMMYFUNCTION("index(GOOGLEFINANCE(""currency:EURUSD"",""price"",$B$4),2,2)*D63"),8.6903235)</f>
        <v>8.6903235</v>
      </c>
      <c r="I63" s="45">
        <f>IFERROR(__xludf.DUMMYFUNCTION("index(GOOGLEFINANCE(""currency:EURUSD"",""price"",$B$4),2,2)*E63"),14.1285735)</f>
        <v>14.1285735</v>
      </c>
      <c r="J63" s="45">
        <f>IFERROR(__xludf.DUMMYFUNCTION("index(GOOGLEFINANCE(""currency:EURUSD"",""price"",$B$4),2,2)*F63"),19.566823499999998)</f>
        <v>19.5668235</v>
      </c>
    </row>
    <row r="64">
      <c r="A64" s="43" t="s">
        <v>105</v>
      </c>
      <c r="B64" s="44">
        <v>44660.0</v>
      </c>
      <c r="D64" s="23">
        <v>32.0</v>
      </c>
      <c r="E64" s="23">
        <v>43.0</v>
      </c>
      <c r="F64" s="23">
        <v>61.0</v>
      </c>
      <c r="G64" s="23" t="s">
        <v>106</v>
      </c>
      <c r="H64" s="45">
        <f>IFERROR(__xludf.DUMMYFUNCTION("index(GOOGLEFINANCE(""currency:SARUSD"",""price"",$B$4),2,2)*D64"),8.5335936)</f>
        <v>8.5335936</v>
      </c>
      <c r="I64" s="45">
        <f>IFERROR(__xludf.DUMMYFUNCTION("index(GOOGLEFINANCE(""currency:SARUSD"",""price"",$B$4),2,2)*E64"),11.4670164)</f>
        <v>11.4670164</v>
      </c>
      <c r="J64" s="45">
        <f>IFERROR(__xludf.DUMMYFUNCTION("index(GOOGLEFINANCE(""currency:SARUSD"",""price"",$B$4),2,2)*F64"),16.267162799999998)</f>
        <v>16.2671628</v>
      </c>
    </row>
    <row r="65">
      <c r="A65" s="23" t="s">
        <v>65</v>
      </c>
      <c r="B65" s="44">
        <v>44660.0</v>
      </c>
      <c r="D65" s="23">
        <v>12.98</v>
      </c>
      <c r="E65" s="23">
        <v>17.48</v>
      </c>
      <c r="F65" s="23">
        <v>21.98</v>
      </c>
      <c r="G65" s="23" t="s">
        <v>66</v>
      </c>
      <c r="H65" s="45">
        <f>IFERROR(__xludf.DUMMYFUNCTION("index(GOOGLEFINANCE(""currency:SGDUSD"",""price"",$B$4),2,2)*D65"),9.517664178)</f>
        <v>9.517664178</v>
      </c>
      <c r="I65" s="45">
        <f>IFERROR(__xludf.DUMMYFUNCTION("index(GOOGLEFINANCE(""currency:SGDUSD"",""price"",$B$4),2,2)*E65"),12.817316628)</f>
        <v>12.81731663</v>
      </c>
      <c r="J65" s="45">
        <f>IFERROR(__xludf.DUMMYFUNCTION("index(GOOGLEFINANCE(""currency:SGDUSD"",""price"",$B$4),2,2)*F65"),16.116969078)</f>
        <v>16.11696908</v>
      </c>
    </row>
    <row r="66">
      <c r="A66" s="23" t="s">
        <v>32</v>
      </c>
      <c r="B66" s="44">
        <v>44660.0</v>
      </c>
      <c r="D66" s="23">
        <v>7.99</v>
      </c>
      <c r="E66" s="23">
        <v>9.99</v>
      </c>
      <c r="F66" s="23">
        <v>11.99</v>
      </c>
      <c r="G66" s="23" t="s">
        <v>25</v>
      </c>
      <c r="H66" s="45">
        <f>IFERROR(__xludf.DUMMYFUNCTION("index(GOOGLEFINANCE(""currency:EURUSD"",""price"",$B$4),2,2)*D66"),8.6903235)</f>
        <v>8.6903235</v>
      </c>
      <c r="I66" s="45">
        <f>IFERROR(__xludf.DUMMYFUNCTION("index(GOOGLEFINANCE(""currency:EURUSD"",""price"",$B$4),2,2)*E66"),10.8656235)</f>
        <v>10.8656235</v>
      </c>
      <c r="J66" s="45">
        <f>IFERROR(__xludf.DUMMYFUNCTION("index(GOOGLEFINANCE(""currency:EURUSD"",""price"",$B$4),2,2)*F66"),13.0409235)</f>
        <v>13.0409235</v>
      </c>
    </row>
    <row r="67">
      <c r="A67" s="23" t="s">
        <v>30</v>
      </c>
      <c r="B67" s="44">
        <v>44660.0</v>
      </c>
      <c r="C67" s="23">
        <v>49.0</v>
      </c>
      <c r="D67" s="23">
        <v>99.0</v>
      </c>
      <c r="E67" s="23">
        <v>159.0</v>
      </c>
      <c r="F67" s="23">
        <v>199.0</v>
      </c>
      <c r="G67" s="23" t="s">
        <v>31</v>
      </c>
      <c r="H67" s="45">
        <f>IFERROR(__xludf.DUMMYFUNCTION("index(GOOGLEFINANCE(""currency:ZARUSD"",""price"",$B$4),2,2)*D67"),6.7377667500000005)</f>
        <v>6.73776675</v>
      </c>
      <c r="I67" s="45">
        <f>IFERROR(__xludf.DUMMYFUNCTION("index(GOOGLEFINANCE(""currency:ZARUSD"",""price"",$B$4),2,2)*E67"),10.82126175)</f>
        <v>10.82126175</v>
      </c>
      <c r="J67" s="45">
        <f>IFERROR(__xludf.DUMMYFUNCTION("index(GOOGLEFINANCE(""currency:ZARUSD"",""price"",$B$4),2,2)*F67"),13.543591750000001)</f>
        <v>13.54359175</v>
      </c>
    </row>
    <row r="68">
      <c r="A68" s="23" t="s">
        <v>67</v>
      </c>
      <c r="B68" s="44">
        <v>44660.0</v>
      </c>
      <c r="D68" s="23">
        <v>9500.0</v>
      </c>
      <c r="E68" s="23">
        <v>13500.0</v>
      </c>
      <c r="F68" s="23">
        <v>17000.0</v>
      </c>
      <c r="G68" s="23" t="s">
        <v>68</v>
      </c>
      <c r="H68" s="45">
        <f>IFERROR(__xludf.DUMMYFUNCTION("index(GOOGLEFINANCE(""currency:KRWUSD"",""price"",$B$4),2,2)*D68"),7.7283725500000005)</f>
        <v>7.72837255</v>
      </c>
      <c r="I68" s="45">
        <f>IFERROR(__xludf.DUMMYFUNCTION("index(GOOGLEFINANCE(""currency:KRWUSD"",""price"",$B$4),2,2)*E68"),10.98242415)</f>
        <v>10.98242415</v>
      </c>
      <c r="J68" s="45">
        <f>IFERROR(__xludf.DUMMYFUNCTION("index(GOOGLEFINANCE(""currency:KRWUSD"",""price"",$B$4),2,2)*F68"),13.8297193)</f>
        <v>13.8297193</v>
      </c>
    </row>
    <row r="69">
      <c r="A69" s="23" t="s">
        <v>76</v>
      </c>
      <c r="B69" s="44">
        <v>44660.0</v>
      </c>
      <c r="D69" s="23">
        <v>7.99</v>
      </c>
      <c r="E69" s="23">
        <v>12.99</v>
      </c>
      <c r="F69" s="23">
        <v>17.99</v>
      </c>
      <c r="G69" s="23" t="s">
        <v>25</v>
      </c>
      <c r="H69" s="45">
        <f>IFERROR(__xludf.DUMMYFUNCTION("index(GOOGLEFINANCE(""currency:EURUSD"",""price"",$B$4),2,2)*D69"),8.6903235)</f>
        <v>8.6903235</v>
      </c>
      <c r="I69" s="45">
        <f>IFERROR(__xludf.DUMMYFUNCTION("index(GOOGLEFINANCE(""currency:EURUSD"",""price"",$B$4),2,2)*E69"),14.1285735)</f>
        <v>14.1285735</v>
      </c>
      <c r="J69" s="45">
        <f>IFERROR(__xludf.DUMMYFUNCTION("index(GOOGLEFINANCE(""currency:EURUSD"",""price"",$B$4),2,2)*F69"),19.566823499999998)</f>
        <v>19.5668235</v>
      </c>
    </row>
    <row r="70">
      <c r="A70" s="23" t="s">
        <v>123</v>
      </c>
      <c r="B70" s="44">
        <v>44660.0</v>
      </c>
      <c r="D70" s="23">
        <v>99.0</v>
      </c>
      <c r="E70" s="23">
        <v>129.0</v>
      </c>
      <c r="F70" s="23">
        <v>179.0</v>
      </c>
      <c r="G70" s="23" t="s">
        <v>124</v>
      </c>
      <c r="H70" s="45">
        <f>IFERROR(__xludf.DUMMYFUNCTION("index(GOOGLEFINANCE(""currency:SEKUSD"",""price"",$B$4),2,2)*D70"),10.4756652)</f>
        <v>10.4756652</v>
      </c>
      <c r="I70" s="45">
        <f>IFERROR(__xludf.DUMMYFUNCTION("index(GOOGLEFINANCE(""currency:SEKUSD"",""price"",$B$4),2,2)*E70"),13.6501092)</f>
        <v>13.6501092</v>
      </c>
      <c r="J70" s="45">
        <f>IFERROR(__xludf.DUMMYFUNCTION("index(GOOGLEFINANCE(""currency:SEKUSD"",""price"",$B$4),2,2)*F70"),18.9408492)</f>
        <v>18.9408492</v>
      </c>
    </row>
    <row r="71">
      <c r="A71" s="23" t="s">
        <v>130</v>
      </c>
      <c r="B71" s="44">
        <v>44660.0</v>
      </c>
      <c r="D71" s="23">
        <v>11.9</v>
      </c>
      <c r="E71" s="23">
        <v>18.9</v>
      </c>
      <c r="F71" s="23">
        <v>24.9</v>
      </c>
      <c r="G71" s="23" t="s">
        <v>126</v>
      </c>
      <c r="H71" s="45">
        <f>IFERROR(__xludf.DUMMYFUNCTION("index(GOOGLEFINANCE(""currency:CHFUSD"",""price"",$B$4),2,2)*D71"),12.739164200000001)</f>
        <v>12.7391642</v>
      </c>
      <c r="I71" s="45">
        <f>IFERROR(__xludf.DUMMYFUNCTION("index(GOOGLEFINANCE(""currency:CHFUSD"",""price"",$B$4),2,2)*E71"),20.2327902)</f>
        <v>20.2327902</v>
      </c>
      <c r="J71" s="45">
        <f>IFERROR(__xludf.DUMMYFUNCTION("index(GOOGLEFINANCE(""currency:CHFUSD"",""price"",$B$4),2,2)*F71"),26.6558982)</f>
        <v>26.6558982</v>
      </c>
    </row>
    <row r="72">
      <c r="A72" s="23" t="s">
        <v>113</v>
      </c>
      <c r="B72" s="44">
        <v>44660.0</v>
      </c>
      <c r="D72" s="23">
        <v>270.0</v>
      </c>
      <c r="E72" s="23">
        <v>330.0</v>
      </c>
      <c r="F72" s="23">
        <v>390.0</v>
      </c>
      <c r="G72" s="23" t="s">
        <v>114</v>
      </c>
      <c r="H72" s="45">
        <f>IFERROR(__xludf.DUMMYFUNCTION("index(GOOGLEFINANCE(""currency:TWDUSD"",""price"",$B$4),2,2)*D72"),9.340947)</f>
        <v>9.340947</v>
      </c>
      <c r="I72" s="45">
        <f>IFERROR(__xludf.DUMMYFUNCTION("index(GOOGLEFINANCE(""currency:TWDUSD"",""price"",$B$4),2,2)*E72"),11.416713)</f>
        <v>11.416713</v>
      </c>
      <c r="J72" s="45">
        <f>IFERROR(__xludf.DUMMYFUNCTION("index(GOOGLEFINANCE(""currency:TWDUSD"",""price"",$B$4),2,2)*F72"),13.492479)</f>
        <v>13.492479</v>
      </c>
    </row>
    <row r="73">
      <c r="A73" s="23" t="s">
        <v>97</v>
      </c>
      <c r="B73" s="44">
        <v>44660.0</v>
      </c>
      <c r="C73" s="23">
        <v>99.0</v>
      </c>
      <c r="D73" s="23">
        <v>279.0</v>
      </c>
      <c r="E73" s="23">
        <v>349.0</v>
      </c>
      <c r="F73" s="23">
        <v>419.0</v>
      </c>
      <c r="G73" s="23" t="s">
        <v>98</v>
      </c>
      <c r="H73" s="45">
        <f>IFERROR(__xludf.DUMMYFUNCTION("index(GOOGLEFINANCE(""currency:THBUSD"",""price"",$B$4),2,2)*D73"),8.30778021)</f>
        <v>8.30778021</v>
      </c>
      <c r="I73" s="45">
        <f>IFERROR(__xludf.DUMMYFUNCTION("index(GOOGLEFINANCE(""currency:THBUSD"",""price"",$B$4),2,2)*E73"),10.39216951)</f>
        <v>10.39216951</v>
      </c>
      <c r="J73" s="45">
        <f>IFERROR(__xludf.DUMMYFUNCTION("index(GOOGLEFINANCE(""currency:THBUSD"",""price"",$B$4),2,2)*F73"),12.47655881)</f>
        <v>12.47655881</v>
      </c>
    </row>
    <row r="74">
      <c r="A74" s="43" t="s">
        <v>92</v>
      </c>
      <c r="B74" s="44">
        <v>44660.0</v>
      </c>
      <c r="D74" s="23">
        <v>7.99</v>
      </c>
      <c r="E74" s="23">
        <v>9.99</v>
      </c>
      <c r="F74" s="23">
        <v>11.99</v>
      </c>
      <c r="G74" s="23" t="s">
        <v>60</v>
      </c>
      <c r="H74" s="23">
        <v>7.99</v>
      </c>
      <c r="I74" s="23">
        <v>9.99</v>
      </c>
      <c r="J74" s="23">
        <v>11.99</v>
      </c>
    </row>
    <row r="75">
      <c r="A75" s="23" t="s">
        <v>18</v>
      </c>
      <c r="B75" s="44">
        <v>44660.0</v>
      </c>
      <c r="D75" s="23">
        <v>37.99</v>
      </c>
      <c r="E75" s="23">
        <v>57.99</v>
      </c>
      <c r="F75" s="23">
        <v>77.99</v>
      </c>
      <c r="G75" s="23" t="s">
        <v>19</v>
      </c>
      <c r="H75" s="45">
        <f>IFERROR(__xludf.DUMMYFUNCTION("index(GOOGLEFINANCE(""currency:TRYUSD"",""price"",$B$4),2,2)*D75"),2.5757504925000005)</f>
        <v>2.575750493</v>
      </c>
      <c r="I75" s="45">
        <f>IFERROR(__xludf.DUMMYFUNCTION("index(GOOGLEFINANCE(""currency:TRYUSD"",""price"",$B$4),2,2)*E75"),3.9317654925000007)</f>
        <v>3.931765493</v>
      </c>
      <c r="J75" s="45">
        <f>IFERROR(__xludf.DUMMYFUNCTION("index(GOOGLEFINANCE(""currency:TRYUSD"",""price"",$B$4),2,2)*F75"),5.2877804925000005)</f>
        <v>5.287780493</v>
      </c>
    </row>
    <row r="76">
      <c r="A76" s="23" t="s">
        <v>24</v>
      </c>
      <c r="B76" s="44">
        <v>44660.0</v>
      </c>
      <c r="D76" s="23">
        <v>4.99</v>
      </c>
      <c r="E76" s="23">
        <v>7.49</v>
      </c>
      <c r="F76" s="23">
        <v>9.99</v>
      </c>
      <c r="G76" s="23" t="s">
        <v>25</v>
      </c>
      <c r="H76" s="45">
        <f>IFERROR(__xludf.DUMMYFUNCTION("index(GOOGLEFINANCE(""currency:EURUSD"",""price"",$B$4),2,2)*D76"),5.4273735)</f>
        <v>5.4273735</v>
      </c>
      <c r="I76" s="45">
        <f>IFERROR(__xludf.DUMMYFUNCTION("index(GOOGLEFINANCE(""currency:EURUSD"",""price"",$B$4),2,2)*E76"),8.1464985)</f>
        <v>8.1464985</v>
      </c>
      <c r="J76" s="45">
        <f>IFERROR(__xludf.DUMMYFUNCTION("index(GOOGLEFINANCE(""currency:EURUSD"",""price"",$B$4),2,2)*F76"),10.8656235)</f>
        <v>10.8656235</v>
      </c>
    </row>
    <row r="77">
      <c r="A77" s="43" t="s">
        <v>84</v>
      </c>
      <c r="B77" s="44">
        <v>44660.0</v>
      </c>
      <c r="D77" s="23">
        <v>29.0</v>
      </c>
      <c r="E77" s="23">
        <v>39.0</v>
      </c>
      <c r="F77" s="23">
        <v>56.0</v>
      </c>
      <c r="G77" s="23" t="s">
        <v>85</v>
      </c>
      <c r="H77" s="45">
        <f>IFERROR(__xludf.DUMMYFUNCTION("index(GOOGLEFINANCE(""currency:AEDUSD"",""price"",$B$4),2,2)*D77"),7.895453000000001)</f>
        <v>7.895453</v>
      </c>
      <c r="I77" s="45">
        <f>IFERROR(__xludf.DUMMYFUNCTION("index(GOOGLEFINANCE(""currency:AEDUSD"",""price"",$B$4),2,2)*E77"),10.618023)</f>
        <v>10.618023</v>
      </c>
      <c r="J77" s="45">
        <f>IFERROR(__xludf.DUMMYFUNCTION("index(GOOGLEFINANCE(""currency:AEDUSD"",""price"",$B$4),2,2)*F77"),15.246392000000002)</f>
        <v>15.246392</v>
      </c>
    </row>
    <row r="78">
      <c r="A78" s="23" t="s">
        <v>46</v>
      </c>
      <c r="B78" s="44">
        <v>44660.0</v>
      </c>
      <c r="D78" s="23">
        <v>6.99</v>
      </c>
      <c r="E78" s="23">
        <v>10.99</v>
      </c>
      <c r="F78" s="23">
        <v>15.99</v>
      </c>
      <c r="G78" s="23" t="s">
        <v>47</v>
      </c>
      <c r="H78" s="45">
        <f>IFERROR(__xludf.DUMMYFUNCTION("index(GOOGLEFINANCE(""currency:GBPUSD"",""price"",$B$4),2,2)*D78"),9.1117446)</f>
        <v>9.1117446</v>
      </c>
      <c r="I78" s="45">
        <f>IFERROR(__xludf.DUMMYFUNCTION("index(GOOGLEFINANCE(""currency:GBPUSD"",""price"",$B$4),2,2)*E78"),14.3259046)</f>
        <v>14.3259046</v>
      </c>
      <c r="J78" s="45">
        <f>IFERROR(__xludf.DUMMYFUNCTION("index(GOOGLEFINANCE(""currency:GBPUSD"",""price"",$B$4),2,2)*F78"),20.8436046)</f>
        <v>20.8436046</v>
      </c>
    </row>
    <row r="79">
      <c r="A79" s="23" t="s">
        <v>103</v>
      </c>
      <c r="B79" s="44">
        <v>44660.0</v>
      </c>
      <c r="D79" s="23">
        <v>9.99</v>
      </c>
      <c r="E79" s="23">
        <v>15.49</v>
      </c>
      <c r="F79" s="23">
        <v>19.99</v>
      </c>
      <c r="G79" s="23" t="s">
        <v>60</v>
      </c>
      <c r="H79" s="23">
        <v>9.99</v>
      </c>
      <c r="I79" s="23">
        <v>15.49</v>
      </c>
      <c r="J79" s="23">
        <v>19.99</v>
      </c>
    </row>
    <row r="80">
      <c r="A80" s="23" t="s">
        <v>111</v>
      </c>
      <c r="B80" s="44">
        <v>44660.0</v>
      </c>
      <c r="D80" s="23">
        <v>8.99</v>
      </c>
      <c r="E80" s="23">
        <v>12.99</v>
      </c>
      <c r="F80" s="23">
        <v>15.99</v>
      </c>
      <c r="G80" s="23" t="s">
        <v>60</v>
      </c>
      <c r="H80" s="23">
        <v>8.99</v>
      </c>
      <c r="I80" s="23">
        <v>12.99</v>
      </c>
      <c r="J80" s="23">
        <v>15.99</v>
      </c>
    </row>
    <row r="81">
      <c r="A81" s="23" t="s">
        <v>82</v>
      </c>
      <c r="B81" s="44">
        <v>44660.0</v>
      </c>
      <c r="D81" s="23">
        <v>7.99</v>
      </c>
      <c r="E81" s="23">
        <v>10.99</v>
      </c>
      <c r="F81" s="23">
        <v>13.99</v>
      </c>
      <c r="G81" s="23" t="s">
        <v>60</v>
      </c>
      <c r="H81" s="23">
        <v>7.99</v>
      </c>
      <c r="I81" s="23">
        <v>10.99</v>
      </c>
      <c r="J81" s="23">
        <v>13.99</v>
      </c>
    </row>
    <row r="82">
      <c r="A82" s="43" t="s">
        <v>88</v>
      </c>
      <c r="B82" s="44">
        <v>44660.0</v>
      </c>
      <c r="D82" s="23">
        <v>7.99</v>
      </c>
      <c r="E82" s="23">
        <v>9.99</v>
      </c>
      <c r="F82" s="23">
        <v>11.99</v>
      </c>
      <c r="G82" s="23" t="s">
        <v>60</v>
      </c>
      <c r="H82" s="23">
        <v>7.99</v>
      </c>
      <c r="I82" s="23">
        <v>9.99</v>
      </c>
      <c r="J82" s="23">
        <v>11.99</v>
      </c>
    </row>
    <row r="83">
      <c r="H83" s="45"/>
    </row>
    <row r="84">
      <c r="H84" s="45"/>
    </row>
    <row r="85">
      <c r="H85" s="45"/>
    </row>
    <row r="86">
      <c r="H86" s="45"/>
    </row>
    <row r="87">
      <c r="H87" s="45"/>
    </row>
    <row r="88">
      <c r="H88" s="45"/>
    </row>
    <row r="89">
      <c r="H89" s="45"/>
    </row>
    <row r="90">
      <c r="H90" s="45"/>
    </row>
    <row r="91">
      <c r="H91" s="45"/>
    </row>
    <row r="92">
      <c r="H92" s="45"/>
    </row>
    <row r="93">
      <c r="H93" s="45"/>
    </row>
    <row r="94">
      <c r="H94" s="45"/>
    </row>
    <row r="95">
      <c r="H95" s="45"/>
    </row>
    <row r="96">
      <c r="H96" s="45"/>
    </row>
    <row r="97">
      <c r="H97" s="45"/>
    </row>
    <row r="98">
      <c r="H98" s="45"/>
    </row>
    <row r="99">
      <c r="H99" s="45"/>
    </row>
    <row r="100">
      <c r="H100" s="45"/>
    </row>
    <row r="101">
      <c r="H101" s="45"/>
    </row>
    <row r="102">
      <c r="H102" s="45"/>
    </row>
    <row r="103">
      <c r="H103" s="45"/>
    </row>
    <row r="104">
      <c r="H104" s="45"/>
    </row>
    <row r="105">
      <c r="H105" s="45"/>
    </row>
    <row r="106">
      <c r="H106" s="45"/>
    </row>
    <row r="107">
      <c r="H107" s="45"/>
    </row>
    <row r="108">
      <c r="H108" s="45"/>
    </row>
    <row r="109">
      <c r="H109" s="45"/>
    </row>
    <row r="110">
      <c r="H110" s="45"/>
    </row>
    <row r="111">
      <c r="H111" s="45"/>
    </row>
    <row r="112">
      <c r="H112" s="45"/>
    </row>
    <row r="113">
      <c r="H113" s="45"/>
    </row>
    <row r="114">
      <c r="H114" s="45"/>
    </row>
    <row r="115">
      <c r="H115" s="45"/>
    </row>
    <row r="116">
      <c r="H116" s="45"/>
    </row>
    <row r="117">
      <c r="H117" s="45"/>
    </row>
    <row r="118">
      <c r="H118" s="45"/>
    </row>
    <row r="119">
      <c r="H119" s="45"/>
    </row>
    <row r="120">
      <c r="H120" s="45"/>
    </row>
    <row r="121">
      <c r="H121" s="45"/>
    </row>
    <row r="122">
      <c r="H122" s="45"/>
    </row>
    <row r="123">
      <c r="H123" s="45"/>
    </row>
    <row r="124">
      <c r="H124" s="45"/>
    </row>
    <row r="125">
      <c r="H125" s="45"/>
    </row>
    <row r="126">
      <c r="H126" s="45"/>
    </row>
    <row r="127">
      <c r="H127" s="45"/>
    </row>
    <row r="128">
      <c r="H128" s="45"/>
    </row>
    <row r="129">
      <c r="H129" s="45"/>
    </row>
    <row r="130">
      <c r="H130" s="45"/>
    </row>
    <row r="131">
      <c r="H131" s="45"/>
    </row>
    <row r="132">
      <c r="H132" s="45"/>
    </row>
    <row r="133">
      <c r="H133" s="45"/>
    </row>
    <row r="134">
      <c r="H134" s="45"/>
    </row>
    <row r="135">
      <c r="H135" s="45"/>
    </row>
    <row r="136">
      <c r="H136" s="45"/>
    </row>
    <row r="137">
      <c r="H137" s="45"/>
    </row>
    <row r="138">
      <c r="H138" s="45"/>
    </row>
    <row r="139">
      <c r="H139" s="45"/>
    </row>
    <row r="140">
      <c r="H140" s="45"/>
    </row>
    <row r="141">
      <c r="H141" s="45"/>
    </row>
    <row r="142">
      <c r="H142" s="45"/>
    </row>
    <row r="143">
      <c r="H143" s="45"/>
    </row>
    <row r="144">
      <c r="H144" s="45"/>
    </row>
    <row r="145">
      <c r="H145" s="45"/>
    </row>
    <row r="146">
      <c r="H146" s="45"/>
    </row>
    <row r="147">
      <c r="H147" s="45"/>
    </row>
    <row r="148">
      <c r="H148" s="45"/>
    </row>
    <row r="149">
      <c r="H149" s="45"/>
    </row>
    <row r="150">
      <c r="H150" s="45"/>
    </row>
    <row r="151">
      <c r="H151" s="45"/>
    </row>
    <row r="152">
      <c r="H152" s="45"/>
    </row>
    <row r="153">
      <c r="H153" s="45"/>
    </row>
    <row r="154">
      <c r="H154" s="45"/>
    </row>
    <row r="155">
      <c r="H155" s="45"/>
    </row>
    <row r="156">
      <c r="H156" s="45"/>
    </row>
    <row r="157">
      <c r="H157" s="45"/>
    </row>
    <row r="158">
      <c r="H158" s="45"/>
    </row>
    <row r="159">
      <c r="H159" s="45"/>
    </row>
    <row r="160">
      <c r="H160" s="45"/>
    </row>
    <row r="161">
      <c r="H161" s="45"/>
    </row>
    <row r="162">
      <c r="H162" s="45"/>
    </row>
    <row r="163">
      <c r="H163" s="45"/>
    </row>
    <row r="164">
      <c r="H164" s="45"/>
    </row>
    <row r="165">
      <c r="H165" s="45"/>
    </row>
    <row r="166">
      <c r="H166" s="45"/>
    </row>
    <row r="167">
      <c r="H167" s="45"/>
    </row>
    <row r="168">
      <c r="H168" s="45"/>
    </row>
    <row r="169">
      <c r="H169" s="45"/>
    </row>
    <row r="170">
      <c r="H170" s="45"/>
    </row>
    <row r="171">
      <c r="H171" s="45"/>
    </row>
    <row r="172">
      <c r="H172" s="45"/>
    </row>
    <row r="173">
      <c r="H173" s="45"/>
    </row>
    <row r="174">
      <c r="H174" s="45"/>
    </row>
    <row r="175">
      <c r="H175" s="45"/>
    </row>
    <row r="176">
      <c r="H176" s="45"/>
    </row>
    <row r="177">
      <c r="H177" s="45"/>
    </row>
    <row r="178">
      <c r="H178" s="45"/>
    </row>
    <row r="179">
      <c r="H179" s="45"/>
    </row>
    <row r="180">
      <c r="H180" s="45"/>
    </row>
    <row r="181">
      <c r="H181" s="45"/>
    </row>
    <row r="182">
      <c r="H182" s="45"/>
    </row>
    <row r="183">
      <c r="H183" s="45"/>
    </row>
    <row r="184">
      <c r="H184" s="45"/>
    </row>
    <row r="185">
      <c r="H185" s="45"/>
    </row>
    <row r="186">
      <c r="H186" s="45"/>
    </row>
    <row r="187">
      <c r="H187" s="45"/>
    </row>
    <row r="188">
      <c r="H188" s="45"/>
    </row>
    <row r="189">
      <c r="H189" s="45"/>
    </row>
    <row r="190">
      <c r="H190" s="45"/>
    </row>
    <row r="191">
      <c r="H191" s="45"/>
    </row>
    <row r="192">
      <c r="H192" s="45"/>
    </row>
    <row r="193">
      <c r="H193" s="45"/>
    </row>
    <row r="194">
      <c r="H194" s="45"/>
    </row>
    <row r="195">
      <c r="H195" s="45"/>
    </row>
    <row r="196">
      <c r="H196" s="45"/>
    </row>
    <row r="197">
      <c r="H197" s="45"/>
    </row>
    <row r="198">
      <c r="H198" s="45"/>
    </row>
    <row r="199">
      <c r="H199" s="45"/>
    </row>
    <row r="200">
      <c r="H200" s="45"/>
    </row>
    <row r="201">
      <c r="H201" s="45"/>
    </row>
    <row r="202">
      <c r="H202" s="45"/>
    </row>
    <row r="203">
      <c r="H203" s="45"/>
    </row>
    <row r="204">
      <c r="H204" s="45"/>
    </row>
    <row r="205">
      <c r="H205" s="45"/>
    </row>
    <row r="206">
      <c r="H206" s="45"/>
    </row>
    <row r="207">
      <c r="H207" s="45"/>
    </row>
    <row r="208">
      <c r="H208" s="45"/>
    </row>
    <row r="209">
      <c r="H209" s="45"/>
    </row>
    <row r="210">
      <c r="H210" s="45"/>
    </row>
    <row r="211">
      <c r="H211" s="45"/>
    </row>
    <row r="212">
      <c r="H212" s="45"/>
    </row>
    <row r="213">
      <c r="H213" s="45"/>
    </row>
    <row r="214">
      <c r="H214" s="45"/>
    </row>
    <row r="215">
      <c r="H215" s="45"/>
    </row>
    <row r="216">
      <c r="H216" s="45"/>
    </row>
    <row r="217">
      <c r="H217" s="45"/>
    </row>
    <row r="218">
      <c r="H218" s="45"/>
    </row>
    <row r="219">
      <c r="H219" s="45"/>
    </row>
    <row r="220">
      <c r="H220" s="45"/>
    </row>
    <row r="221">
      <c r="H221" s="45"/>
    </row>
    <row r="222">
      <c r="H222" s="45"/>
    </row>
    <row r="223">
      <c r="H223" s="45"/>
    </row>
    <row r="224">
      <c r="H224" s="45"/>
    </row>
    <row r="225">
      <c r="H225" s="45"/>
    </row>
    <row r="226">
      <c r="H226" s="45"/>
    </row>
    <row r="227">
      <c r="H227" s="45"/>
    </row>
    <row r="228">
      <c r="H228" s="45"/>
    </row>
    <row r="229">
      <c r="H229" s="45"/>
    </row>
    <row r="230">
      <c r="H230" s="45"/>
    </row>
    <row r="231">
      <c r="H231" s="45"/>
    </row>
    <row r="232">
      <c r="H232" s="45"/>
    </row>
    <row r="233">
      <c r="H233" s="45"/>
    </row>
    <row r="234">
      <c r="H234" s="45"/>
    </row>
    <row r="235">
      <c r="H235" s="45"/>
    </row>
    <row r="236">
      <c r="H236" s="45"/>
    </row>
    <row r="237">
      <c r="H237" s="45"/>
    </row>
    <row r="238">
      <c r="H238" s="45"/>
    </row>
    <row r="239">
      <c r="H239" s="45"/>
    </row>
    <row r="240">
      <c r="H240" s="45"/>
    </row>
    <row r="241">
      <c r="H241" s="45"/>
    </row>
    <row r="242">
      <c r="H242" s="45"/>
    </row>
    <row r="243">
      <c r="H243" s="45"/>
    </row>
    <row r="244">
      <c r="H244" s="45"/>
    </row>
    <row r="245">
      <c r="H245" s="45"/>
    </row>
    <row r="246">
      <c r="H246" s="45"/>
    </row>
    <row r="247">
      <c r="H247" s="45"/>
    </row>
    <row r="248">
      <c r="H248" s="45"/>
    </row>
    <row r="249">
      <c r="H249" s="45"/>
    </row>
    <row r="250">
      <c r="H250" s="45"/>
    </row>
    <row r="251">
      <c r="H251" s="45"/>
    </row>
    <row r="252">
      <c r="H252" s="45"/>
    </row>
    <row r="253">
      <c r="H253" s="45"/>
    </row>
    <row r="254">
      <c r="H254" s="45"/>
    </row>
    <row r="255">
      <c r="H255" s="45"/>
    </row>
    <row r="256">
      <c r="H256" s="45"/>
    </row>
    <row r="257">
      <c r="H257" s="45"/>
    </row>
    <row r="258">
      <c r="H258" s="45"/>
    </row>
    <row r="259">
      <c r="H259" s="45"/>
    </row>
    <row r="260">
      <c r="H260" s="45"/>
    </row>
    <row r="261">
      <c r="H261" s="45"/>
    </row>
    <row r="262">
      <c r="H262" s="45"/>
    </row>
    <row r="263">
      <c r="H263" s="45"/>
    </row>
    <row r="264">
      <c r="H264" s="45"/>
    </row>
    <row r="265">
      <c r="H265" s="45"/>
    </row>
    <row r="266">
      <c r="H266" s="45"/>
    </row>
    <row r="267">
      <c r="H267" s="45"/>
    </row>
    <row r="268">
      <c r="H268" s="45"/>
    </row>
    <row r="269">
      <c r="H269" s="45"/>
    </row>
    <row r="270">
      <c r="H270" s="45"/>
    </row>
    <row r="271">
      <c r="H271" s="45"/>
    </row>
    <row r="272">
      <c r="H272" s="45"/>
    </row>
    <row r="273">
      <c r="H273" s="45"/>
    </row>
    <row r="274">
      <c r="H274" s="45"/>
    </row>
    <row r="275">
      <c r="H275" s="45"/>
    </row>
    <row r="276">
      <c r="H276" s="45"/>
    </row>
    <row r="277">
      <c r="H277" s="45"/>
    </row>
    <row r="278">
      <c r="H278" s="45"/>
    </row>
    <row r="279">
      <c r="H279" s="45"/>
    </row>
    <row r="280">
      <c r="H280" s="45"/>
    </row>
    <row r="281">
      <c r="H281" s="45"/>
    </row>
    <row r="282">
      <c r="H282" s="45"/>
    </row>
    <row r="283">
      <c r="H283" s="45"/>
    </row>
    <row r="284">
      <c r="H284" s="45"/>
    </row>
    <row r="285">
      <c r="H285" s="45"/>
    </row>
    <row r="286">
      <c r="H286" s="45"/>
    </row>
    <row r="287">
      <c r="H287" s="45"/>
    </row>
    <row r="288">
      <c r="H288" s="45"/>
    </row>
    <row r="289">
      <c r="H289" s="45"/>
    </row>
    <row r="290">
      <c r="H290" s="45"/>
    </row>
    <row r="291">
      <c r="H291" s="45"/>
    </row>
    <row r="292">
      <c r="H292" s="45"/>
    </row>
    <row r="293">
      <c r="H293" s="45"/>
    </row>
    <row r="294">
      <c r="H294" s="45"/>
    </row>
    <row r="295">
      <c r="H295" s="45"/>
    </row>
    <row r="296">
      <c r="H296" s="45"/>
    </row>
    <row r="297">
      <c r="H297" s="45"/>
    </row>
    <row r="298">
      <c r="H298" s="45"/>
    </row>
    <row r="299">
      <c r="H299" s="45"/>
    </row>
    <row r="300">
      <c r="H300" s="45"/>
    </row>
    <row r="301">
      <c r="H301" s="45"/>
    </row>
    <row r="302">
      <c r="H302" s="45"/>
    </row>
    <row r="303">
      <c r="H303" s="45"/>
    </row>
    <row r="304">
      <c r="H304" s="45"/>
    </row>
    <row r="305">
      <c r="H305" s="45"/>
    </row>
    <row r="306">
      <c r="H306" s="45"/>
    </row>
    <row r="307">
      <c r="H307" s="45"/>
    </row>
    <row r="308">
      <c r="H308" s="45"/>
    </row>
    <row r="309">
      <c r="H309" s="45"/>
    </row>
    <row r="310">
      <c r="H310" s="45"/>
    </row>
    <row r="311">
      <c r="H311" s="45"/>
    </row>
    <row r="312">
      <c r="H312" s="45"/>
    </row>
    <row r="313">
      <c r="H313" s="45"/>
    </row>
    <row r="314">
      <c r="H314" s="45"/>
    </row>
    <row r="315">
      <c r="H315" s="45"/>
    </row>
    <row r="316">
      <c r="H316" s="45"/>
    </row>
    <row r="317">
      <c r="H317" s="45"/>
    </row>
    <row r="318">
      <c r="H318" s="45"/>
    </row>
    <row r="319">
      <c r="H319" s="45"/>
    </row>
    <row r="320">
      <c r="H320" s="45"/>
    </row>
    <row r="321">
      <c r="H321" s="45"/>
    </row>
    <row r="322">
      <c r="H322" s="45"/>
    </row>
    <row r="323">
      <c r="H323" s="45"/>
    </row>
    <row r="324">
      <c r="H324" s="45"/>
    </row>
    <row r="325">
      <c r="H325" s="45"/>
    </row>
    <row r="326">
      <c r="H326" s="45"/>
    </row>
    <row r="327">
      <c r="H327" s="45"/>
    </row>
    <row r="328">
      <c r="H328" s="45"/>
    </row>
    <row r="329">
      <c r="H329" s="45"/>
    </row>
    <row r="330">
      <c r="H330" s="45"/>
    </row>
    <row r="331">
      <c r="H331" s="45"/>
    </row>
    <row r="332">
      <c r="H332" s="45"/>
    </row>
    <row r="333">
      <c r="H333" s="45"/>
    </row>
    <row r="334">
      <c r="H334" s="45"/>
    </row>
    <row r="335">
      <c r="H335" s="45"/>
    </row>
    <row r="336">
      <c r="H336" s="45"/>
    </row>
    <row r="337">
      <c r="H337" s="45"/>
    </row>
    <row r="338">
      <c r="H338" s="45"/>
    </row>
    <row r="339">
      <c r="H339" s="45"/>
    </row>
    <row r="340">
      <c r="H340" s="45"/>
    </row>
    <row r="341">
      <c r="H341" s="45"/>
    </row>
    <row r="342">
      <c r="H342" s="45"/>
    </row>
    <row r="343">
      <c r="H343" s="45"/>
    </row>
    <row r="344">
      <c r="H344" s="45"/>
    </row>
    <row r="345">
      <c r="H345" s="45"/>
    </row>
    <row r="346">
      <c r="H346" s="45"/>
    </row>
    <row r="347">
      <c r="H347" s="45"/>
    </row>
    <row r="348">
      <c r="H348" s="45"/>
    </row>
    <row r="349">
      <c r="H349" s="45"/>
    </row>
    <row r="350">
      <c r="H350" s="45"/>
    </row>
    <row r="351">
      <c r="H351" s="45"/>
    </row>
    <row r="352">
      <c r="H352" s="45"/>
    </row>
    <row r="353">
      <c r="H353" s="45"/>
    </row>
    <row r="354">
      <c r="H354" s="45"/>
    </row>
    <row r="355">
      <c r="H355" s="45"/>
    </row>
    <row r="356">
      <c r="H356" s="45"/>
    </row>
    <row r="357">
      <c r="H357" s="45"/>
    </row>
    <row r="358">
      <c r="H358" s="45"/>
    </row>
    <row r="359">
      <c r="H359" s="45"/>
    </row>
    <row r="360">
      <c r="H360" s="45"/>
    </row>
    <row r="361">
      <c r="H361" s="45"/>
    </row>
    <row r="362">
      <c r="H362" s="45"/>
    </row>
    <row r="363">
      <c r="H363" s="45"/>
    </row>
    <row r="364">
      <c r="H364" s="45"/>
    </row>
    <row r="365">
      <c r="H365" s="45"/>
    </row>
    <row r="366">
      <c r="H366" s="45"/>
    </row>
    <row r="367">
      <c r="H367" s="45"/>
    </row>
    <row r="368">
      <c r="H368" s="45"/>
    </row>
    <row r="369">
      <c r="H369" s="45"/>
    </row>
    <row r="370">
      <c r="H370" s="45"/>
    </row>
    <row r="371">
      <c r="H371" s="45"/>
    </row>
    <row r="372">
      <c r="H372" s="45"/>
    </row>
    <row r="373">
      <c r="H373" s="45"/>
    </row>
    <row r="374">
      <c r="H374" s="45"/>
    </row>
    <row r="375">
      <c r="H375" s="45"/>
    </row>
    <row r="376">
      <c r="H376" s="45"/>
    </row>
    <row r="377">
      <c r="H377" s="45"/>
    </row>
    <row r="378">
      <c r="H378" s="45"/>
    </row>
    <row r="379">
      <c r="H379" s="45"/>
    </row>
    <row r="380">
      <c r="H380" s="45"/>
    </row>
    <row r="381">
      <c r="H381" s="45"/>
    </row>
    <row r="382">
      <c r="H382" s="45"/>
    </row>
    <row r="383">
      <c r="H383" s="45"/>
    </row>
    <row r="384">
      <c r="H384" s="45"/>
    </row>
    <row r="385">
      <c r="H385" s="45"/>
    </row>
    <row r="386">
      <c r="H386" s="45"/>
    </row>
    <row r="387">
      <c r="H387" s="45"/>
    </row>
    <row r="388">
      <c r="H388" s="45"/>
    </row>
    <row r="389">
      <c r="H389" s="45"/>
    </row>
    <row r="390">
      <c r="H390" s="45"/>
    </row>
    <row r="391">
      <c r="H391" s="45"/>
    </row>
    <row r="392">
      <c r="H392" s="45"/>
    </row>
    <row r="393">
      <c r="H393" s="45"/>
    </row>
    <row r="394">
      <c r="H394" s="45"/>
    </row>
    <row r="395">
      <c r="H395" s="45"/>
    </row>
    <row r="396">
      <c r="H396" s="45"/>
    </row>
    <row r="397">
      <c r="H397" s="45"/>
    </row>
    <row r="398">
      <c r="H398" s="45"/>
    </row>
    <row r="399">
      <c r="H399" s="45"/>
    </row>
    <row r="400">
      <c r="H400" s="45"/>
    </row>
    <row r="401">
      <c r="H401" s="45"/>
    </row>
    <row r="402">
      <c r="H402" s="45"/>
    </row>
    <row r="403">
      <c r="H403" s="45"/>
    </row>
    <row r="404">
      <c r="H404" s="45"/>
    </row>
    <row r="405">
      <c r="H405" s="45"/>
    </row>
    <row r="406">
      <c r="H406" s="45"/>
    </row>
    <row r="407">
      <c r="H407" s="45"/>
    </row>
    <row r="408">
      <c r="H408" s="45"/>
    </row>
    <row r="409">
      <c r="H409" s="45"/>
    </row>
    <row r="410">
      <c r="H410" s="45"/>
    </row>
    <row r="411">
      <c r="H411" s="45"/>
    </row>
    <row r="412">
      <c r="H412" s="45"/>
    </row>
    <row r="413">
      <c r="H413" s="45"/>
    </row>
    <row r="414">
      <c r="H414" s="45"/>
    </row>
    <row r="415">
      <c r="H415" s="45"/>
    </row>
    <row r="416">
      <c r="H416" s="45"/>
    </row>
    <row r="417">
      <c r="H417" s="45"/>
    </row>
    <row r="418">
      <c r="H418" s="45"/>
    </row>
    <row r="419">
      <c r="H419" s="45"/>
    </row>
    <row r="420">
      <c r="H420" s="45"/>
    </row>
    <row r="421">
      <c r="H421" s="45"/>
    </row>
    <row r="422">
      <c r="H422" s="45"/>
    </row>
    <row r="423">
      <c r="H423" s="45"/>
    </row>
    <row r="424">
      <c r="H424" s="45"/>
    </row>
    <row r="425">
      <c r="H425" s="45"/>
    </row>
    <row r="426">
      <c r="H426" s="45"/>
    </row>
    <row r="427">
      <c r="H427" s="45"/>
    </row>
    <row r="428">
      <c r="H428" s="45"/>
    </row>
    <row r="429">
      <c r="H429" s="45"/>
    </row>
    <row r="430">
      <c r="H430" s="45"/>
    </row>
    <row r="431">
      <c r="H431" s="45"/>
    </row>
    <row r="432">
      <c r="H432" s="45"/>
    </row>
    <row r="433">
      <c r="H433" s="45"/>
    </row>
    <row r="434">
      <c r="H434" s="45"/>
    </row>
    <row r="435">
      <c r="H435" s="45"/>
    </row>
    <row r="436">
      <c r="H436" s="45"/>
    </row>
    <row r="437">
      <c r="H437" s="45"/>
    </row>
    <row r="438">
      <c r="H438" s="45"/>
    </row>
    <row r="439">
      <c r="H439" s="45"/>
    </row>
    <row r="440">
      <c r="H440" s="45"/>
    </row>
    <row r="441">
      <c r="H441" s="45"/>
    </row>
    <row r="442">
      <c r="H442" s="45"/>
    </row>
    <row r="443">
      <c r="H443" s="45"/>
    </row>
    <row r="444">
      <c r="H444" s="45"/>
    </row>
    <row r="445">
      <c r="H445" s="45"/>
    </row>
    <row r="446">
      <c r="H446" s="45"/>
    </row>
    <row r="447">
      <c r="H447" s="45"/>
    </row>
    <row r="448">
      <c r="H448" s="45"/>
    </row>
    <row r="449">
      <c r="H449" s="45"/>
    </row>
    <row r="450">
      <c r="H450" s="45"/>
    </row>
    <row r="451">
      <c r="H451" s="45"/>
    </row>
    <row r="452">
      <c r="H452" s="45"/>
    </row>
    <row r="453">
      <c r="H453" s="45"/>
    </row>
    <row r="454">
      <c r="H454" s="45"/>
    </row>
    <row r="455">
      <c r="H455" s="45"/>
    </row>
    <row r="456">
      <c r="H456" s="45"/>
    </row>
    <row r="457">
      <c r="H457" s="45"/>
    </row>
    <row r="458">
      <c r="H458" s="45"/>
    </row>
    <row r="459">
      <c r="H459" s="45"/>
    </row>
    <row r="460">
      <c r="H460" s="45"/>
    </row>
    <row r="461">
      <c r="H461" s="45"/>
    </row>
    <row r="462">
      <c r="H462" s="45"/>
    </row>
    <row r="463">
      <c r="H463" s="45"/>
    </row>
    <row r="464">
      <c r="H464" s="45"/>
    </row>
    <row r="465">
      <c r="H465" s="45"/>
    </row>
    <row r="466">
      <c r="H466" s="45"/>
    </row>
    <row r="467">
      <c r="H467" s="45"/>
    </row>
    <row r="468">
      <c r="H468" s="45"/>
    </row>
    <row r="469">
      <c r="H469" s="45"/>
    </row>
    <row r="470">
      <c r="H470" s="45"/>
    </row>
    <row r="471">
      <c r="H471" s="45"/>
    </row>
    <row r="472">
      <c r="H472" s="45"/>
    </row>
    <row r="473">
      <c r="H473" s="45"/>
    </row>
    <row r="474">
      <c r="H474" s="45"/>
    </row>
    <row r="475">
      <c r="H475" s="45"/>
    </row>
    <row r="476">
      <c r="H476" s="45"/>
    </row>
    <row r="477">
      <c r="H477" s="45"/>
    </row>
    <row r="478">
      <c r="H478" s="45"/>
    </row>
    <row r="479">
      <c r="H479" s="45"/>
    </row>
    <row r="480">
      <c r="H480" s="45"/>
    </row>
    <row r="481">
      <c r="H481" s="45"/>
    </row>
    <row r="482">
      <c r="H482" s="45"/>
    </row>
    <row r="483">
      <c r="H483" s="45"/>
    </row>
    <row r="484">
      <c r="H484" s="45"/>
    </row>
    <row r="485">
      <c r="H485" s="45"/>
    </row>
    <row r="486">
      <c r="H486" s="45"/>
    </row>
    <row r="487">
      <c r="H487" s="45"/>
    </row>
    <row r="488">
      <c r="H488" s="45"/>
    </row>
    <row r="489">
      <c r="H489" s="45"/>
    </row>
    <row r="490">
      <c r="H490" s="45"/>
    </row>
    <row r="491">
      <c r="H491" s="45"/>
    </row>
    <row r="492">
      <c r="H492" s="45"/>
    </row>
    <row r="493">
      <c r="H493" s="45"/>
    </row>
    <row r="494">
      <c r="H494" s="45"/>
    </row>
    <row r="495">
      <c r="H495" s="45"/>
    </row>
    <row r="496">
      <c r="H496" s="45"/>
    </row>
    <row r="497">
      <c r="H497" s="45"/>
    </row>
    <row r="498">
      <c r="H498" s="45"/>
    </row>
    <row r="499">
      <c r="H499" s="45"/>
    </row>
    <row r="500">
      <c r="H500" s="45"/>
    </row>
    <row r="501">
      <c r="H501" s="45"/>
    </row>
    <row r="502">
      <c r="H502" s="45"/>
    </row>
    <row r="503">
      <c r="H503" s="45"/>
    </row>
    <row r="504">
      <c r="H504" s="45"/>
    </row>
    <row r="505">
      <c r="H505" s="45"/>
    </row>
    <row r="506">
      <c r="H506" s="45"/>
    </row>
    <row r="507">
      <c r="H507" s="45"/>
    </row>
    <row r="508">
      <c r="H508" s="45"/>
    </row>
    <row r="509">
      <c r="H509" s="45"/>
    </row>
    <row r="510">
      <c r="H510" s="45"/>
    </row>
    <row r="511">
      <c r="H511" s="45"/>
    </row>
    <row r="512">
      <c r="H512" s="45"/>
    </row>
    <row r="513">
      <c r="H513" s="45"/>
    </row>
    <row r="514">
      <c r="H514" s="45"/>
    </row>
    <row r="515">
      <c r="H515" s="45"/>
    </row>
    <row r="516">
      <c r="H516" s="45"/>
    </row>
    <row r="517">
      <c r="H517" s="45"/>
    </row>
    <row r="518">
      <c r="H518" s="45"/>
    </row>
    <row r="519">
      <c r="H519" s="45"/>
    </row>
    <row r="520">
      <c r="H520" s="45"/>
    </row>
    <row r="521">
      <c r="H521" s="45"/>
    </row>
    <row r="522">
      <c r="H522" s="45"/>
    </row>
    <row r="523">
      <c r="H523" s="45"/>
    </row>
    <row r="524">
      <c r="H524" s="45"/>
    </row>
    <row r="525">
      <c r="H525" s="45"/>
    </row>
    <row r="526">
      <c r="H526" s="45"/>
    </row>
    <row r="527">
      <c r="H527" s="45"/>
    </row>
    <row r="528">
      <c r="H528" s="45"/>
    </row>
    <row r="529">
      <c r="H529" s="45"/>
    </row>
    <row r="530">
      <c r="H530" s="45"/>
    </row>
    <row r="531">
      <c r="H531" s="45"/>
    </row>
    <row r="532">
      <c r="H532" s="45"/>
    </row>
    <row r="533">
      <c r="H533" s="45"/>
    </row>
    <row r="534">
      <c r="H534" s="45"/>
    </row>
    <row r="535">
      <c r="H535" s="45"/>
    </row>
    <row r="536">
      <c r="H536" s="45"/>
    </row>
    <row r="537">
      <c r="H537" s="45"/>
    </row>
    <row r="538">
      <c r="H538" s="45"/>
    </row>
    <row r="539">
      <c r="H539" s="45"/>
    </row>
    <row r="540">
      <c r="H540" s="45"/>
    </row>
    <row r="541">
      <c r="H541" s="45"/>
    </row>
    <row r="542">
      <c r="H542" s="45"/>
    </row>
    <row r="543">
      <c r="H543" s="45"/>
    </row>
    <row r="544">
      <c r="H544" s="45"/>
    </row>
    <row r="545">
      <c r="H545" s="45"/>
    </row>
    <row r="546">
      <c r="H546" s="45"/>
    </row>
    <row r="547">
      <c r="H547" s="45"/>
    </row>
    <row r="548">
      <c r="H548" s="45"/>
    </row>
    <row r="549">
      <c r="H549" s="45"/>
    </row>
    <row r="550">
      <c r="H550" s="45"/>
    </row>
    <row r="551">
      <c r="H551" s="45"/>
    </row>
    <row r="552">
      <c r="H552" s="45"/>
    </row>
    <row r="553">
      <c r="H553" s="45"/>
    </row>
    <row r="554">
      <c r="H554" s="45"/>
    </row>
    <row r="555">
      <c r="H555" s="45"/>
    </row>
    <row r="556">
      <c r="H556" s="45"/>
    </row>
    <row r="557">
      <c r="H557" s="45"/>
    </row>
    <row r="558">
      <c r="H558" s="45"/>
    </row>
    <row r="559">
      <c r="H559" s="45"/>
    </row>
    <row r="560">
      <c r="H560" s="45"/>
    </row>
    <row r="561">
      <c r="H561" s="45"/>
    </row>
    <row r="562">
      <c r="H562" s="45"/>
    </row>
    <row r="563">
      <c r="H563" s="45"/>
    </row>
    <row r="564">
      <c r="H564" s="45"/>
    </row>
    <row r="565">
      <c r="H565" s="45"/>
    </row>
    <row r="566">
      <c r="H566" s="45"/>
    </row>
    <row r="567">
      <c r="H567" s="45"/>
    </row>
    <row r="568">
      <c r="H568" s="45"/>
    </row>
    <row r="569">
      <c r="H569" s="45"/>
    </row>
    <row r="570">
      <c r="H570" s="45"/>
    </row>
    <row r="571">
      <c r="H571" s="45"/>
    </row>
    <row r="572">
      <c r="H572" s="45"/>
    </row>
    <row r="573">
      <c r="H573" s="45"/>
    </row>
    <row r="574">
      <c r="H574" s="45"/>
    </row>
    <row r="575">
      <c r="H575" s="45"/>
    </row>
    <row r="576">
      <c r="H576" s="45"/>
    </row>
    <row r="577">
      <c r="H577" s="45"/>
    </row>
    <row r="578">
      <c r="H578" s="45"/>
    </row>
    <row r="579">
      <c r="H579" s="45"/>
    </row>
    <row r="580">
      <c r="H580" s="45"/>
    </row>
    <row r="581">
      <c r="H581" s="45"/>
    </row>
    <row r="582">
      <c r="H582" s="45"/>
    </row>
    <row r="583">
      <c r="H583" s="45"/>
    </row>
    <row r="584">
      <c r="H584" s="45"/>
    </row>
    <row r="585">
      <c r="H585" s="45"/>
    </row>
    <row r="586">
      <c r="H586" s="45"/>
    </row>
    <row r="587">
      <c r="H587" s="45"/>
    </row>
    <row r="588">
      <c r="H588" s="45"/>
    </row>
    <row r="589">
      <c r="H589" s="45"/>
    </row>
    <row r="590">
      <c r="H590" s="45"/>
    </row>
    <row r="591">
      <c r="H591" s="45"/>
    </row>
    <row r="592">
      <c r="H592" s="45"/>
    </row>
    <row r="593">
      <c r="H593" s="45"/>
    </row>
    <row r="594">
      <c r="H594" s="45"/>
    </row>
    <row r="595">
      <c r="H595" s="45"/>
    </row>
    <row r="596">
      <c r="H596" s="45"/>
    </row>
    <row r="597">
      <c r="H597" s="45"/>
    </row>
    <row r="598">
      <c r="H598" s="45"/>
    </row>
    <row r="599">
      <c r="H599" s="45"/>
    </row>
    <row r="600">
      <c r="H600" s="45"/>
    </row>
    <row r="601">
      <c r="H601" s="45"/>
    </row>
    <row r="602">
      <c r="H602" s="45"/>
    </row>
    <row r="603">
      <c r="H603" s="45"/>
    </row>
    <row r="604">
      <c r="H604" s="45"/>
    </row>
    <row r="605">
      <c r="H605" s="45"/>
    </row>
    <row r="606">
      <c r="H606" s="45"/>
    </row>
    <row r="607">
      <c r="H607" s="45"/>
    </row>
    <row r="608">
      <c r="H608" s="45"/>
    </row>
    <row r="609">
      <c r="H609" s="45"/>
    </row>
    <row r="610">
      <c r="H610" s="45"/>
    </row>
    <row r="611">
      <c r="H611" s="45"/>
    </row>
    <row r="612">
      <c r="H612" s="45"/>
    </row>
    <row r="613">
      <c r="H613" s="45"/>
    </row>
    <row r="614">
      <c r="H614" s="45"/>
    </row>
    <row r="615">
      <c r="H615" s="45"/>
    </row>
    <row r="616">
      <c r="H616" s="45"/>
    </row>
    <row r="617">
      <c r="H617" s="45"/>
    </row>
    <row r="618">
      <c r="H618" s="45"/>
    </row>
    <row r="619">
      <c r="H619" s="45"/>
    </row>
    <row r="620">
      <c r="H620" s="45"/>
    </row>
    <row r="621">
      <c r="H621" s="45"/>
    </row>
    <row r="622">
      <c r="H622" s="45"/>
    </row>
    <row r="623">
      <c r="H623" s="45"/>
    </row>
    <row r="624">
      <c r="H624" s="45"/>
    </row>
    <row r="625">
      <c r="H625" s="45"/>
    </row>
    <row r="626">
      <c r="H626" s="45"/>
    </row>
    <row r="627">
      <c r="H627" s="45"/>
    </row>
    <row r="628">
      <c r="H628" s="45"/>
    </row>
    <row r="629">
      <c r="H629" s="45"/>
    </row>
    <row r="630">
      <c r="H630" s="45"/>
    </row>
    <row r="631">
      <c r="H631" s="45"/>
    </row>
    <row r="632">
      <c r="H632" s="45"/>
    </row>
    <row r="633">
      <c r="H633" s="45"/>
    </row>
    <row r="634">
      <c r="H634" s="45"/>
    </row>
    <row r="635">
      <c r="H635" s="45"/>
    </row>
    <row r="636">
      <c r="H636" s="45"/>
    </row>
    <row r="637">
      <c r="H637" s="45"/>
    </row>
    <row r="638">
      <c r="H638" s="45"/>
    </row>
    <row r="639">
      <c r="H639" s="45"/>
    </row>
    <row r="640">
      <c r="H640" s="45"/>
    </row>
    <row r="641">
      <c r="H641" s="45"/>
    </row>
    <row r="642">
      <c r="H642" s="45"/>
    </row>
    <row r="643">
      <c r="H643" s="45"/>
    </row>
    <row r="644">
      <c r="H644" s="45"/>
    </row>
    <row r="645">
      <c r="H645" s="45"/>
    </row>
    <row r="646">
      <c r="H646" s="45"/>
    </row>
    <row r="647">
      <c r="H647" s="45"/>
    </row>
    <row r="648">
      <c r="H648" s="45"/>
    </row>
    <row r="649">
      <c r="H649" s="45"/>
    </row>
    <row r="650">
      <c r="H650" s="45"/>
    </row>
    <row r="651">
      <c r="H651" s="45"/>
    </row>
    <row r="652">
      <c r="H652" s="45"/>
    </row>
    <row r="653">
      <c r="H653" s="45"/>
    </row>
    <row r="654">
      <c r="H654" s="45"/>
    </row>
    <row r="655">
      <c r="H655" s="45"/>
    </row>
    <row r="656">
      <c r="H656" s="45"/>
    </row>
    <row r="657">
      <c r="H657" s="45"/>
    </row>
    <row r="658">
      <c r="H658" s="45"/>
    </row>
    <row r="659">
      <c r="H659" s="45"/>
    </row>
    <row r="660">
      <c r="H660" s="45"/>
    </row>
    <row r="661">
      <c r="H661" s="45"/>
    </row>
    <row r="662">
      <c r="H662" s="45"/>
    </row>
    <row r="663">
      <c r="H663" s="45"/>
    </row>
    <row r="664">
      <c r="H664" s="45"/>
    </row>
    <row r="665">
      <c r="H665" s="45"/>
    </row>
    <row r="666">
      <c r="H666" s="45"/>
    </row>
    <row r="667">
      <c r="H667" s="45"/>
    </row>
    <row r="668">
      <c r="H668" s="45"/>
    </row>
    <row r="669">
      <c r="H669" s="45"/>
    </row>
    <row r="670">
      <c r="H670" s="45"/>
    </row>
    <row r="671">
      <c r="H671" s="45"/>
    </row>
    <row r="672">
      <c r="H672" s="45"/>
    </row>
    <row r="673">
      <c r="H673" s="45"/>
    </row>
    <row r="674">
      <c r="H674" s="45"/>
    </row>
    <row r="675">
      <c r="H675" s="45"/>
    </row>
    <row r="676">
      <c r="H676" s="45"/>
    </row>
    <row r="677">
      <c r="H677" s="45"/>
    </row>
    <row r="678">
      <c r="H678" s="45"/>
    </row>
    <row r="679">
      <c r="H679" s="45"/>
    </row>
    <row r="680">
      <c r="H680" s="45"/>
    </row>
    <row r="681">
      <c r="H681" s="45"/>
    </row>
    <row r="682">
      <c r="H682" s="45"/>
    </row>
    <row r="683">
      <c r="H683" s="45"/>
    </row>
    <row r="684">
      <c r="H684" s="45"/>
    </row>
    <row r="685">
      <c r="H685" s="45"/>
    </row>
    <row r="686">
      <c r="H686" s="45"/>
    </row>
    <row r="687">
      <c r="H687" s="45"/>
    </row>
    <row r="688">
      <c r="H688" s="45"/>
    </row>
    <row r="689">
      <c r="H689" s="45"/>
    </row>
    <row r="690">
      <c r="H690" s="45"/>
    </row>
    <row r="691">
      <c r="H691" s="45"/>
    </row>
    <row r="692">
      <c r="H692" s="45"/>
    </row>
    <row r="693">
      <c r="H693" s="45"/>
    </row>
    <row r="694">
      <c r="H694" s="45"/>
    </row>
    <row r="695">
      <c r="H695" s="45"/>
    </row>
    <row r="696">
      <c r="H696" s="45"/>
    </row>
    <row r="697">
      <c r="H697" s="45"/>
    </row>
    <row r="698">
      <c r="H698" s="45"/>
    </row>
    <row r="699">
      <c r="H699" s="45"/>
    </row>
    <row r="700">
      <c r="H700" s="45"/>
    </row>
    <row r="701">
      <c r="H701" s="45"/>
    </row>
    <row r="702">
      <c r="H702" s="45"/>
    </row>
    <row r="703">
      <c r="H703" s="45"/>
    </row>
    <row r="704">
      <c r="H704" s="45"/>
    </row>
    <row r="705">
      <c r="H705" s="45"/>
    </row>
    <row r="706">
      <c r="H706" s="45"/>
    </row>
    <row r="707">
      <c r="H707" s="45"/>
    </row>
    <row r="708">
      <c r="H708" s="45"/>
    </row>
    <row r="709">
      <c r="H709" s="45"/>
    </row>
    <row r="710">
      <c r="H710" s="45"/>
    </row>
    <row r="711">
      <c r="H711" s="45"/>
    </row>
    <row r="712">
      <c r="H712" s="45"/>
    </row>
    <row r="713">
      <c r="H713" s="45"/>
    </row>
    <row r="714">
      <c r="H714" s="45"/>
    </row>
    <row r="715">
      <c r="H715" s="45"/>
    </row>
    <row r="716">
      <c r="H716" s="45"/>
    </row>
    <row r="717">
      <c r="H717" s="45"/>
    </row>
    <row r="718">
      <c r="H718" s="45"/>
    </row>
    <row r="719">
      <c r="H719" s="45"/>
    </row>
    <row r="720">
      <c r="H720" s="45"/>
    </row>
    <row r="721">
      <c r="H721" s="45"/>
    </row>
    <row r="722">
      <c r="H722" s="45"/>
    </row>
    <row r="723">
      <c r="H723" s="45"/>
    </row>
    <row r="724">
      <c r="H724" s="45"/>
    </row>
    <row r="725">
      <c r="H725" s="45"/>
    </row>
    <row r="726">
      <c r="H726" s="45"/>
    </row>
    <row r="727">
      <c r="H727" s="45"/>
    </row>
    <row r="728">
      <c r="H728" s="45"/>
    </row>
    <row r="729">
      <c r="H729" s="45"/>
    </row>
    <row r="730">
      <c r="H730" s="45"/>
    </row>
    <row r="731">
      <c r="H731" s="45"/>
    </row>
    <row r="732">
      <c r="H732" s="45"/>
    </row>
    <row r="733">
      <c r="H733" s="45"/>
    </row>
    <row r="734">
      <c r="H734" s="45"/>
    </row>
    <row r="735">
      <c r="H735" s="45"/>
    </row>
    <row r="736">
      <c r="H736" s="45"/>
    </row>
    <row r="737">
      <c r="H737" s="45"/>
    </row>
    <row r="738">
      <c r="H738" s="45"/>
    </row>
    <row r="739">
      <c r="H739" s="45"/>
    </row>
    <row r="740">
      <c r="H740" s="45"/>
    </row>
    <row r="741">
      <c r="H741" s="45"/>
    </row>
    <row r="742">
      <c r="H742" s="45"/>
    </row>
    <row r="743">
      <c r="H743" s="45"/>
    </row>
    <row r="744">
      <c r="H744" s="45"/>
    </row>
    <row r="745">
      <c r="H745" s="45"/>
    </row>
    <row r="746">
      <c r="H746" s="45"/>
    </row>
    <row r="747">
      <c r="H747" s="45"/>
    </row>
    <row r="748">
      <c r="H748" s="45"/>
    </row>
    <row r="749">
      <c r="H749" s="45"/>
    </row>
    <row r="750">
      <c r="H750" s="45"/>
    </row>
    <row r="751">
      <c r="H751" s="45"/>
    </row>
    <row r="752">
      <c r="H752" s="45"/>
    </row>
    <row r="753">
      <c r="H753" s="45"/>
    </row>
    <row r="754">
      <c r="H754" s="45"/>
    </row>
    <row r="755">
      <c r="H755" s="45"/>
    </row>
    <row r="756">
      <c r="H756" s="45"/>
    </row>
    <row r="757">
      <c r="H757" s="45"/>
    </row>
    <row r="758">
      <c r="H758" s="45"/>
    </row>
    <row r="759">
      <c r="H759" s="45"/>
    </row>
    <row r="760">
      <c r="H760" s="45"/>
    </row>
    <row r="761">
      <c r="H761" s="45"/>
    </row>
    <row r="762">
      <c r="H762" s="45"/>
    </row>
    <row r="763">
      <c r="H763" s="45"/>
    </row>
    <row r="764">
      <c r="H764" s="45"/>
    </row>
    <row r="765">
      <c r="H765" s="45"/>
    </row>
    <row r="766">
      <c r="H766" s="45"/>
    </row>
    <row r="767">
      <c r="H767" s="45"/>
    </row>
    <row r="768">
      <c r="H768" s="45"/>
    </row>
    <row r="769">
      <c r="H769" s="45"/>
    </row>
    <row r="770">
      <c r="H770" s="45"/>
    </row>
    <row r="771">
      <c r="H771" s="45"/>
    </row>
    <row r="772">
      <c r="H772" s="45"/>
    </row>
    <row r="773">
      <c r="H773" s="45"/>
    </row>
    <row r="774">
      <c r="H774" s="45"/>
    </row>
    <row r="775">
      <c r="H775" s="45"/>
    </row>
    <row r="776">
      <c r="H776" s="45"/>
    </row>
    <row r="777">
      <c r="H777" s="45"/>
    </row>
    <row r="778">
      <c r="H778" s="45"/>
    </row>
    <row r="779">
      <c r="H779" s="45"/>
    </row>
    <row r="780">
      <c r="H780" s="45"/>
    </row>
    <row r="781">
      <c r="H781" s="45"/>
    </row>
    <row r="782">
      <c r="H782" s="45"/>
    </row>
    <row r="783">
      <c r="H783" s="45"/>
    </row>
    <row r="784">
      <c r="H784" s="45"/>
    </row>
    <row r="785">
      <c r="H785" s="45"/>
    </row>
    <row r="786">
      <c r="H786" s="45"/>
    </row>
    <row r="787">
      <c r="H787" s="45"/>
    </row>
    <row r="788">
      <c r="H788" s="45"/>
    </row>
    <row r="789">
      <c r="H789" s="45"/>
    </row>
    <row r="790">
      <c r="H790" s="45"/>
    </row>
    <row r="791">
      <c r="H791" s="45"/>
    </row>
    <row r="792">
      <c r="H792" s="45"/>
    </row>
    <row r="793">
      <c r="H793" s="45"/>
    </row>
    <row r="794">
      <c r="H794" s="45"/>
    </row>
    <row r="795">
      <c r="H795" s="45"/>
    </row>
    <row r="796">
      <c r="H796" s="45"/>
    </row>
    <row r="797">
      <c r="H797" s="45"/>
    </row>
    <row r="798">
      <c r="H798" s="45"/>
    </row>
    <row r="799">
      <c r="H799" s="45"/>
    </row>
    <row r="800">
      <c r="H800" s="45"/>
    </row>
    <row r="801">
      <c r="H801" s="45"/>
    </row>
    <row r="802">
      <c r="H802" s="45"/>
    </row>
    <row r="803">
      <c r="H803" s="45"/>
    </row>
    <row r="804">
      <c r="H804" s="45"/>
    </row>
    <row r="805">
      <c r="H805" s="45"/>
    </row>
    <row r="806">
      <c r="H806" s="45"/>
    </row>
    <row r="807">
      <c r="H807" s="45"/>
    </row>
    <row r="808">
      <c r="H808" s="45"/>
    </row>
    <row r="809">
      <c r="H809" s="45"/>
    </row>
    <row r="810">
      <c r="H810" s="45"/>
    </row>
    <row r="811">
      <c r="H811" s="45"/>
    </row>
    <row r="812">
      <c r="H812" s="45"/>
    </row>
    <row r="813">
      <c r="H813" s="45"/>
    </row>
    <row r="814">
      <c r="H814" s="45"/>
    </row>
    <row r="815">
      <c r="H815" s="45"/>
    </row>
    <row r="816">
      <c r="H816" s="45"/>
    </row>
    <row r="817">
      <c r="H817" s="45"/>
    </row>
    <row r="818">
      <c r="H818" s="45"/>
    </row>
    <row r="819">
      <c r="H819" s="45"/>
    </row>
    <row r="820">
      <c r="H820" s="45"/>
    </row>
    <row r="821">
      <c r="H821" s="45"/>
    </row>
    <row r="822">
      <c r="H822" s="45"/>
    </row>
    <row r="823">
      <c r="H823" s="45"/>
    </row>
    <row r="824">
      <c r="H824" s="45"/>
    </row>
    <row r="825">
      <c r="H825" s="45"/>
    </row>
    <row r="826">
      <c r="H826" s="45"/>
    </row>
    <row r="827">
      <c r="H827" s="45"/>
    </row>
    <row r="828">
      <c r="H828" s="45"/>
    </row>
    <row r="829">
      <c r="H829" s="45"/>
    </row>
    <row r="830">
      <c r="H830" s="45"/>
    </row>
    <row r="831">
      <c r="H831" s="45"/>
    </row>
    <row r="832">
      <c r="H832" s="45"/>
    </row>
    <row r="833">
      <c r="H833" s="45"/>
    </row>
    <row r="834">
      <c r="H834" s="45"/>
    </row>
    <row r="835">
      <c r="H835" s="45"/>
    </row>
    <row r="836">
      <c r="H836" s="45"/>
    </row>
    <row r="837">
      <c r="H837" s="45"/>
    </row>
    <row r="838">
      <c r="H838" s="45"/>
    </row>
    <row r="839">
      <c r="H839" s="45"/>
    </row>
    <row r="840">
      <c r="H840" s="45"/>
    </row>
    <row r="841">
      <c r="H841" s="45"/>
    </row>
    <row r="842">
      <c r="H842" s="45"/>
    </row>
    <row r="843">
      <c r="H843" s="45"/>
    </row>
    <row r="844">
      <c r="H844" s="45"/>
    </row>
    <row r="845">
      <c r="H845" s="45"/>
    </row>
    <row r="846">
      <c r="H846" s="45"/>
    </row>
    <row r="847">
      <c r="H847" s="45"/>
    </row>
    <row r="848">
      <c r="H848" s="45"/>
    </row>
    <row r="849">
      <c r="H849" s="45"/>
    </row>
    <row r="850">
      <c r="H850" s="45"/>
    </row>
    <row r="851">
      <c r="H851" s="45"/>
    </row>
    <row r="852">
      <c r="H852" s="45"/>
    </row>
    <row r="853">
      <c r="H853" s="45"/>
    </row>
    <row r="854">
      <c r="H854" s="45"/>
    </row>
    <row r="855">
      <c r="H855" s="45"/>
    </row>
    <row r="856">
      <c r="H856" s="45"/>
    </row>
    <row r="857">
      <c r="H857" s="45"/>
    </row>
    <row r="858">
      <c r="H858" s="45"/>
    </row>
    <row r="859">
      <c r="H859" s="45"/>
    </row>
    <row r="860">
      <c r="H860" s="45"/>
    </row>
    <row r="861">
      <c r="H861" s="45"/>
    </row>
    <row r="862">
      <c r="H862" s="45"/>
    </row>
    <row r="863">
      <c r="H863" s="45"/>
    </row>
    <row r="864">
      <c r="H864" s="45"/>
    </row>
    <row r="865">
      <c r="H865" s="45"/>
    </row>
    <row r="866">
      <c r="H866" s="45"/>
    </row>
    <row r="867">
      <c r="H867" s="45"/>
    </row>
    <row r="868">
      <c r="H868" s="45"/>
    </row>
    <row r="869">
      <c r="H869" s="45"/>
    </row>
    <row r="870">
      <c r="H870" s="45"/>
    </row>
    <row r="871">
      <c r="H871" s="45"/>
    </row>
    <row r="872">
      <c r="H872" s="45"/>
    </row>
    <row r="873">
      <c r="H873" s="45"/>
    </row>
    <row r="874">
      <c r="H874" s="45"/>
    </row>
    <row r="875">
      <c r="H875" s="45"/>
    </row>
    <row r="876">
      <c r="H876" s="45"/>
    </row>
    <row r="877">
      <c r="H877" s="45"/>
    </row>
    <row r="878">
      <c r="H878" s="45"/>
    </row>
    <row r="879">
      <c r="H879" s="45"/>
    </row>
    <row r="880">
      <c r="H880" s="45"/>
    </row>
    <row r="881">
      <c r="H881" s="45"/>
    </row>
    <row r="882">
      <c r="H882" s="45"/>
    </row>
    <row r="883">
      <c r="H883" s="45"/>
    </row>
    <row r="884">
      <c r="H884" s="45"/>
    </row>
    <row r="885">
      <c r="H885" s="45"/>
    </row>
    <row r="886">
      <c r="H886" s="45"/>
    </row>
    <row r="887">
      <c r="H887" s="45"/>
    </row>
    <row r="888">
      <c r="H888" s="45"/>
    </row>
    <row r="889">
      <c r="H889" s="45"/>
    </row>
    <row r="890">
      <c r="H890" s="45"/>
    </row>
    <row r="891">
      <c r="H891" s="45"/>
    </row>
    <row r="892">
      <c r="H892" s="45"/>
    </row>
    <row r="893">
      <c r="H893" s="45"/>
    </row>
    <row r="894">
      <c r="H894" s="45"/>
    </row>
    <row r="895">
      <c r="H895" s="45"/>
    </row>
    <row r="896">
      <c r="H896" s="45"/>
    </row>
    <row r="897">
      <c r="H897" s="45"/>
    </row>
    <row r="898">
      <c r="H898" s="45"/>
    </row>
    <row r="899">
      <c r="H899" s="45"/>
    </row>
    <row r="900">
      <c r="H900" s="45"/>
    </row>
    <row r="901">
      <c r="H901" s="45"/>
    </row>
    <row r="902">
      <c r="H902" s="45"/>
    </row>
    <row r="903">
      <c r="H903" s="45"/>
    </row>
    <row r="904">
      <c r="H904" s="45"/>
    </row>
    <row r="905">
      <c r="H905" s="45"/>
    </row>
    <row r="906">
      <c r="H906" s="45"/>
    </row>
    <row r="907">
      <c r="H907" s="45"/>
    </row>
    <row r="908">
      <c r="H908" s="45"/>
    </row>
    <row r="909">
      <c r="H909" s="45"/>
    </row>
    <row r="910">
      <c r="H910" s="45"/>
    </row>
    <row r="911">
      <c r="H911" s="45"/>
    </row>
    <row r="912">
      <c r="H912" s="45"/>
    </row>
    <row r="913">
      <c r="H913" s="45"/>
    </row>
    <row r="914">
      <c r="H914" s="45"/>
    </row>
    <row r="915">
      <c r="H915" s="45"/>
    </row>
    <row r="916">
      <c r="H916" s="45"/>
    </row>
    <row r="917">
      <c r="H917" s="45"/>
    </row>
    <row r="918">
      <c r="H918" s="45"/>
    </row>
    <row r="919">
      <c r="H919" s="45"/>
    </row>
    <row r="920">
      <c r="H920" s="45"/>
    </row>
    <row r="921">
      <c r="H921" s="45"/>
    </row>
    <row r="922">
      <c r="H922" s="45"/>
    </row>
    <row r="923">
      <c r="H923" s="45"/>
    </row>
    <row r="924">
      <c r="H924" s="45"/>
    </row>
    <row r="925">
      <c r="H925" s="45"/>
    </row>
    <row r="926">
      <c r="H926" s="45"/>
    </row>
    <row r="927">
      <c r="H927" s="45"/>
    </row>
    <row r="928">
      <c r="H928" s="45"/>
    </row>
    <row r="929">
      <c r="H929" s="45"/>
    </row>
    <row r="930">
      <c r="H930" s="45"/>
    </row>
    <row r="931">
      <c r="H931" s="45"/>
    </row>
    <row r="932">
      <c r="H932" s="45"/>
    </row>
    <row r="933">
      <c r="H933" s="45"/>
    </row>
    <row r="934">
      <c r="H934" s="45"/>
    </row>
    <row r="935">
      <c r="H935" s="45"/>
    </row>
    <row r="936">
      <c r="H936" s="45"/>
    </row>
    <row r="937">
      <c r="H937" s="45"/>
    </row>
    <row r="938">
      <c r="H938" s="45"/>
    </row>
    <row r="939">
      <c r="H939" s="45"/>
    </row>
    <row r="940">
      <c r="H940" s="45"/>
    </row>
    <row r="941">
      <c r="H941" s="45"/>
    </row>
    <row r="942">
      <c r="H942" s="45"/>
    </row>
    <row r="943">
      <c r="H943" s="45"/>
    </row>
    <row r="944">
      <c r="H944" s="45"/>
    </row>
    <row r="945">
      <c r="H945" s="45"/>
    </row>
    <row r="946">
      <c r="H946" s="45"/>
    </row>
    <row r="947">
      <c r="H947" s="45"/>
    </row>
    <row r="948">
      <c r="H948" s="45"/>
    </row>
    <row r="949">
      <c r="H949" s="45"/>
    </row>
    <row r="950">
      <c r="H950" s="45"/>
    </row>
    <row r="951">
      <c r="H951" s="45"/>
    </row>
    <row r="952">
      <c r="H952" s="45"/>
    </row>
    <row r="953">
      <c r="H953" s="45"/>
    </row>
    <row r="954">
      <c r="H954" s="45"/>
    </row>
    <row r="955">
      <c r="H955" s="45"/>
    </row>
    <row r="956">
      <c r="H956" s="45"/>
    </row>
    <row r="957">
      <c r="H957" s="45"/>
    </row>
    <row r="958">
      <c r="H958" s="45"/>
    </row>
    <row r="959">
      <c r="H959" s="45"/>
    </row>
    <row r="960">
      <c r="H960" s="45"/>
    </row>
    <row r="961">
      <c r="H961" s="45"/>
    </row>
    <row r="962">
      <c r="H962" s="45"/>
    </row>
    <row r="963">
      <c r="H963" s="45"/>
    </row>
    <row r="964">
      <c r="H964" s="45"/>
    </row>
    <row r="965">
      <c r="H965" s="45"/>
    </row>
    <row r="966">
      <c r="H966" s="45"/>
    </row>
    <row r="967">
      <c r="H967" s="45"/>
    </row>
    <row r="968">
      <c r="H968" s="45"/>
    </row>
    <row r="969">
      <c r="H969" s="45"/>
    </row>
    <row r="970">
      <c r="H970" s="45"/>
    </row>
    <row r="971">
      <c r="H971" s="45"/>
    </row>
    <row r="972">
      <c r="H972" s="45"/>
    </row>
    <row r="973">
      <c r="H973" s="45"/>
    </row>
    <row r="974">
      <c r="H974" s="45"/>
    </row>
    <row r="975">
      <c r="H975" s="45"/>
    </row>
    <row r="976">
      <c r="H976" s="45"/>
    </row>
    <row r="977">
      <c r="H977" s="45"/>
    </row>
    <row r="978">
      <c r="H978" s="45"/>
    </row>
    <row r="979">
      <c r="H979" s="45"/>
    </row>
    <row r="980">
      <c r="H980" s="45"/>
    </row>
    <row r="981">
      <c r="H981" s="45"/>
    </row>
    <row r="982">
      <c r="H982" s="45"/>
    </row>
    <row r="983">
      <c r="H983" s="45"/>
    </row>
    <row r="984">
      <c r="H984" s="45"/>
    </row>
    <row r="985">
      <c r="H985" s="45"/>
    </row>
    <row r="986">
      <c r="H986" s="45"/>
    </row>
    <row r="987">
      <c r="H987" s="45"/>
    </row>
    <row r="988">
      <c r="H988" s="45"/>
    </row>
    <row r="989">
      <c r="H989" s="45"/>
    </row>
    <row r="990">
      <c r="H990" s="45"/>
    </row>
    <row r="991">
      <c r="H991" s="45"/>
    </row>
    <row r="992">
      <c r="H992" s="45"/>
    </row>
    <row r="993">
      <c r="H993" s="45"/>
    </row>
    <row r="994">
      <c r="H994" s="45"/>
    </row>
    <row r="995">
      <c r="H995" s="45"/>
    </row>
    <row r="996">
      <c r="H996" s="45"/>
    </row>
    <row r="997">
      <c r="H997" s="45"/>
    </row>
    <row r="998">
      <c r="H998" s="45"/>
    </row>
    <row r="999">
      <c r="H999" s="45"/>
    </row>
    <row r="1000">
      <c r="H1000" s="45"/>
    </row>
    <row r="1001">
      <c r="H1001" s="45"/>
    </row>
    <row r="1002">
      <c r="H1002" s="45"/>
    </row>
    <row r="1003">
      <c r="H1003" s="45"/>
    </row>
    <row r="1004">
      <c r="H1004" s="45"/>
    </row>
    <row r="1005">
      <c r="H1005" s="45"/>
    </row>
    <row r="1006">
      <c r="H1006" s="45"/>
    </row>
    <row r="1007">
      <c r="H1007" s="45"/>
    </row>
    <row r="1008">
      <c r="H1008" s="45"/>
    </row>
    <row r="1009">
      <c r="H1009" s="45"/>
    </row>
    <row r="1010">
      <c r="H1010" s="45"/>
    </row>
    <row r="1011">
      <c r="H1011" s="45"/>
    </row>
    <row r="1012">
      <c r="H1012" s="45"/>
    </row>
    <row r="1013">
      <c r="H1013" s="45"/>
    </row>
    <row r="1014">
      <c r="H1014" s="4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48" t="s">
        <v>141</v>
      </c>
      <c r="B1" s="1" t="s">
        <v>0</v>
      </c>
      <c r="C1" s="49" t="s">
        <v>142</v>
      </c>
      <c r="D1" s="50" t="s">
        <v>143</v>
      </c>
      <c r="E1" s="51" t="s">
        <v>144</v>
      </c>
      <c r="F1" s="52" t="s">
        <v>145</v>
      </c>
      <c r="G1" s="5" t="s">
        <v>146</v>
      </c>
      <c r="H1" s="5" t="s">
        <v>147</v>
      </c>
    </row>
    <row r="2">
      <c r="A2" s="12" t="s">
        <v>148</v>
      </c>
      <c r="B2" s="12" t="s">
        <v>93</v>
      </c>
      <c r="C2" s="15">
        <v>7.99</v>
      </c>
      <c r="D2" s="53" t="s">
        <v>149</v>
      </c>
      <c r="E2" s="53">
        <v>3570.0</v>
      </c>
      <c r="F2" s="45">
        <f t="shared" ref="F2:F82" si="1">SUM((C2*12)/E2)*100</f>
        <v>2.685714286</v>
      </c>
      <c r="G2" s="23">
        <v>3310.39</v>
      </c>
      <c r="H2" s="45">
        <f t="shared" ref="H2:H82" si="2">SUM((C2*12)/G2)*100</f>
        <v>2.896335477</v>
      </c>
    </row>
    <row r="3">
      <c r="A3" s="12" t="s">
        <v>150</v>
      </c>
      <c r="B3" s="12" t="s">
        <v>20</v>
      </c>
      <c r="C3" s="15">
        <v>3.3789415270000003</v>
      </c>
      <c r="D3" s="53" t="s">
        <v>151</v>
      </c>
      <c r="E3" s="53">
        <v>9070.0</v>
      </c>
      <c r="F3" s="45">
        <f t="shared" si="1"/>
        <v>0.4470484931</v>
      </c>
      <c r="G3" s="23">
        <v>8441.92</v>
      </c>
      <c r="H3" s="45">
        <f t="shared" si="2"/>
        <v>0.480308962</v>
      </c>
    </row>
    <row r="4">
      <c r="A4" s="12" t="s">
        <v>152</v>
      </c>
      <c r="B4" s="12" t="s">
        <v>54</v>
      </c>
      <c r="C4" s="15">
        <v>8.18441785</v>
      </c>
      <c r="D4" s="53" t="s">
        <v>132</v>
      </c>
      <c r="E4" s="53">
        <v>55206.0</v>
      </c>
      <c r="F4" s="45">
        <f t="shared" si="1"/>
        <v>0.1779027899</v>
      </c>
      <c r="G4" s="23">
        <v>51812.15</v>
      </c>
      <c r="H4" s="45">
        <f t="shared" si="2"/>
        <v>0.189555952</v>
      </c>
    </row>
    <row r="5">
      <c r="A5" s="12" t="s">
        <v>153</v>
      </c>
      <c r="B5" s="12" t="s">
        <v>71</v>
      </c>
      <c r="C5" s="15">
        <v>8.6903235</v>
      </c>
      <c r="D5" s="53" t="s">
        <v>154</v>
      </c>
      <c r="E5" s="53">
        <v>53132.0</v>
      </c>
      <c r="F5" s="45">
        <f t="shared" si="1"/>
        <v>0.1962732101</v>
      </c>
      <c r="G5" s="23">
        <v>48105.36</v>
      </c>
      <c r="H5" s="45">
        <f t="shared" si="2"/>
        <v>0.2167822505</v>
      </c>
    </row>
    <row r="6">
      <c r="A6" s="12" t="s">
        <v>155</v>
      </c>
      <c r="B6" s="12" t="s">
        <v>90</v>
      </c>
      <c r="C6" s="15">
        <v>7.99</v>
      </c>
      <c r="D6" s="53" t="s">
        <v>149</v>
      </c>
      <c r="E6" s="54">
        <v>46936.0</v>
      </c>
      <c r="F6" s="45">
        <f t="shared" si="1"/>
        <v>0.204278166</v>
      </c>
      <c r="G6" s="23">
        <v>23443.43</v>
      </c>
      <c r="H6" s="45">
        <f t="shared" si="2"/>
        <v>0.4089845215</v>
      </c>
    </row>
    <row r="7">
      <c r="A7" s="12" t="s">
        <v>156</v>
      </c>
      <c r="B7" s="12" t="s">
        <v>117</v>
      </c>
      <c r="C7" s="15">
        <v>9.7779735</v>
      </c>
      <c r="D7" s="53" t="s">
        <v>157</v>
      </c>
      <c r="E7" s="53">
        <v>54327.0</v>
      </c>
      <c r="F7" s="45">
        <f t="shared" si="1"/>
        <v>0.2159804186</v>
      </c>
      <c r="G7" s="23">
        <v>44594.38</v>
      </c>
      <c r="H7" s="45">
        <f t="shared" si="2"/>
        <v>0.263117644</v>
      </c>
    </row>
    <row r="8">
      <c r="A8" s="12" t="s">
        <v>158</v>
      </c>
      <c r="B8" s="12" t="s">
        <v>59</v>
      </c>
      <c r="C8" s="15">
        <v>8.99</v>
      </c>
      <c r="D8" s="53" t="s">
        <v>159</v>
      </c>
      <c r="E8" s="53">
        <v>112240.0</v>
      </c>
      <c r="F8" s="45">
        <f t="shared" si="1"/>
        <v>0.09611546686</v>
      </c>
      <c r="G8" s="23">
        <v>117098.45</v>
      </c>
      <c r="H8" s="45">
        <f t="shared" si="2"/>
        <v>0.09212760715</v>
      </c>
    </row>
    <row r="9">
      <c r="A9" s="12" t="s">
        <v>160</v>
      </c>
      <c r="B9" s="12" t="s">
        <v>78</v>
      </c>
      <c r="C9" s="15">
        <v>7.99</v>
      </c>
      <c r="D9" s="53" t="s">
        <v>149</v>
      </c>
      <c r="E9" s="53">
        <v>3180.0</v>
      </c>
      <c r="F9" s="45">
        <f t="shared" si="1"/>
        <v>3.01509434</v>
      </c>
      <c r="G9" s="23">
        <v>3143.05</v>
      </c>
      <c r="H9" s="45">
        <f t="shared" si="2"/>
        <v>3.05054008</v>
      </c>
    </row>
    <row r="10">
      <c r="A10" s="12" t="s">
        <v>161</v>
      </c>
      <c r="B10" s="12" t="s">
        <v>26</v>
      </c>
      <c r="C10" s="15">
        <v>5.5147523199999995</v>
      </c>
      <c r="D10" s="53" t="s">
        <v>162</v>
      </c>
      <c r="E10" s="53">
        <v>7850.0</v>
      </c>
      <c r="F10" s="45">
        <f t="shared" si="1"/>
        <v>0.8430194629</v>
      </c>
      <c r="G10" s="23">
        <v>6796.84</v>
      </c>
      <c r="H10" s="45">
        <f t="shared" si="2"/>
        <v>0.973644044</v>
      </c>
    </row>
    <row r="11">
      <c r="A11" s="12" t="s">
        <v>163</v>
      </c>
      <c r="B11" s="12" t="s">
        <v>33</v>
      </c>
      <c r="C11" s="15">
        <v>8.6903235</v>
      </c>
      <c r="D11" s="53" t="s">
        <v>154</v>
      </c>
      <c r="E11" s="53">
        <v>9630.0</v>
      </c>
      <c r="F11" s="45">
        <f t="shared" si="1"/>
        <v>1.082906355</v>
      </c>
      <c r="G11" s="23">
        <v>9975.78</v>
      </c>
      <c r="H11" s="45">
        <f t="shared" si="2"/>
        <v>1.045370708</v>
      </c>
    </row>
    <row r="12">
      <c r="A12" s="12" t="s">
        <v>164</v>
      </c>
      <c r="B12" s="12" t="s">
        <v>37</v>
      </c>
      <c r="C12" s="15">
        <v>7.947306738</v>
      </c>
      <c r="D12" s="53" t="s">
        <v>165</v>
      </c>
      <c r="E12" s="53">
        <v>55342.0</v>
      </c>
      <c r="F12" s="45">
        <f t="shared" si="1"/>
        <v>0.1723242399</v>
      </c>
      <c r="G12" s="23">
        <v>43241.62</v>
      </c>
      <c r="H12" s="45">
        <f t="shared" si="2"/>
        <v>0.2205460407</v>
      </c>
    </row>
    <row r="13">
      <c r="A13" s="12" t="s">
        <v>166</v>
      </c>
      <c r="B13" s="12" t="s">
        <v>61</v>
      </c>
      <c r="C13" s="15">
        <v>7.3062</v>
      </c>
      <c r="D13" s="53" t="s">
        <v>167</v>
      </c>
      <c r="E13" s="53">
        <v>26729.0</v>
      </c>
      <c r="F13" s="45">
        <f t="shared" si="1"/>
        <v>0.3280122713</v>
      </c>
      <c r="G13" s="55">
        <v>13231.7</v>
      </c>
      <c r="H13" s="45">
        <f t="shared" si="2"/>
        <v>0.6626087351</v>
      </c>
    </row>
    <row r="14">
      <c r="A14" s="12" t="s">
        <v>168</v>
      </c>
      <c r="B14" s="12" t="s">
        <v>22</v>
      </c>
      <c r="C14" s="15">
        <v>4.480288020000001</v>
      </c>
      <c r="D14" s="53" t="s">
        <v>169</v>
      </c>
      <c r="E14" s="53">
        <v>5790.0</v>
      </c>
      <c r="F14" s="45">
        <f t="shared" si="1"/>
        <v>0.9285571026</v>
      </c>
      <c r="G14" s="23">
        <v>5332.77</v>
      </c>
      <c r="H14" s="45">
        <f t="shared" si="2"/>
        <v>1.008171293</v>
      </c>
    </row>
    <row r="15">
      <c r="A15" s="12" t="s">
        <v>170</v>
      </c>
      <c r="B15" s="12" t="s">
        <v>112</v>
      </c>
      <c r="C15" s="15">
        <v>8.99</v>
      </c>
      <c r="D15" s="53" t="s">
        <v>159</v>
      </c>
      <c r="E15" s="53">
        <v>11530.0</v>
      </c>
      <c r="F15" s="45">
        <f t="shared" si="1"/>
        <v>0.9356461405</v>
      </c>
      <c r="G15" s="23">
        <v>12076.81</v>
      </c>
      <c r="H15" s="45">
        <f t="shared" si="2"/>
        <v>0.8932822492</v>
      </c>
    </row>
    <row r="16">
      <c r="A16" s="12" t="s">
        <v>171</v>
      </c>
      <c r="B16" s="12" t="s">
        <v>131</v>
      </c>
      <c r="C16" s="15">
        <v>8.6903235</v>
      </c>
      <c r="D16" s="53" t="s">
        <v>154</v>
      </c>
      <c r="E16" s="53">
        <v>14530.0</v>
      </c>
      <c r="F16" s="45">
        <f t="shared" si="1"/>
        <v>0.7177142602</v>
      </c>
      <c r="G16" s="23">
        <v>13828.47</v>
      </c>
      <c r="H16" s="45">
        <f t="shared" si="2"/>
        <v>0.7541245127</v>
      </c>
    </row>
    <row r="17">
      <c r="A17" s="12" t="s">
        <v>172</v>
      </c>
      <c r="B17" s="12" t="s">
        <v>115</v>
      </c>
      <c r="C17" s="15">
        <v>8.85704424</v>
      </c>
      <c r="D17" s="53" t="s">
        <v>173</v>
      </c>
      <c r="E17" s="53">
        <v>29885.0</v>
      </c>
      <c r="F17" s="45">
        <f t="shared" si="1"/>
        <v>0.3556450757</v>
      </c>
      <c r="G17" s="23">
        <v>22762.2</v>
      </c>
      <c r="H17" s="45">
        <f t="shared" si="2"/>
        <v>0.4669343512</v>
      </c>
    </row>
    <row r="18">
      <c r="A18" s="12" t="s">
        <v>174</v>
      </c>
      <c r="B18" s="12" t="s">
        <v>128</v>
      </c>
      <c r="C18" s="15">
        <v>11.553757899999999</v>
      </c>
      <c r="D18" s="53" t="s">
        <v>175</v>
      </c>
      <c r="E18" s="53">
        <v>58430.0</v>
      </c>
      <c r="F18" s="45">
        <f t="shared" si="1"/>
        <v>0.2372840917</v>
      </c>
      <c r="G18" s="23">
        <v>60908.84</v>
      </c>
      <c r="H18" s="45">
        <f t="shared" si="2"/>
        <v>0.2276272127</v>
      </c>
    </row>
    <row r="19">
      <c r="A19" s="12" t="s">
        <v>176</v>
      </c>
      <c r="B19" s="12" t="s">
        <v>79</v>
      </c>
      <c r="C19" s="15">
        <v>7.99</v>
      </c>
      <c r="D19" s="53" t="s">
        <v>149</v>
      </c>
      <c r="E19" s="53">
        <v>5530.0</v>
      </c>
      <c r="F19" s="45">
        <f t="shared" si="1"/>
        <v>1.733815552</v>
      </c>
      <c r="G19" s="23">
        <v>5600.39</v>
      </c>
      <c r="H19" s="45">
        <f t="shared" si="2"/>
        <v>1.712023627</v>
      </c>
    </row>
    <row r="20">
      <c r="A20" s="12" t="s">
        <v>177</v>
      </c>
      <c r="B20" s="12" t="s">
        <v>42</v>
      </c>
      <c r="C20" s="15">
        <v>6.5425668</v>
      </c>
      <c r="D20" s="53" t="s">
        <v>178</v>
      </c>
      <c r="E20" s="53">
        <v>3000.0</v>
      </c>
      <c r="F20" s="45">
        <f t="shared" si="1"/>
        <v>2.61702672</v>
      </c>
      <c r="G20" s="23">
        <v>3547.87</v>
      </c>
      <c r="H20" s="45">
        <f t="shared" si="2"/>
        <v>2.212899616</v>
      </c>
    </row>
    <row r="21">
      <c r="A21" s="12" t="s">
        <v>179</v>
      </c>
      <c r="B21" s="12" t="s">
        <v>35</v>
      </c>
      <c r="C21" s="15">
        <v>8.6903235</v>
      </c>
      <c r="D21" s="53" t="s">
        <v>154</v>
      </c>
      <c r="E21" s="53">
        <v>30720.0</v>
      </c>
      <c r="F21" s="45">
        <f t="shared" si="1"/>
        <v>0.3394657617</v>
      </c>
      <c r="G21" s="23">
        <v>23312.28</v>
      </c>
      <c r="H21" s="45">
        <f t="shared" si="2"/>
        <v>0.4473345464</v>
      </c>
    </row>
    <row r="22">
      <c r="A22" s="12" t="s">
        <v>180</v>
      </c>
      <c r="B22" s="12" t="s">
        <v>107</v>
      </c>
      <c r="C22" s="15">
        <v>8.6903235</v>
      </c>
      <c r="D22" s="53" t="s">
        <v>154</v>
      </c>
      <c r="E22" s="53">
        <v>46230.0</v>
      </c>
      <c r="F22" s="45">
        <f t="shared" si="1"/>
        <v>0.2255762103</v>
      </c>
      <c r="G22" s="23">
        <v>49041.34</v>
      </c>
      <c r="H22" s="45">
        <f t="shared" si="2"/>
        <v>0.2126448462</v>
      </c>
    </row>
    <row r="23">
      <c r="A23" s="12" t="s">
        <v>181</v>
      </c>
      <c r="B23" s="12" t="s">
        <v>108</v>
      </c>
      <c r="C23" s="15">
        <v>9.7779735</v>
      </c>
      <c r="D23" s="53" t="s">
        <v>157</v>
      </c>
      <c r="E23" s="53">
        <v>45581.0</v>
      </c>
      <c r="F23" s="45">
        <f t="shared" si="1"/>
        <v>0.2574223514</v>
      </c>
      <c r="G23" s="23">
        <v>38625.07</v>
      </c>
      <c r="H23" s="45">
        <f t="shared" si="2"/>
        <v>0.3037811504</v>
      </c>
    </row>
    <row r="24">
      <c r="A24" s="12" t="s">
        <v>182</v>
      </c>
      <c r="B24" s="12" t="s">
        <v>104</v>
      </c>
      <c r="C24" s="15">
        <v>8.6903235</v>
      </c>
      <c r="D24" s="53" t="s">
        <v>154</v>
      </c>
      <c r="E24" s="54">
        <v>31414.0</v>
      </c>
      <c r="F24" s="45">
        <f t="shared" si="1"/>
        <v>0.3319662634</v>
      </c>
      <c r="G24" s="23">
        <v>17375.0</v>
      </c>
      <c r="H24" s="45">
        <f t="shared" si="2"/>
        <v>0.6001950043</v>
      </c>
    </row>
    <row r="25">
      <c r="A25" s="12" t="s">
        <v>183</v>
      </c>
      <c r="B25" s="12" t="s">
        <v>83</v>
      </c>
      <c r="C25" s="15">
        <v>7.99</v>
      </c>
      <c r="D25" s="53" t="s">
        <v>149</v>
      </c>
      <c r="E25" s="53">
        <v>15770.0</v>
      </c>
      <c r="F25" s="45">
        <f t="shared" si="1"/>
        <v>0.6079898542</v>
      </c>
      <c r="G25" s="23">
        <v>14324.12</v>
      </c>
      <c r="H25" s="45">
        <f t="shared" si="2"/>
        <v>0.6693604913</v>
      </c>
    </row>
    <row r="26">
      <c r="A26" s="12" t="s">
        <v>184</v>
      </c>
      <c r="B26" s="12" t="s">
        <v>69</v>
      </c>
      <c r="C26" s="15">
        <v>8.6903235</v>
      </c>
      <c r="D26" s="53" t="s">
        <v>154</v>
      </c>
      <c r="E26" s="53">
        <v>53745.0</v>
      </c>
      <c r="F26" s="45">
        <f t="shared" si="1"/>
        <v>0.1940345744</v>
      </c>
      <c r="G26" s="23">
        <v>45723.64</v>
      </c>
      <c r="H26" s="45">
        <f t="shared" si="2"/>
        <v>0.2280743222</v>
      </c>
    </row>
    <row r="27">
      <c r="A27" s="12" t="s">
        <v>185</v>
      </c>
      <c r="B27" s="12" t="s">
        <v>58</v>
      </c>
      <c r="C27" s="15">
        <v>8.6903235</v>
      </c>
      <c r="D27" s="53" t="s">
        <v>154</v>
      </c>
      <c r="E27" s="54">
        <v>52918.0</v>
      </c>
      <c r="F27" s="45">
        <f t="shared" si="1"/>
        <v>0.1970669375</v>
      </c>
      <c r="G27" s="56">
        <v>92843.0</v>
      </c>
      <c r="H27" s="45">
        <f t="shared" si="2"/>
        <v>0.1123228267</v>
      </c>
    </row>
    <row r="28">
      <c r="A28" s="12" t="s">
        <v>186</v>
      </c>
      <c r="B28" s="12" t="s">
        <v>99</v>
      </c>
      <c r="C28" s="15">
        <v>8.6903235</v>
      </c>
      <c r="D28" s="53" t="s">
        <v>154</v>
      </c>
      <c r="E28" s="53">
        <v>27207.0</v>
      </c>
      <c r="F28" s="45">
        <f t="shared" si="1"/>
        <v>0.3832979821</v>
      </c>
      <c r="G28" s="23">
        <v>17676.19</v>
      </c>
      <c r="H28" s="45">
        <f t="shared" si="2"/>
        <v>0.5899680983</v>
      </c>
    </row>
    <row r="29">
      <c r="A29" s="12" t="s">
        <v>187</v>
      </c>
      <c r="B29" s="12" t="s">
        <v>80</v>
      </c>
      <c r="C29" s="15">
        <v>7.99</v>
      </c>
      <c r="D29" s="53" t="s">
        <v>149</v>
      </c>
      <c r="E29" s="53">
        <v>4490.0</v>
      </c>
      <c r="F29" s="45">
        <f t="shared" si="1"/>
        <v>2.135412027</v>
      </c>
      <c r="G29" s="23">
        <v>4603.34</v>
      </c>
      <c r="H29" s="45">
        <f t="shared" si="2"/>
        <v>2.082835506</v>
      </c>
    </row>
    <row r="30">
      <c r="A30" s="12" t="s">
        <v>188</v>
      </c>
      <c r="B30" s="12" t="s">
        <v>81</v>
      </c>
      <c r="C30" s="15">
        <v>7.99</v>
      </c>
      <c r="D30" s="53" t="s">
        <v>149</v>
      </c>
      <c r="E30" s="53">
        <v>2180.0</v>
      </c>
      <c r="F30" s="45">
        <f t="shared" si="1"/>
        <v>4.398165138</v>
      </c>
      <c r="G30" s="23">
        <v>2405.73</v>
      </c>
      <c r="H30" s="45">
        <f t="shared" si="2"/>
        <v>3.985484655</v>
      </c>
    </row>
    <row r="31">
      <c r="A31" s="12" t="s">
        <v>189</v>
      </c>
      <c r="B31" s="12" t="s">
        <v>100</v>
      </c>
      <c r="C31" s="15">
        <v>8.0366391</v>
      </c>
      <c r="D31" s="53" t="s">
        <v>190</v>
      </c>
      <c r="E31" s="53">
        <v>48630.0</v>
      </c>
      <c r="F31" s="45">
        <f t="shared" si="1"/>
        <v>0.1983131178</v>
      </c>
      <c r="G31" s="23">
        <v>46323.86</v>
      </c>
      <c r="H31" s="45">
        <f t="shared" si="2"/>
        <v>0.2081857367</v>
      </c>
    </row>
    <row r="32">
      <c r="A32" s="12" t="s">
        <v>191</v>
      </c>
      <c r="B32" s="12" t="s">
        <v>94</v>
      </c>
      <c r="C32" s="15">
        <v>7.16654619</v>
      </c>
      <c r="D32" s="53" t="s">
        <v>192</v>
      </c>
      <c r="E32" s="53">
        <v>25409.0</v>
      </c>
      <c r="F32" s="45">
        <f t="shared" si="1"/>
        <v>0.3384570596</v>
      </c>
      <c r="G32" s="23">
        <v>15899.15</v>
      </c>
      <c r="H32" s="45">
        <f t="shared" si="2"/>
        <v>0.5409003266</v>
      </c>
    </row>
    <row r="33">
      <c r="A33" s="23" t="s">
        <v>193</v>
      </c>
      <c r="B33" s="23" t="s">
        <v>39</v>
      </c>
      <c r="C33" s="15">
        <v>8.6903235</v>
      </c>
      <c r="D33" s="53" t="s">
        <v>154</v>
      </c>
      <c r="E33" s="53">
        <v>67488.0</v>
      </c>
      <c r="F33" s="45">
        <f t="shared" si="1"/>
        <v>0.1545221106</v>
      </c>
      <c r="G33" s="23">
        <v>59260.89</v>
      </c>
      <c r="H33" s="45">
        <f t="shared" si="2"/>
        <v>0.1759742083</v>
      </c>
    </row>
    <row r="34">
      <c r="A34" s="12" t="s">
        <v>194</v>
      </c>
      <c r="B34" s="12" t="s">
        <v>16</v>
      </c>
      <c r="C34" s="15">
        <v>2.62126979</v>
      </c>
      <c r="D34" s="53" t="s">
        <v>195</v>
      </c>
      <c r="E34" s="53">
        <v>1920.0</v>
      </c>
      <c r="F34" s="45">
        <f t="shared" si="1"/>
        <v>1.638293619</v>
      </c>
      <c r="G34" s="23">
        <v>1900.71</v>
      </c>
      <c r="H34" s="45">
        <f t="shared" si="2"/>
        <v>1.654920397</v>
      </c>
    </row>
    <row r="35">
      <c r="A35" s="12" t="s">
        <v>196</v>
      </c>
      <c r="B35" s="12" t="s">
        <v>118</v>
      </c>
      <c r="C35" s="15">
        <v>8.350344</v>
      </c>
      <c r="D35" s="53" t="s">
        <v>197</v>
      </c>
      <c r="E35" s="53">
        <v>3870.0</v>
      </c>
      <c r="F35" s="45">
        <f t="shared" si="1"/>
        <v>2.589253953</v>
      </c>
      <c r="G35" s="23">
        <v>3869.59</v>
      </c>
      <c r="H35" s="45">
        <f t="shared" si="2"/>
        <v>2.589528296</v>
      </c>
    </row>
    <row r="36">
      <c r="A36" s="12" t="s">
        <v>198</v>
      </c>
      <c r="B36" s="12" t="s">
        <v>70</v>
      </c>
      <c r="C36" s="15">
        <v>9.7779735</v>
      </c>
      <c r="D36" s="53" t="s">
        <v>157</v>
      </c>
      <c r="E36" s="53">
        <v>49474.0</v>
      </c>
      <c r="F36" s="45">
        <f t="shared" si="1"/>
        <v>0.237166354</v>
      </c>
      <c r="G36" s="23">
        <v>83812.8</v>
      </c>
      <c r="H36" s="45">
        <f t="shared" si="2"/>
        <v>0.1399973298</v>
      </c>
    </row>
    <row r="37">
      <c r="A37" s="12" t="s">
        <v>199</v>
      </c>
      <c r="B37" s="12" t="s">
        <v>109</v>
      </c>
      <c r="C37" s="15">
        <v>10.21128815</v>
      </c>
      <c r="D37" s="53" t="s">
        <v>200</v>
      </c>
      <c r="E37" s="53">
        <v>39322.0</v>
      </c>
      <c r="F37" s="45">
        <f t="shared" si="1"/>
        <v>0.3116206139</v>
      </c>
      <c r="G37" s="23">
        <v>43610.52</v>
      </c>
      <c r="H37" s="45">
        <f t="shared" si="2"/>
        <v>0.2809768327</v>
      </c>
    </row>
    <row r="38">
      <c r="A38" s="12" t="s">
        <v>201</v>
      </c>
      <c r="B38" s="12" t="s">
        <v>72</v>
      </c>
      <c r="C38" s="15">
        <v>8.6903235</v>
      </c>
      <c r="D38" s="53" t="s">
        <v>154</v>
      </c>
      <c r="E38" s="53">
        <v>37769.0</v>
      </c>
      <c r="F38" s="45">
        <f t="shared" si="1"/>
        <v>0.2761097249</v>
      </c>
      <c r="G38" s="23">
        <v>31676.2</v>
      </c>
      <c r="H38" s="45">
        <f t="shared" si="2"/>
        <v>0.32921841</v>
      </c>
    </row>
    <row r="39">
      <c r="A39" s="12" t="s">
        <v>202</v>
      </c>
      <c r="B39" s="12" t="s">
        <v>56</v>
      </c>
      <c r="C39" s="15">
        <v>7.961400810000001</v>
      </c>
      <c r="D39" s="53" t="s">
        <v>149</v>
      </c>
      <c r="E39" s="53">
        <v>38515.0</v>
      </c>
      <c r="F39" s="45">
        <f t="shared" si="1"/>
        <v>0.2480509145</v>
      </c>
      <c r="G39" s="23">
        <v>40113.06</v>
      </c>
      <c r="H39" s="45">
        <f t="shared" si="2"/>
        <v>0.2381688401</v>
      </c>
    </row>
    <row r="40">
      <c r="A40" s="19" t="s">
        <v>203</v>
      </c>
      <c r="B40" s="19" t="s">
        <v>89</v>
      </c>
      <c r="C40" s="15">
        <v>7.99</v>
      </c>
      <c r="D40" s="53" t="s">
        <v>149</v>
      </c>
      <c r="E40" s="53">
        <v>4310.0</v>
      </c>
      <c r="F40" s="45">
        <f t="shared" si="1"/>
        <v>2.224593968</v>
      </c>
      <c r="G40" s="23">
        <v>4282.77</v>
      </c>
      <c r="H40" s="45">
        <f t="shared" si="2"/>
        <v>2.238738013</v>
      </c>
    </row>
    <row r="41">
      <c r="A41" s="12" t="s">
        <v>204</v>
      </c>
      <c r="B41" s="12" t="s">
        <v>86</v>
      </c>
      <c r="C41" s="15">
        <v>7.99</v>
      </c>
      <c r="D41" s="53" t="s">
        <v>149</v>
      </c>
      <c r="E41" s="53">
        <v>36290.0</v>
      </c>
      <c r="F41" s="45">
        <f t="shared" si="1"/>
        <v>0.2642050152</v>
      </c>
      <c r="G41" s="23">
        <v>32373.25</v>
      </c>
      <c r="H41" s="45">
        <f t="shared" si="2"/>
        <v>0.2961704494</v>
      </c>
    </row>
    <row r="42">
      <c r="A42" s="12" t="s">
        <v>205</v>
      </c>
      <c r="B42" s="12" t="s">
        <v>36</v>
      </c>
      <c r="C42" s="15">
        <v>8.6903235</v>
      </c>
      <c r="D42" s="53" t="s">
        <v>154</v>
      </c>
      <c r="E42" s="53">
        <v>29876.0</v>
      </c>
      <c r="F42" s="45">
        <f t="shared" si="1"/>
        <v>0.3490557036</v>
      </c>
      <c r="G42" s="23">
        <v>17619.95</v>
      </c>
      <c r="H42" s="45">
        <f t="shared" si="2"/>
        <v>0.5918511801</v>
      </c>
    </row>
    <row r="43">
      <c r="A43" s="12" t="s">
        <v>206</v>
      </c>
      <c r="B43" s="12" t="s">
        <v>91</v>
      </c>
      <c r="C43" s="15">
        <v>7.99</v>
      </c>
      <c r="D43" s="53" t="s">
        <v>149</v>
      </c>
      <c r="E43" s="53">
        <v>4960.0</v>
      </c>
      <c r="F43" s="45">
        <f t="shared" si="1"/>
        <v>1.933064516</v>
      </c>
      <c r="G43" s="23">
        <v>3699.23</v>
      </c>
      <c r="H43" s="45">
        <f t="shared" si="2"/>
        <v>2.591890745</v>
      </c>
    </row>
    <row r="44">
      <c r="A44" s="19" t="s">
        <v>207</v>
      </c>
      <c r="B44" s="19" t="s">
        <v>125</v>
      </c>
      <c r="C44" s="15">
        <v>12.739164200000001</v>
      </c>
      <c r="D44" s="53" t="s">
        <v>208</v>
      </c>
      <c r="E44" s="54">
        <v>68101.0</v>
      </c>
      <c r="F44" s="45">
        <f t="shared" si="1"/>
        <v>0.2244753681</v>
      </c>
      <c r="G44" s="23">
        <v>180366.72</v>
      </c>
      <c r="H44" s="45">
        <f t="shared" si="2"/>
        <v>0.08475508697</v>
      </c>
    </row>
    <row r="45">
      <c r="A45" s="12" t="s">
        <v>209</v>
      </c>
      <c r="B45" s="12" t="s">
        <v>34</v>
      </c>
      <c r="C45" s="15">
        <v>8.6903235</v>
      </c>
      <c r="D45" s="53" t="s">
        <v>154</v>
      </c>
      <c r="E45" s="53">
        <v>31811.0</v>
      </c>
      <c r="F45" s="45">
        <f t="shared" si="1"/>
        <v>0.3278233378</v>
      </c>
      <c r="G45" s="23">
        <v>19997.59</v>
      </c>
      <c r="H45" s="45">
        <f t="shared" si="2"/>
        <v>0.5214822486</v>
      </c>
    </row>
    <row r="46">
      <c r="A46" s="12" t="s">
        <v>210</v>
      </c>
      <c r="B46" s="12" t="s">
        <v>50</v>
      </c>
      <c r="C46" s="15">
        <v>8.2908945</v>
      </c>
      <c r="D46" s="53" t="s">
        <v>197</v>
      </c>
      <c r="E46" s="53">
        <v>10570.0</v>
      </c>
      <c r="F46" s="45">
        <f t="shared" si="1"/>
        <v>0.9412557616</v>
      </c>
      <c r="G46" s="23">
        <v>10401.79</v>
      </c>
      <c r="H46" s="45">
        <f t="shared" si="2"/>
        <v>0.9564770487</v>
      </c>
    </row>
    <row r="47">
      <c r="A47" s="12" t="s">
        <v>211</v>
      </c>
      <c r="B47" s="12" t="s">
        <v>52</v>
      </c>
      <c r="C47" s="15">
        <v>6.93550647</v>
      </c>
      <c r="D47" s="53" t="s">
        <v>212</v>
      </c>
      <c r="E47" s="53">
        <v>16230.0</v>
      </c>
      <c r="F47" s="45">
        <f t="shared" si="1"/>
        <v>0.5127916059</v>
      </c>
      <c r="G47" s="23">
        <v>8346.7</v>
      </c>
      <c r="H47" s="45">
        <f t="shared" si="2"/>
        <v>0.9971135615</v>
      </c>
    </row>
    <row r="48">
      <c r="A48" s="28" t="s">
        <v>213</v>
      </c>
      <c r="B48" s="12" t="s">
        <v>127</v>
      </c>
      <c r="C48" s="15">
        <v>8.6903235</v>
      </c>
      <c r="D48" s="53" t="s">
        <v>154</v>
      </c>
      <c r="E48" s="53">
        <v>4560.0</v>
      </c>
      <c r="F48" s="45">
        <f t="shared" si="1"/>
        <v>2.286927237</v>
      </c>
      <c r="G48" s="23">
        <v>4551.13</v>
      </c>
      <c r="H48" s="45">
        <f t="shared" si="2"/>
        <v>2.291384381</v>
      </c>
    </row>
    <row r="49">
      <c r="A49" s="28" t="s">
        <v>214</v>
      </c>
      <c r="B49" s="12" t="s">
        <v>64</v>
      </c>
      <c r="C49" s="15">
        <v>8.6903235</v>
      </c>
      <c r="D49" s="53" t="s">
        <v>154</v>
      </c>
      <c r="E49" s="53">
        <v>186080.0</v>
      </c>
      <c r="F49" s="45">
        <f t="shared" si="1"/>
        <v>0.05604249893</v>
      </c>
      <c r="G49" s="23">
        <v>190512.74</v>
      </c>
      <c r="H49" s="45">
        <f t="shared" si="2"/>
        <v>0.05473853455</v>
      </c>
    </row>
    <row r="50">
      <c r="A50" s="12" t="s">
        <v>215</v>
      </c>
      <c r="B50" s="12" t="s">
        <v>48</v>
      </c>
      <c r="C50" s="15">
        <v>6.678477</v>
      </c>
      <c r="D50" s="53" t="s">
        <v>216</v>
      </c>
      <c r="E50" s="53">
        <v>3020.0</v>
      </c>
      <c r="F50" s="45">
        <f t="shared" si="1"/>
        <v>2.65369947</v>
      </c>
      <c r="G50" s="23">
        <v>3009.25</v>
      </c>
      <c r="H50" s="45">
        <f t="shared" si="2"/>
        <v>2.66317933</v>
      </c>
    </row>
    <row r="51">
      <c r="A51" s="12" t="s">
        <v>217</v>
      </c>
      <c r="B51" s="12" t="s">
        <v>63</v>
      </c>
      <c r="C51" s="15">
        <v>8.6903235</v>
      </c>
      <c r="D51" s="53" t="s">
        <v>154</v>
      </c>
      <c r="E51" s="53">
        <v>58828.0</v>
      </c>
      <c r="F51" s="45">
        <f t="shared" si="1"/>
        <v>0.1772691269</v>
      </c>
      <c r="G51" s="23">
        <v>52304.06</v>
      </c>
      <c r="H51" s="45">
        <f t="shared" si="2"/>
        <v>0.1993800902</v>
      </c>
    </row>
    <row r="52">
      <c r="A52" s="12" t="s">
        <v>218</v>
      </c>
      <c r="B52" s="12" t="s">
        <v>74</v>
      </c>
      <c r="C52" s="15">
        <v>8.92887135</v>
      </c>
      <c r="D52" s="53" t="s">
        <v>219</v>
      </c>
      <c r="E52" s="53">
        <v>45269.0</v>
      </c>
      <c r="F52" s="45">
        <f t="shared" si="1"/>
        <v>0.2366883655</v>
      </c>
      <c r="G52" s="23">
        <v>41791.79</v>
      </c>
      <c r="H52" s="45">
        <f t="shared" si="2"/>
        <v>0.2563815912</v>
      </c>
    </row>
    <row r="53">
      <c r="A53" s="12" t="s">
        <v>220</v>
      </c>
      <c r="B53" s="12" t="s">
        <v>121</v>
      </c>
      <c r="C53" s="15">
        <v>10.1961248</v>
      </c>
      <c r="D53" s="53" t="s">
        <v>200</v>
      </c>
      <c r="E53" s="53">
        <v>55780.0</v>
      </c>
      <c r="F53" s="45">
        <f t="shared" si="1"/>
        <v>0.2193501212</v>
      </c>
      <c r="G53" s="23">
        <v>67294.48</v>
      </c>
      <c r="H53" s="45">
        <f t="shared" si="2"/>
        <v>0.1818180297</v>
      </c>
    </row>
    <row r="54">
      <c r="A54" s="12" t="s">
        <v>221</v>
      </c>
      <c r="B54" s="12" t="s">
        <v>102</v>
      </c>
      <c r="C54" s="15">
        <v>8.39</v>
      </c>
      <c r="D54" s="53" t="s">
        <v>222</v>
      </c>
      <c r="E54" s="53">
        <v>15030.0</v>
      </c>
      <c r="F54" s="45">
        <f t="shared" si="1"/>
        <v>0.6698602794</v>
      </c>
      <c r="G54" s="23">
        <v>15343.04</v>
      </c>
      <c r="H54" s="45">
        <f t="shared" si="2"/>
        <v>0.6561932968</v>
      </c>
    </row>
    <row r="55">
      <c r="A55" s="12" t="s">
        <v>223</v>
      </c>
      <c r="B55" s="12" t="s">
        <v>14</v>
      </c>
      <c r="C55" s="15">
        <v>2.4368391000000003</v>
      </c>
      <c r="D55" s="53" t="s">
        <v>224</v>
      </c>
      <c r="E55" s="53">
        <v>1270.0</v>
      </c>
      <c r="F55" s="45">
        <f t="shared" si="1"/>
        <v>2.302525134</v>
      </c>
      <c r="G55" s="23">
        <v>1193.73</v>
      </c>
      <c r="H55" s="45">
        <f t="shared" si="2"/>
        <v>2.449638461</v>
      </c>
    </row>
    <row r="56">
      <c r="A56" s="12" t="s">
        <v>225</v>
      </c>
      <c r="B56" s="12" t="s">
        <v>96</v>
      </c>
      <c r="C56" s="15">
        <v>8.29</v>
      </c>
      <c r="D56" s="53" t="s">
        <v>197</v>
      </c>
      <c r="E56" s="53">
        <v>5180.0</v>
      </c>
      <c r="F56" s="45">
        <f t="shared" si="1"/>
        <v>1.92046332</v>
      </c>
      <c r="G56" s="23">
        <v>4949.75</v>
      </c>
      <c r="H56" s="45">
        <f t="shared" si="2"/>
        <v>2.009798475</v>
      </c>
    </row>
    <row r="57">
      <c r="A57" s="12" t="s">
        <v>226</v>
      </c>
      <c r="B57" s="12" t="s">
        <v>44</v>
      </c>
      <c r="C57" s="15">
        <v>6.722347619999999</v>
      </c>
      <c r="D57" s="53" t="s">
        <v>227</v>
      </c>
      <c r="E57" s="53">
        <v>6030.0</v>
      </c>
      <c r="F57" s="45">
        <f t="shared" si="1"/>
        <v>1.337780621</v>
      </c>
      <c r="G57" s="23">
        <v>6126.87</v>
      </c>
      <c r="H57" s="45">
        <f t="shared" si="2"/>
        <v>1.316629395</v>
      </c>
    </row>
    <row r="58">
      <c r="A58" s="12" t="s">
        <v>228</v>
      </c>
      <c r="B58" s="12" t="s">
        <v>28</v>
      </c>
      <c r="C58" s="15">
        <v>7.154629559999999</v>
      </c>
      <c r="D58" s="53" t="s">
        <v>192</v>
      </c>
      <c r="E58" s="53">
        <v>3430.0</v>
      </c>
      <c r="F58" s="45">
        <f t="shared" si="1"/>
        <v>2.503077397</v>
      </c>
      <c r="G58" s="23">
        <v>3298.83</v>
      </c>
      <c r="H58" s="45">
        <f t="shared" si="2"/>
        <v>2.602606219</v>
      </c>
    </row>
    <row r="59">
      <c r="A59" s="12" t="s">
        <v>229</v>
      </c>
      <c r="B59" s="12" t="s">
        <v>40</v>
      </c>
      <c r="C59" s="15">
        <v>6.8075151</v>
      </c>
      <c r="D59" s="53" t="s">
        <v>230</v>
      </c>
      <c r="E59" s="53">
        <v>32527.0</v>
      </c>
      <c r="F59" s="45">
        <f t="shared" si="1"/>
        <v>0.2511457595</v>
      </c>
      <c r="G59" s="23">
        <v>15656.18</v>
      </c>
      <c r="H59" s="45">
        <f t="shared" si="2"/>
        <v>0.5217759453</v>
      </c>
    </row>
    <row r="60">
      <c r="A60" s="19" t="s">
        <v>231</v>
      </c>
      <c r="B60" s="19" t="s">
        <v>77</v>
      </c>
      <c r="C60" s="15">
        <v>8.6903235</v>
      </c>
      <c r="D60" s="53" t="s">
        <v>154</v>
      </c>
      <c r="E60" s="53">
        <v>28410.0</v>
      </c>
      <c r="F60" s="45">
        <f t="shared" si="1"/>
        <v>0.3670675185</v>
      </c>
      <c r="G60" s="23">
        <v>22439.88</v>
      </c>
      <c r="H60" s="45">
        <f t="shared" si="2"/>
        <v>0.464725667</v>
      </c>
    </row>
    <row r="61">
      <c r="A61" s="19" t="s">
        <v>232</v>
      </c>
      <c r="B61" s="19" t="s">
        <v>87</v>
      </c>
      <c r="C61" s="15">
        <v>7.99</v>
      </c>
      <c r="D61" s="53" t="s">
        <v>149</v>
      </c>
      <c r="E61" s="53">
        <v>55990.0</v>
      </c>
      <c r="F61" s="45">
        <f t="shared" si="1"/>
        <v>0.1712448652</v>
      </c>
      <c r="G61" s="23">
        <v>50805.46</v>
      </c>
      <c r="H61" s="45">
        <f t="shared" si="2"/>
        <v>0.1887198738</v>
      </c>
    </row>
    <row r="62">
      <c r="A62" s="19" t="s">
        <v>233</v>
      </c>
      <c r="B62" s="19" t="s">
        <v>73</v>
      </c>
      <c r="C62" s="15">
        <v>8.6903235</v>
      </c>
      <c r="D62" s="53" t="s">
        <v>154</v>
      </c>
      <c r="E62" s="53">
        <v>12580.0</v>
      </c>
      <c r="F62" s="45">
        <f t="shared" si="1"/>
        <v>0.8289656757</v>
      </c>
      <c r="G62" s="23">
        <v>12896.09</v>
      </c>
      <c r="H62" s="45">
        <f t="shared" si="2"/>
        <v>0.8086472877</v>
      </c>
    </row>
    <row r="63">
      <c r="A63" s="19" t="s">
        <v>234</v>
      </c>
      <c r="B63" s="19" t="s">
        <v>120</v>
      </c>
      <c r="C63" s="15">
        <v>8.6903235</v>
      </c>
      <c r="D63" s="53" t="s">
        <v>154</v>
      </c>
      <c r="E63" s="53">
        <v>59277.0</v>
      </c>
      <c r="F63" s="45">
        <f t="shared" si="1"/>
        <v>0.1759263829</v>
      </c>
      <c r="G63" s="23">
        <v>47731.21</v>
      </c>
      <c r="H63" s="45">
        <f t="shared" si="2"/>
        <v>0.2184815386</v>
      </c>
    </row>
    <row r="64">
      <c r="A64" s="19" t="s">
        <v>235</v>
      </c>
      <c r="B64" s="19" t="s">
        <v>105</v>
      </c>
      <c r="C64" s="15">
        <v>8.5335936</v>
      </c>
      <c r="D64" s="53" t="s">
        <v>236</v>
      </c>
      <c r="E64" s="53">
        <v>21930.0</v>
      </c>
      <c r="F64" s="45">
        <f t="shared" si="1"/>
        <v>0.4669545062</v>
      </c>
      <c r="G64" s="23">
        <v>20110.32</v>
      </c>
      <c r="H64" s="45">
        <f t="shared" si="2"/>
        <v>0.5092068311</v>
      </c>
    </row>
    <row r="65">
      <c r="A65" s="19" t="s">
        <v>237</v>
      </c>
      <c r="B65" s="19" t="s">
        <v>65</v>
      </c>
      <c r="C65" s="15">
        <v>9.517664178</v>
      </c>
      <c r="D65" s="53" t="s">
        <v>238</v>
      </c>
      <c r="E65" s="53">
        <v>54920.0</v>
      </c>
      <c r="F65" s="45">
        <f t="shared" si="1"/>
        <v>0.2079606157</v>
      </c>
      <c r="G65" s="23">
        <v>59797.75</v>
      </c>
      <c r="H65" s="45">
        <f t="shared" si="2"/>
        <v>0.190997103</v>
      </c>
    </row>
    <row r="66">
      <c r="A66" s="19" t="s">
        <v>239</v>
      </c>
      <c r="B66" s="19" t="s">
        <v>32</v>
      </c>
      <c r="C66" s="15">
        <v>8.6903235</v>
      </c>
      <c r="D66" s="53" t="s">
        <v>154</v>
      </c>
      <c r="E66" s="53">
        <v>23619.0</v>
      </c>
      <c r="F66" s="45">
        <f t="shared" si="1"/>
        <v>0.4415253906</v>
      </c>
      <c r="G66" s="23">
        <v>19156.89</v>
      </c>
      <c r="H66" s="45">
        <f t="shared" si="2"/>
        <v>0.5443674939</v>
      </c>
    </row>
    <row r="67">
      <c r="A67" s="19" t="s">
        <v>240</v>
      </c>
      <c r="B67" s="19" t="s">
        <v>30</v>
      </c>
      <c r="C67" s="15">
        <v>6.7377667500000005</v>
      </c>
      <c r="D67" s="53" t="s">
        <v>227</v>
      </c>
      <c r="E67" s="53">
        <v>6010.0</v>
      </c>
      <c r="F67" s="45">
        <f t="shared" si="1"/>
        <v>1.345311165</v>
      </c>
      <c r="G67" s="23">
        <v>5090.72</v>
      </c>
      <c r="H67" s="45">
        <f t="shared" si="2"/>
        <v>1.588246869</v>
      </c>
    </row>
    <row r="68">
      <c r="A68" s="19" t="s">
        <v>241</v>
      </c>
      <c r="B68" s="19" t="s">
        <v>67</v>
      </c>
      <c r="C68" s="15">
        <v>7.7283725500000005</v>
      </c>
      <c r="D68" s="53" t="s">
        <v>242</v>
      </c>
      <c r="E68" s="53">
        <v>41960.0</v>
      </c>
      <c r="F68" s="45">
        <f t="shared" si="1"/>
        <v>0.2210211406</v>
      </c>
      <c r="G68" s="23">
        <v>31489.12</v>
      </c>
      <c r="H68" s="45">
        <f t="shared" si="2"/>
        <v>0.2945159172</v>
      </c>
    </row>
    <row r="69">
      <c r="A69" s="19" t="s">
        <v>243</v>
      </c>
      <c r="B69" s="19" t="s">
        <v>76</v>
      </c>
      <c r="C69" s="15">
        <v>8.6903235</v>
      </c>
      <c r="D69" s="53" t="s">
        <v>154</v>
      </c>
      <c r="E69" s="53">
        <v>37922.0</v>
      </c>
      <c r="F69" s="45">
        <f t="shared" si="1"/>
        <v>0.2749957333</v>
      </c>
      <c r="G69" s="23">
        <v>27057.16</v>
      </c>
      <c r="H69" s="45">
        <f t="shared" si="2"/>
        <v>0.3854206502</v>
      </c>
    </row>
    <row r="70">
      <c r="A70" s="19" t="s">
        <v>244</v>
      </c>
      <c r="B70" s="19" t="s">
        <v>123</v>
      </c>
      <c r="C70" s="15">
        <v>10.4756652</v>
      </c>
      <c r="D70" s="53" t="s">
        <v>245</v>
      </c>
      <c r="E70" s="53">
        <v>47020.0</v>
      </c>
      <c r="F70" s="45">
        <f t="shared" si="1"/>
        <v>0.2673500264</v>
      </c>
      <c r="G70" s="23">
        <v>51925.71</v>
      </c>
      <c r="H70" s="45">
        <f t="shared" si="2"/>
        <v>0.2420919856</v>
      </c>
    </row>
    <row r="71">
      <c r="A71" s="19" t="s">
        <v>246</v>
      </c>
      <c r="B71" s="19" t="s">
        <v>130</v>
      </c>
      <c r="C71" s="15">
        <v>12.739164200000001</v>
      </c>
      <c r="D71" s="53" t="s">
        <v>208</v>
      </c>
      <c r="E71" s="53">
        <v>64824.0</v>
      </c>
      <c r="F71" s="45">
        <f t="shared" si="1"/>
        <v>0.2358231063</v>
      </c>
      <c r="G71" s="23">
        <v>86601.56</v>
      </c>
      <c r="H71" s="45">
        <f t="shared" si="2"/>
        <v>0.1765210354</v>
      </c>
    </row>
    <row r="72">
      <c r="A72" s="19" t="s">
        <v>247</v>
      </c>
      <c r="B72" s="19" t="s">
        <v>113</v>
      </c>
      <c r="C72" s="15">
        <v>9.340947</v>
      </c>
      <c r="D72" s="53" t="s">
        <v>248</v>
      </c>
      <c r="E72" s="53">
        <v>53621.0</v>
      </c>
      <c r="F72" s="45">
        <f t="shared" si="1"/>
        <v>0.2090437776</v>
      </c>
      <c r="G72" s="23">
        <v>32787.0</v>
      </c>
      <c r="H72" s="45">
        <f t="shared" si="2"/>
        <v>0.3418774636</v>
      </c>
    </row>
    <row r="73">
      <c r="A73" s="19" t="s">
        <v>249</v>
      </c>
      <c r="B73" s="19" t="s">
        <v>97</v>
      </c>
      <c r="C73" s="15">
        <v>8.30778021</v>
      </c>
      <c r="D73" s="53" t="s">
        <v>197</v>
      </c>
      <c r="E73" s="53">
        <v>7040.0</v>
      </c>
      <c r="F73" s="45">
        <f t="shared" si="1"/>
        <v>1.416098899</v>
      </c>
      <c r="G73" s="23">
        <v>7189.04</v>
      </c>
      <c r="H73" s="45">
        <f t="shared" si="2"/>
        <v>1.386740963</v>
      </c>
    </row>
    <row r="74">
      <c r="A74" s="19" t="s">
        <v>250</v>
      </c>
      <c r="B74" s="19" t="s">
        <v>92</v>
      </c>
      <c r="C74" s="15">
        <v>7.99</v>
      </c>
      <c r="D74" s="53" t="s">
        <v>149</v>
      </c>
      <c r="E74" s="53">
        <v>3300.0</v>
      </c>
      <c r="F74" s="45">
        <f t="shared" si="1"/>
        <v>2.905454545</v>
      </c>
      <c r="G74" s="23">
        <v>3319.82</v>
      </c>
      <c r="H74" s="45">
        <f t="shared" si="2"/>
        <v>2.888108391</v>
      </c>
    </row>
    <row r="75">
      <c r="A75" s="19" t="s">
        <v>251</v>
      </c>
      <c r="B75" s="19" t="s">
        <v>18</v>
      </c>
      <c r="C75" s="15">
        <v>2.5757504925000005</v>
      </c>
      <c r="D75" s="53" t="s">
        <v>252</v>
      </c>
      <c r="E75" s="53">
        <v>9050.0</v>
      </c>
      <c r="F75" s="45">
        <f t="shared" si="1"/>
        <v>0.3415359769</v>
      </c>
      <c r="G75" s="23">
        <v>8538.17</v>
      </c>
      <c r="H75" s="45">
        <f t="shared" si="2"/>
        <v>0.362009727</v>
      </c>
    </row>
    <row r="76">
      <c r="A76" s="19" t="s">
        <v>253</v>
      </c>
      <c r="B76" s="19" t="s">
        <v>24</v>
      </c>
      <c r="C76" s="15">
        <v>5.4273735</v>
      </c>
      <c r="D76" s="53" t="s">
        <v>254</v>
      </c>
      <c r="E76" s="53">
        <v>3570.0</v>
      </c>
      <c r="F76" s="45">
        <f t="shared" si="1"/>
        <v>1.824327227</v>
      </c>
      <c r="G76" s="23">
        <v>3726.93</v>
      </c>
      <c r="H76" s="45">
        <f t="shared" si="2"/>
        <v>1.747510203</v>
      </c>
    </row>
    <row r="77">
      <c r="A77" s="19" t="s">
        <v>255</v>
      </c>
      <c r="B77" s="19" t="s">
        <v>84</v>
      </c>
      <c r="C77" s="15">
        <v>7.895453000000001</v>
      </c>
      <c r="D77" s="53" t="s">
        <v>165</v>
      </c>
      <c r="E77" s="53">
        <v>39410.0</v>
      </c>
      <c r="F77" s="45">
        <f t="shared" si="1"/>
        <v>0.2404096321</v>
      </c>
      <c r="G77" s="23">
        <v>43103.34</v>
      </c>
      <c r="H77" s="45">
        <f t="shared" si="2"/>
        <v>0.2198099637</v>
      </c>
    </row>
    <row r="78">
      <c r="A78" s="19" t="s">
        <v>256</v>
      </c>
      <c r="B78" s="19" t="s">
        <v>46</v>
      </c>
      <c r="C78" s="15">
        <v>9.1117446</v>
      </c>
      <c r="D78" s="53" t="s">
        <v>257</v>
      </c>
      <c r="E78" s="53">
        <v>47147.0</v>
      </c>
      <c r="F78" s="45">
        <f t="shared" si="1"/>
        <v>0.2319149367</v>
      </c>
      <c r="G78" s="23">
        <v>40284.64</v>
      </c>
      <c r="H78" s="45">
        <f t="shared" si="2"/>
        <v>0.2714209068</v>
      </c>
    </row>
    <row r="79">
      <c r="A79" s="19" t="s">
        <v>258</v>
      </c>
      <c r="B79" s="19" t="s">
        <v>103</v>
      </c>
      <c r="C79" s="15">
        <v>9.99</v>
      </c>
      <c r="D79" s="53" t="s">
        <v>259</v>
      </c>
      <c r="E79" s="53">
        <v>69392.0</v>
      </c>
      <c r="F79" s="45">
        <f t="shared" si="1"/>
        <v>0.1727576666</v>
      </c>
      <c r="G79" s="23">
        <v>63543.58</v>
      </c>
      <c r="H79" s="45">
        <f t="shared" si="2"/>
        <v>0.1886579258</v>
      </c>
    </row>
    <row r="80">
      <c r="A80" s="19" t="s">
        <v>260</v>
      </c>
      <c r="B80" s="19" t="s">
        <v>111</v>
      </c>
      <c r="C80" s="15">
        <v>8.99</v>
      </c>
      <c r="D80" s="53" t="s">
        <v>159</v>
      </c>
      <c r="E80" s="53">
        <v>15790.0</v>
      </c>
      <c r="F80" s="45">
        <f t="shared" si="1"/>
        <v>0.6832172261</v>
      </c>
      <c r="G80" s="23">
        <v>15438.41</v>
      </c>
      <c r="H80" s="45">
        <f t="shared" si="2"/>
        <v>0.6987766227</v>
      </c>
    </row>
    <row r="81">
      <c r="A81" s="19" t="s">
        <v>261</v>
      </c>
      <c r="B81" s="19" t="s">
        <v>82</v>
      </c>
      <c r="C81" s="15">
        <v>7.99</v>
      </c>
      <c r="D81" s="53" t="s">
        <v>149</v>
      </c>
      <c r="E81" s="53">
        <v>13080.0</v>
      </c>
      <c r="F81" s="45">
        <f t="shared" si="1"/>
        <v>0.7330275229</v>
      </c>
      <c r="G81" s="23">
        <v>16055.65</v>
      </c>
      <c r="H81" s="45">
        <f t="shared" si="2"/>
        <v>0.5971729578</v>
      </c>
    </row>
    <row r="82">
      <c r="A82" s="19" t="s">
        <v>262</v>
      </c>
      <c r="B82" s="19" t="s">
        <v>88</v>
      </c>
      <c r="C82" s="15">
        <v>7.99</v>
      </c>
      <c r="D82" s="53" t="s">
        <v>149</v>
      </c>
      <c r="E82" s="54">
        <v>1598.0</v>
      </c>
      <c r="F82" s="45">
        <f t="shared" si="1"/>
        <v>6</v>
      </c>
      <c r="G82" s="23">
        <v>824.12</v>
      </c>
      <c r="H82" s="45">
        <f t="shared" si="2"/>
        <v>11.63422803</v>
      </c>
    </row>
    <row r="83">
      <c r="D83" s="16"/>
      <c r="E83" s="16"/>
      <c r="F83" s="45"/>
    </row>
    <row r="84">
      <c r="D84" s="16"/>
      <c r="E84" s="16"/>
      <c r="F84" s="45"/>
    </row>
    <row r="85">
      <c r="D85" s="16"/>
      <c r="E85" s="16"/>
      <c r="F85" s="45"/>
    </row>
    <row r="86">
      <c r="D86" s="16"/>
      <c r="E86" s="16"/>
      <c r="F86" s="45"/>
    </row>
    <row r="87">
      <c r="D87" s="16"/>
      <c r="E87" s="16"/>
      <c r="F87" s="45"/>
    </row>
    <row r="88">
      <c r="D88" s="16"/>
      <c r="E88" s="16"/>
      <c r="F88" s="45"/>
    </row>
    <row r="89">
      <c r="D89" s="16"/>
      <c r="E89" s="16"/>
      <c r="F89" s="45"/>
    </row>
    <row r="90">
      <c r="D90" s="16"/>
      <c r="E90" s="16"/>
      <c r="F90" s="45"/>
    </row>
    <row r="91">
      <c r="D91" s="16"/>
      <c r="E91" s="16"/>
      <c r="F91" s="45"/>
    </row>
    <row r="92">
      <c r="D92" s="16"/>
      <c r="E92" s="16"/>
      <c r="F92" s="45"/>
    </row>
    <row r="93">
      <c r="D93" s="16"/>
      <c r="E93" s="16"/>
      <c r="F93" s="45"/>
    </row>
    <row r="94">
      <c r="D94" s="16"/>
      <c r="E94" s="16"/>
      <c r="F94" s="45"/>
    </row>
    <row r="95">
      <c r="D95" s="16"/>
      <c r="E95" s="16"/>
      <c r="F95" s="45"/>
    </row>
    <row r="96">
      <c r="D96" s="16"/>
      <c r="E96" s="16"/>
      <c r="F96" s="45"/>
    </row>
    <row r="97">
      <c r="D97" s="16"/>
      <c r="E97" s="16"/>
      <c r="F97" s="45"/>
    </row>
    <row r="98">
      <c r="D98" s="16"/>
      <c r="E98" s="16"/>
      <c r="F98" s="45"/>
    </row>
    <row r="99">
      <c r="D99" s="16"/>
      <c r="E99" s="16"/>
      <c r="F99" s="45"/>
    </row>
    <row r="100">
      <c r="D100" s="16"/>
      <c r="E100" s="16"/>
      <c r="F100" s="45"/>
    </row>
    <row r="101">
      <c r="D101" s="16"/>
      <c r="E101" s="16"/>
      <c r="F101" s="45"/>
    </row>
    <row r="102">
      <c r="D102" s="16"/>
      <c r="E102" s="16"/>
      <c r="F102" s="45"/>
    </row>
    <row r="103">
      <c r="D103" s="16"/>
      <c r="E103" s="16"/>
      <c r="F103" s="45"/>
    </row>
    <row r="104">
      <c r="D104" s="16"/>
      <c r="E104" s="16"/>
      <c r="F104" s="45"/>
    </row>
    <row r="105">
      <c r="D105" s="16"/>
      <c r="E105" s="16"/>
      <c r="F105" s="45"/>
    </row>
    <row r="106">
      <c r="D106" s="16"/>
      <c r="E106" s="16"/>
      <c r="F106" s="45"/>
    </row>
    <row r="107">
      <c r="D107" s="16"/>
      <c r="E107" s="16"/>
      <c r="F107" s="45"/>
    </row>
    <row r="108">
      <c r="D108" s="16"/>
      <c r="E108" s="16"/>
      <c r="F108" s="45"/>
    </row>
    <row r="109">
      <c r="D109" s="16"/>
      <c r="E109" s="16"/>
      <c r="F109" s="45"/>
    </row>
    <row r="110">
      <c r="D110" s="16"/>
      <c r="E110" s="16"/>
      <c r="F110" s="45"/>
    </row>
    <row r="111">
      <c r="D111" s="16"/>
      <c r="E111" s="16"/>
      <c r="F111" s="45"/>
    </row>
    <row r="112">
      <c r="D112" s="16"/>
      <c r="E112" s="16"/>
      <c r="F112" s="45"/>
    </row>
    <row r="113">
      <c r="D113" s="16"/>
      <c r="E113" s="16"/>
      <c r="F113" s="45"/>
    </row>
    <row r="114">
      <c r="D114" s="16"/>
      <c r="E114" s="16"/>
      <c r="F114" s="45"/>
    </row>
    <row r="115">
      <c r="D115" s="16"/>
      <c r="E115" s="16"/>
      <c r="F115" s="45"/>
    </row>
    <row r="116">
      <c r="D116" s="16"/>
      <c r="E116" s="16"/>
      <c r="F116" s="45"/>
    </row>
    <row r="117">
      <c r="D117" s="16"/>
      <c r="E117" s="16"/>
      <c r="F117" s="45"/>
    </row>
    <row r="118">
      <c r="D118" s="16"/>
      <c r="E118" s="16"/>
      <c r="F118" s="45"/>
    </row>
    <row r="119">
      <c r="D119" s="16"/>
      <c r="E119" s="16"/>
      <c r="F119" s="45"/>
    </row>
    <row r="120">
      <c r="D120" s="16"/>
      <c r="E120" s="16"/>
      <c r="F120" s="45"/>
    </row>
    <row r="121">
      <c r="D121" s="16"/>
      <c r="E121" s="16"/>
      <c r="F121" s="45"/>
    </row>
    <row r="122">
      <c r="D122" s="16"/>
      <c r="E122" s="16"/>
      <c r="F122" s="45"/>
    </row>
    <row r="123">
      <c r="D123" s="16"/>
      <c r="E123" s="16"/>
      <c r="F123" s="45"/>
    </row>
    <row r="124">
      <c r="D124" s="16"/>
      <c r="E124" s="16"/>
      <c r="F124" s="45"/>
    </row>
    <row r="125">
      <c r="D125" s="16"/>
      <c r="E125" s="16"/>
      <c r="F125" s="45"/>
    </row>
    <row r="126">
      <c r="D126" s="16"/>
      <c r="E126" s="16"/>
      <c r="F126" s="45"/>
    </row>
    <row r="127">
      <c r="D127" s="16"/>
      <c r="E127" s="16"/>
      <c r="F127" s="45"/>
    </row>
    <row r="128">
      <c r="D128" s="16"/>
      <c r="E128" s="16"/>
      <c r="F128" s="45"/>
    </row>
    <row r="129">
      <c r="D129" s="16"/>
      <c r="E129" s="16"/>
      <c r="F129" s="45"/>
    </row>
    <row r="130">
      <c r="D130" s="16"/>
      <c r="E130" s="16"/>
      <c r="F130" s="45"/>
    </row>
    <row r="131">
      <c r="D131" s="16"/>
      <c r="E131" s="16"/>
      <c r="F131" s="45"/>
    </row>
    <row r="132">
      <c r="D132" s="16"/>
      <c r="E132" s="16"/>
      <c r="F132" s="45"/>
    </row>
    <row r="133">
      <c r="D133" s="16"/>
      <c r="E133" s="16"/>
      <c r="F133" s="45"/>
    </row>
    <row r="134">
      <c r="D134" s="16"/>
      <c r="E134" s="16"/>
      <c r="F134" s="45"/>
    </row>
    <row r="135">
      <c r="D135" s="16"/>
      <c r="E135" s="16"/>
      <c r="F135" s="45"/>
    </row>
    <row r="136">
      <c r="D136" s="16"/>
      <c r="E136" s="16"/>
      <c r="F136" s="45"/>
    </row>
    <row r="137">
      <c r="D137" s="16"/>
      <c r="E137" s="16"/>
      <c r="F137" s="45"/>
    </row>
    <row r="138">
      <c r="D138" s="16"/>
      <c r="E138" s="16"/>
      <c r="F138" s="45"/>
    </row>
    <row r="139">
      <c r="D139" s="16"/>
      <c r="E139" s="16"/>
      <c r="F139" s="45"/>
    </row>
    <row r="140">
      <c r="D140" s="16"/>
      <c r="E140" s="16"/>
      <c r="F140" s="45"/>
    </row>
    <row r="141">
      <c r="D141" s="16"/>
      <c r="E141" s="16"/>
      <c r="F141" s="45"/>
    </row>
    <row r="142">
      <c r="D142" s="16"/>
      <c r="E142" s="16"/>
      <c r="F142" s="45"/>
    </row>
    <row r="143">
      <c r="D143" s="16"/>
      <c r="E143" s="16"/>
      <c r="F143" s="45"/>
    </row>
    <row r="144">
      <c r="D144" s="16"/>
      <c r="E144" s="16"/>
      <c r="F144" s="45"/>
    </row>
    <row r="145">
      <c r="D145" s="16"/>
      <c r="E145" s="16"/>
      <c r="F145" s="45"/>
    </row>
    <row r="146">
      <c r="D146" s="16"/>
      <c r="E146" s="16"/>
      <c r="F146" s="45"/>
    </row>
    <row r="147">
      <c r="D147" s="16"/>
      <c r="E147" s="16"/>
      <c r="F147" s="45"/>
    </row>
    <row r="148">
      <c r="D148" s="16"/>
      <c r="E148" s="16"/>
      <c r="F148" s="45"/>
    </row>
    <row r="149">
      <c r="D149" s="16"/>
      <c r="E149" s="16"/>
      <c r="F149" s="45"/>
    </row>
    <row r="150">
      <c r="D150" s="16"/>
      <c r="E150" s="16"/>
      <c r="F150" s="45"/>
    </row>
    <row r="151">
      <c r="D151" s="16"/>
      <c r="E151" s="16"/>
      <c r="F151" s="45"/>
    </row>
    <row r="152">
      <c r="D152" s="16"/>
      <c r="E152" s="16"/>
      <c r="F152" s="45"/>
    </row>
    <row r="153">
      <c r="D153" s="16"/>
      <c r="E153" s="16"/>
      <c r="F153" s="45"/>
    </row>
    <row r="154">
      <c r="D154" s="16"/>
      <c r="E154" s="16"/>
      <c r="F154" s="45"/>
    </row>
    <row r="155">
      <c r="D155" s="16"/>
      <c r="E155" s="16"/>
      <c r="F155" s="45"/>
    </row>
    <row r="156">
      <c r="D156" s="16"/>
      <c r="E156" s="16"/>
      <c r="F156" s="45"/>
    </row>
    <row r="157">
      <c r="D157" s="16"/>
      <c r="E157" s="16"/>
      <c r="F157" s="45"/>
    </row>
    <row r="158">
      <c r="D158" s="16"/>
      <c r="E158" s="16"/>
      <c r="F158" s="45"/>
    </row>
    <row r="159">
      <c r="D159" s="16"/>
      <c r="E159" s="16"/>
      <c r="F159" s="45"/>
    </row>
    <row r="160">
      <c r="D160" s="16"/>
      <c r="E160" s="16"/>
      <c r="F160" s="45"/>
    </row>
    <row r="161">
      <c r="D161" s="16"/>
      <c r="E161" s="16"/>
      <c r="F161" s="45"/>
    </row>
    <row r="162">
      <c r="D162" s="16"/>
      <c r="E162" s="16"/>
      <c r="F162" s="45"/>
    </row>
    <row r="163">
      <c r="D163" s="16"/>
      <c r="E163" s="16"/>
      <c r="F163" s="45"/>
    </row>
    <row r="164">
      <c r="D164" s="16"/>
      <c r="E164" s="16"/>
      <c r="F164" s="45"/>
    </row>
    <row r="165">
      <c r="D165" s="16"/>
      <c r="E165" s="16"/>
      <c r="F165" s="45"/>
    </row>
    <row r="166">
      <c r="D166" s="16"/>
      <c r="E166" s="16"/>
      <c r="F166" s="45"/>
    </row>
    <row r="167">
      <c r="D167" s="16"/>
      <c r="E167" s="16"/>
      <c r="F167" s="45"/>
    </row>
    <row r="168">
      <c r="D168" s="16"/>
      <c r="E168" s="16"/>
      <c r="F168" s="45"/>
    </row>
    <row r="169">
      <c r="D169" s="16"/>
      <c r="E169" s="16"/>
      <c r="F169" s="45"/>
    </row>
    <row r="170">
      <c r="D170" s="16"/>
      <c r="E170" s="16"/>
      <c r="F170" s="45"/>
    </row>
    <row r="171">
      <c r="D171" s="16"/>
      <c r="E171" s="16"/>
      <c r="F171" s="45"/>
    </row>
    <row r="172">
      <c r="D172" s="16"/>
      <c r="E172" s="16"/>
      <c r="F172" s="45"/>
    </row>
    <row r="173">
      <c r="D173" s="16"/>
      <c r="E173" s="16"/>
      <c r="F173" s="45"/>
    </row>
    <row r="174">
      <c r="D174" s="16"/>
      <c r="E174" s="16"/>
      <c r="F174" s="45"/>
    </row>
    <row r="175">
      <c r="D175" s="16"/>
      <c r="E175" s="16"/>
      <c r="F175" s="45"/>
    </row>
    <row r="176">
      <c r="D176" s="16"/>
      <c r="E176" s="16"/>
      <c r="F176" s="45"/>
    </row>
    <row r="177">
      <c r="D177" s="16"/>
      <c r="E177" s="16"/>
      <c r="F177" s="45"/>
    </row>
    <row r="178">
      <c r="D178" s="16"/>
      <c r="E178" s="16"/>
      <c r="F178" s="45"/>
    </row>
    <row r="179">
      <c r="D179" s="16"/>
      <c r="E179" s="16"/>
      <c r="F179" s="45"/>
    </row>
    <row r="180">
      <c r="D180" s="16"/>
      <c r="E180" s="16"/>
      <c r="F180" s="45"/>
    </row>
    <row r="181">
      <c r="D181" s="16"/>
      <c r="E181" s="16"/>
      <c r="F181" s="45"/>
    </row>
    <row r="182">
      <c r="D182" s="16"/>
      <c r="E182" s="16"/>
      <c r="F182" s="45"/>
    </row>
    <row r="183">
      <c r="D183" s="16"/>
      <c r="E183" s="16"/>
      <c r="F183" s="45"/>
    </row>
    <row r="184">
      <c r="D184" s="16"/>
      <c r="E184" s="16"/>
      <c r="F184" s="45"/>
    </row>
    <row r="185">
      <c r="D185" s="16"/>
      <c r="E185" s="16"/>
      <c r="F185" s="45"/>
    </row>
    <row r="186">
      <c r="D186" s="16"/>
      <c r="E186" s="16"/>
      <c r="F186" s="45"/>
    </row>
    <row r="187">
      <c r="D187" s="16"/>
      <c r="E187" s="16"/>
      <c r="F187" s="45"/>
    </row>
    <row r="188">
      <c r="D188" s="16"/>
      <c r="E188" s="16"/>
      <c r="F188" s="45"/>
    </row>
    <row r="189">
      <c r="D189" s="16"/>
      <c r="E189" s="16"/>
      <c r="F189" s="45"/>
    </row>
    <row r="190">
      <c r="D190" s="16"/>
      <c r="E190" s="16"/>
      <c r="F190" s="45"/>
    </row>
    <row r="191">
      <c r="D191" s="16"/>
      <c r="E191" s="16"/>
      <c r="F191" s="45"/>
    </row>
    <row r="192">
      <c r="D192" s="16"/>
      <c r="E192" s="16"/>
      <c r="F192" s="45"/>
    </row>
    <row r="193">
      <c r="D193" s="16"/>
      <c r="E193" s="16"/>
      <c r="F193" s="45"/>
    </row>
    <row r="194">
      <c r="D194" s="16"/>
      <c r="E194" s="16"/>
      <c r="F194" s="45"/>
    </row>
    <row r="195">
      <c r="D195" s="16"/>
      <c r="E195" s="16"/>
      <c r="F195" s="45"/>
    </row>
    <row r="196">
      <c r="D196" s="16"/>
      <c r="E196" s="16"/>
      <c r="F196" s="45"/>
    </row>
    <row r="197">
      <c r="D197" s="16"/>
      <c r="E197" s="16"/>
      <c r="F197" s="45"/>
    </row>
    <row r="198">
      <c r="D198" s="16"/>
      <c r="E198" s="16"/>
      <c r="F198" s="45"/>
    </row>
    <row r="199">
      <c r="D199" s="16"/>
      <c r="E199" s="16"/>
      <c r="F199" s="45"/>
    </row>
    <row r="200">
      <c r="D200" s="16"/>
      <c r="E200" s="16"/>
      <c r="F200" s="45"/>
    </row>
    <row r="201">
      <c r="D201" s="16"/>
      <c r="E201" s="16"/>
      <c r="F201" s="45"/>
    </row>
    <row r="202">
      <c r="D202" s="16"/>
      <c r="E202" s="16"/>
      <c r="F202" s="45"/>
    </row>
    <row r="203">
      <c r="D203" s="16"/>
      <c r="E203" s="16"/>
      <c r="F203" s="45"/>
    </row>
    <row r="204">
      <c r="D204" s="16"/>
      <c r="E204" s="16"/>
      <c r="F204" s="45"/>
    </row>
    <row r="205">
      <c r="D205" s="16"/>
      <c r="E205" s="16"/>
      <c r="F205" s="45"/>
    </row>
    <row r="206">
      <c r="D206" s="16"/>
      <c r="E206" s="16"/>
      <c r="F206" s="45"/>
    </row>
    <row r="207">
      <c r="D207" s="16"/>
      <c r="E207" s="16"/>
      <c r="F207" s="45"/>
    </row>
    <row r="208">
      <c r="D208" s="16"/>
      <c r="E208" s="16"/>
      <c r="F208" s="45"/>
    </row>
    <row r="209">
      <c r="D209" s="16"/>
      <c r="E209" s="16"/>
      <c r="F209" s="45"/>
    </row>
    <row r="210">
      <c r="D210" s="16"/>
      <c r="E210" s="16"/>
      <c r="F210" s="45"/>
    </row>
    <row r="211">
      <c r="D211" s="16"/>
      <c r="E211" s="16"/>
      <c r="F211" s="45"/>
    </row>
    <row r="212">
      <c r="D212" s="16"/>
      <c r="E212" s="16"/>
      <c r="F212" s="45"/>
    </row>
    <row r="213">
      <c r="D213" s="16"/>
      <c r="E213" s="16"/>
      <c r="F213" s="45"/>
    </row>
    <row r="214">
      <c r="D214" s="16"/>
      <c r="E214" s="16"/>
      <c r="F214" s="45"/>
    </row>
    <row r="215">
      <c r="D215" s="16"/>
      <c r="E215" s="16"/>
      <c r="F215" s="45"/>
    </row>
    <row r="216">
      <c r="D216" s="16"/>
      <c r="E216" s="16"/>
      <c r="F216" s="45"/>
    </row>
    <row r="217">
      <c r="D217" s="16"/>
      <c r="E217" s="16"/>
      <c r="F217" s="45"/>
    </row>
    <row r="218">
      <c r="D218" s="16"/>
      <c r="E218" s="16"/>
      <c r="F218" s="45"/>
    </row>
    <row r="219">
      <c r="D219" s="16"/>
      <c r="E219" s="16"/>
      <c r="F219" s="45"/>
    </row>
    <row r="220">
      <c r="D220" s="16"/>
      <c r="E220" s="16"/>
      <c r="F220" s="45"/>
    </row>
    <row r="221">
      <c r="D221" s="16"/>
      <c r="E221" s="16"/>
      <c r="F221" s="45"/>
    </row>
    <row r="222">
      <c r="D222" s="16"/>
      <c r="E222" s="16"/>
      <c r="F222" s="45"/>
    </row>
    <row r="223">
      <c r="D223" s="16"/>
      <c r="E223" s="16"/>
      <c r="F223" s="45"/>
    </row>
    <row r="224">
      <c r="D224" s="16"/>
      <c r="E224" s="16"/>
      <c r="F224" s="45"/>
    </row>
    <row r="225">
      <c r="D225" s="16"/>
      <c r="E225" s="16"/>
      <c r="F225" s="45"/>
    </row>
    <row r="226">
      <c r="D226" s="16"/>
      <c r="E226" s="16"/>
      <c r="F226" s="45"/>
    </row>
    <row r="227">
      <c r="D227" s="16"/>
      <c r="E227" s="16"/>
      <c r="F227" s="45"/>
    </row>
    <row r="228">
      <c r="D228" s="16"/>
      <c r="E228" s="16"/>
      <c r="F228" s="45"/>
    </row>
    <row r="229">
      <c r="D229" s="16"/>
      <c r="E229" s="16"/>
      <c r="F229" s="45"/>
    </row>
    <row r="230">
      <c r="D230" s="16"/>
      <c r="E230" s="16"/>
      <c r="F230" s="45"/>
    </row>
    <row r="231">
      <c r="D231" s="16"/>
      <c r="E231" s="16"/>
      <c r="F231" s="45"/>
    </row>
    <row r="232">
      <c r="D232" s="16"/>
      <c r="E232" s="16"/>
      <c r="F232" s="45"/>
    </row>
    <row r="233">
      <c r="D233" s="16"/>
      <c r="E233" s="16"/>
      <c r="F233" s="45"/>
    </row>
    <row r="234">
      <c r="D234" s="16"/>
      <c r="E234" s="16"/>
      <c r="F234" s="45"/>
    </row>
    <row r="235">
      <c r="D235" s="16"/>
      <c r="E235" s="16"/>
      <c r="F235" s="45"/>
    </row>
    <row r="236">
      <c r="D236" s="16"/>
      <c r="E236" s="16"/>
      <c r="F236" s="45"/>
    </row>
    <row r="237">
      <c r="D237" s="16"/>
      <c r="E237" s="16"/>
      <c r="F237" s="45"/>
    </row>
    <row r="238">
      <c r="D238" s="16"/>
      <c r="E238" s="16"/>
      <c r="F238" s="45"/>
    </row>
    <row r="239">
      <c r="D239" s="16"/>
      <c r="E239" s="16"/>
      <c r="F239" s="45"/>
    </row>
    <row r="240">
      <c r="D240" s="16"/>
      <c r="E240" s="16"/>
      <c r="F240" s="45"/>
    </row>
    <row r="241">
      <c r="D241" s="16"/>
      <c r="E241" s="16"/>
      <c r="F241" s="45"/>
    </row>
    <row r="242">
      <c r="D242" s="16"/>
      <c r="E242" s="16"/>
      <c r="F242" s="45"/>
    </row>
    <row r="243">
      <c r="D243" s="16"/>
      <c r="E243" s="16"/>
      <c r="F243" s="45"/>
    </row>
    <row r="244">
      <c r="D244" s="16"/>
      <c r="E244" s="16"/>
      <c r="F244" s="45"/>
    </row>
    <row r="245">
      <c r="D245" s="16"/>
      <c r="E245" s="16"/>
      <c r="F245" s="45"/>
    </row>
    <row r="246">
      <c r="D246" s="16"/>
      <c r="E246" s="16"/>
      <c r="F246" s="45"/>
    </row>
    <row r="247">
      <c r="D247" s="16"/>
      <c r="E247" s="16"/>
      <c r="F247" s="45"/>
    </row>
    <row r="248">
      <c r="D248" s="16"/>
      <c r="E248" s="16"/>
      <c r="F248" s="45"/>
    </row>
    <row r="249">
      <c r="D249" s="16"/>
      <c r="E249" s="16"/>
      <c r="F249" s="45"/>
    </row>
    <row r="250">
      <c r="D250" s="16"/>
      <c r="E250" s="16"/>
      <c r="F250" s="45"/>
    </row>
    <row r="251">
      <c r="D251" s="16"/>
      <c r="E251" s="16"/>
      <c r="F251" s="45"/>
    </row>
    <row r="252">
      <c r="D252" s="16"/>
      <c r="E252" s="16"/>
      <c r="F252" s="45"/>
    </row>
    <row r="253">
      <c r="D253" s="16"/>
      <c r="E253" s="16"/>
      <c r="F253" s="45"/>
    </row>
    <row r="254">
      <c r="D254" s="16"/>
      <c r="E254" s="16"/>
      <c r="F254" s="45"/>
    </row>
    <row r="255">
      <c r="D255" s="16"/>
      <c r="E255" s="16"/>
      <c r="F255" s="45"/>
    </row>
    <row r="256">
      <c r="D256" s="16"/>
      <c r="E256" s="16"/>
      <c r="F256" s="45"/>
    </row>
    <row r="257">
      <c r="D257" s="16"/>
      <c r="E257" s="16"/>
      <c r="F257" s="45"/>
    </row>
    <row r="258">
      <c r="D258" s="16"/>
      <c r="E258" s="16"/>
      <c r="F258" s="45"/>
    </row>
    <row r="259">
      <c r="D259" s="16"/>
      <c r="E259" s="16"/>
      <c r="F259" s="45"/>
    </row>
    <row r="260">
      <c r="D260" s="16"/>
      <c r="E260" s="16"/>
      <c r="F260" s="45"/>
    </row>
    <row r="261">
      <c r="D261" s="16"/>
      <c r="E261" s="16"/>
      <c r="F261" s="45"/>
    </row>
    <row r="262">
      <c r="D262" s="16"/>
      <c r="E262" s="16"/>
      <c r="F262" s="45"/>
    </row>
    <row r="263">
      <c r="D263" s="16"/>
      <c r="E263" s="16"/>
      <c r="F263" s="45"/>
    </row>
    <row r="264">
      <c r="D264" s="16"/>
      <c r="E264" s="16"/>
      <c r="F264" s="45"/>
    </row>
    <row r="265">
      <c r="D265" s="16"/>
      <c r="E265" s="16"/>
      <c r="F265" s="45"/>
    </row>
    <row r="266">
      <c r="D266" s="16"/>
      <c r="E266" s="16"/>
      <c r="F266" s="45"/>
    </row>
    <row r="267">
      <c r="D267" s="16"/>
      <c r="E267" s="16"/>
      <c r="F267" s="45"/>
    </row>
    <row r="268">
      <c r="D268" s="16"/>
      <c r="E268" s="16"/>
      <c r="F268" s="45"/>
    </row>
    <row r="269">
      <c r="D269" s="16"/>
      <c r="E269" s="16"/>
      <c r="F269" s="45"/>
    </row>
    <row r="270">
      <c r="D270" s="16"/>
      <c r="E270" s="16"/>
      <c r="F270" s="45"/>
    </row>
    <row r="271">
      <c r="D271" s="16"/>
      <c r="E271" s="16"/>
      <c r="F271" s="45"/>
    </row>
    <row r="272">
      <c r="D272" s="16"/>
      <c r="E272" s="16"/>
      <c r="F272" s="45"/>
    </row>
    <row r="273">
      <c r="D273" s="16"/>
      <c r="E273" s="16"/>
      <c r="F273" s="45"/>
    </row>
    <row r="274">
      <c r="D274" s="16"/>
      <c r="E274" s="16"/>
      <c r="F274" s="45"/>
    </row>
    <row r="275">
      <c r="D275" s="16"/>
      <c r="E275" s="16"/>
      <c r="F275" s="45"/>
    </row>
    <row r="276">
      <c r="D276" s="16"/>
      <c r="E276" s="16"/>
      <c r="F276" s="45"/>
    </row>
    <row r="277">
      <c r="D277" s="16"/>
      <c r="E277" s="16"/>
      <c r="F277" s="45"/>
    </row>
    <row r="278">
      <c r="D278" s="16"/>
      <c r="E278" s="16"/>
      <c r="F278" s="45"/>
    </row>
    <row r="279">
      <c r="D279" s="16"/>
      <c r="E279" s="16"/>
      <c r="F279" s="45"/>
    </row>
    <row r="280">
      <c r="D280" s="16"/>
      <c r="E280" s="16"/>
      <c r="F280" s="45"/>
    </row>
    <row r="281">
      <c r="D281" s="16"/>
      <c r="E281" s="16"/>
      <c r="F281" s="45"/>
    </row>
    <row r="282">
      <c r="D282" s="16"/>
      <c r="E282" s="16"/>
      <c r="F282" s="45"/>
    </row>
    <row r="283">
      <c r="D283" s="16"/>
      <c r="E283" s="16"/>
      <c r="F283" s="45"/>
    </row>
    <row r="284">
      <c r="D284" s="16"/>
      <c r="E284" s="16"/>
      <c r="F284" s="45"/>
    </row>
    <row r="285">
      <c r="D285" s="16"/>
      <c r="E285" s="16"/>
      <c r="F285" s="45"/>
    </row>
    <row r="286">
      <c r="D286" s="16"/>
      <c r="E286" s="16"/>
      <c r="F286" s="45"/>
    </row>
    <row r="287">
      <c r="D287" s="16"/>
      <c r="E287" s="16"/>
      <c r="F287" s="45"/>
    </row>
    <row r="288">
      <c r="D288" s="16"/>
      <c r="E288" s="16"/>
      <c r="F288" s="45"/>
    </row>
    <row r="289">
      <c r="D289" s="16"/>
      <c r="E289" s="16"/>
      <c r="F289" s="45"/>
    </row>
    <row r="290">
      <c r="D290" s="16"/>
      <c r="E290" s="16"/>
      <c r="F290" s="45"/>
    </row>
    <row r="291">
      <c r="D291" s="16"/>
      <c r="E291" s="16"/>
      <c r="F291" s="45"/>
    </row>
    <row r="292">
      <c r="D292" s="16"/>
      <c r="E292" s="16"/>
      <c r="F292" s="45"/>
    </row>
    <row r="293">
      <c r="D293" s="16"/>
      <c r="E293" s="16"/>
      <c r="F293" s="45"/>
    </row>
    <row r="294">
      <c r="D294" s="16"/>
      <c r="E294" s="16"/>
      <c r="F294" s="45"/>
    </row>
    <row r="295">
      <c r="D295" s="16"/>
      <c r="E295" s="16"/>
      <c r="F295" s="45"/>
    </row>
    <row r="296">
      <c r="D296" s="16"/>
      <c r="E296" s="16"/>
      <c r="F296" s="45"/>
    </row>
    <row r="297">
      <c r="D297" s="16"/>
      <c r="E297" s="16"/>
      <c r="F297" s="45"/>
    </row>
    <row r="298">
      <c r="D298" s="16"/>
      <c r="E298" s="16"/>
      <c r="F298" s="45"/>
    </row>
    <row r="299">
      <c r="D299" s="16"/>
      <c r="E299" s="16"/>
      <c r="F299" s="45"/>
    </row>
    <row r="300">
      <c r="D300" s="16"/>
      <c r="E300" s="16"/>
      <c r="F300" s="45"/>
    </row>
    <row r="301">
      <c r="D301" s="16"/>
      <c r="E301" s="16"/>
      <c r="F301" s="45"/>
    </row>
    <row r="302">
      <c r="D302" s="16"/>
      <c r="E302" s="16"/>
      <c r="F302" s="45"/>
    </row>
    <row r="303">
      <c r="D303" s="16"/>
      <c r="E303" s="16"/>
      <c r="F303" s="45"/>
    </row>
    <row r="304">
      <c r="D304" s="16"/>
      <c r="E304" s="16"/>
      <c r="F304" s="45"/>
    </row>
    <row r="305">
      <c r="D305" s="16"/>
      <c r="E305" s="16"/>
      <c r="F305" s="45"/>
    </row>
    <row r="306">
      <c r="D306" s="16"/>
      <c r="E306" s="16"/>
      <c r="F306" s="45"/>
    </row>
    <row r="307">
      <c r="D307" s="16"/>
      <c r="E307" s="16"/>
      <c r="F307" s="45"/>
    </row>
    <row r="308">
      <c r="D308" s="16"/>
      <c r="E308" s="16"/>
      <c r="F308" s="45"/>
    </row>
    <row r="309">
      <c r="D309" s="16"/>
      <c r="E309" s="16"/>
      <c r="F309" s="45"/>
    </row>
    <row r="310">
      <c r="D310" s="16"/>
      <c r="E310" s="16"/>
      <c r="F310" s="45"/>
    </row>
    <row r="311">
      <c r="D311" s="16"/>
      <c r="E311" s="16"/>
      <c r="F311" s="45"/>
    </row>
    <row r="312">
      <c r="D312" s="16"/>
      <c r="E312" s="16"/>
      <c r="F312" s="45"/>
    </row>
    <row r="313">
      <c r="D313" s="16"/>
      <c r="E313" s="16"/>
      <c r="F313" s="45"/>
    </row>
    <row r="314">
      <c r="D314" s="16"/>
      <c r="E314" s="16"/>
      <c r="F314" s="45"/>
    </row>
    <row r="315">
      <c r="D315" s="16"/>
      <c r="E315" s="16"/>
      <c r="F315" s="45"/>
    </row>
    <row r="316">
      <c r="D316" s="16"/>
      <c r="E316" s="16"/>
      <c r="F316" s="45"/>
    </row>
    <row r="317">
      <c r="D317" s="16"/>
      <c r="E317" s="16"/>
      <c r="F317" s="45"/>
    </row>
    <row r="318">
      <c r="D318" s="16"/>
      <c r="E318" s="16"/>
      <c r="F318" s="45"/>
    </row>
    <row r="319">
      <c r="D319" s="16"/>
      <c r="E319" s="16"/>
      <c r="F319" s="45"/>
    </row>
    <row r="320">
      <c r="D320" s="16"/>
      <c r="E320" s="16"/>
      <c r="F320" s="45"/>
    </row>
    <row r="321">
      <c r="D321" s="16"/>
      <c r="E321" s="16"/>
      <c r="F321" s="45"/>
    </row>
    <row r="322">
      <c r="D322" s="16"/>
      <c r="E322" s="16"/>
      <c r="F322" s="45"/>
    </row>
    <row r="323">
      <c r="D323" s="16"/>
      <c r="E323" s="16"/>
      <c r="F323" s="45"/>
    </row>
    <row r="324">
      <c r="D324" s="16"/>
      <c r="E324" s="16"/>
      <c r="F324" s="45"/>
    </row>
    <row r="325">
      <c r="D325" s="16"/>
      <c r="E325" s="16"/>
      <c r="F325" s="45"/>
    </row>
    <row r="326">
      <c r="D326" s="16"/>
      <c r="E326" s="16"/>
      <c r="F326" s="45"/>
    </row>
    <row r="327">
      <c r="D327" s="16"/>
      <c r="E327" s="16"/>
      <c r="F327" s="45"/>
    </row>
    <row r="328">
      <c r="D328" s="16"/>
      <c r="E328" s="16"/>
      <c r="F328" s="45"/>
    </row>
    <row r="329">
      <c r="D329" s="16"/>
      <c r="E329" s="16"/>
      <c r="F329" s="45"/>
    </row>
    <row r="330">
      <c r="D330" s="16"/>
      <c r="E330" s="16"/>
      <c r="F330" s="45"/>
    </row>
    <row r="331">
      <c r="D331" s="16"/>
      <c r="E331" s="16"/>
      <c r="F331" s="45"/>
    </row>
    <row r="332">
      <c r="D332" s="16"/>
      <c r="E332" s="16"/>
      <c r="F332" s="45"/>
    </row>
    <row r="333">
      <c r="D333" s="16"/>
      <c r="E333" s="16"/>
      <c r="F333" s="45"/>
    </row>
    <row r="334">
      <c r="D334" s="16"/>
      <c r="E334" s="16"/>
      <c r="F334" s="45"/>
    </row>
    <row r="335">
      <c r="D335" s="16"/>
      <c r="E335" s="16"/>
      <c r="F335" s="45"/>
    </row>
    <row r="336">
      <c r="D336" s="16"/>
      <c r="E336" s="16"/>
      <c r="F336" s="45"/>
    </row>
    <row r="337">
      <c r="D337" s="16"/>
      <c r="E337" s="16"/>
      <c r="F337" s="45"/>
    </row>
    <row r="338">
      <c r="D338" s="16"/>
      <c r="E338" s="16"/>
      <c r="F338" s="45"/>
    </row>
    <row r="339">
      <c r="D339" s="16"/>
      <c r="E339" s="16"/>
      <c r="F339" s="45"/>
    </row>
    <row r="340">
      <c r="D340" s="16"/>
      <c r="E340" s="16"/>
      <c r="F340" s="45"/>
    </row>
    <row r="341">
      <c r="D341" s="16"/>
      <c r="E341" s="16"/>
      <c r="F341" s="45"/>
    </row>
    <row r="342">
      <c r="D342" s="16"/>
      <c r="E342" s="16"/>
      <c r="F342" s="45"/>
    </row>
    <row r="343">
      <c r="D343" s="16"/>
      <c r="E343" s="16"/>
      <c r="F343" s="45"/>
    </row>
    <row r="344">
      <c r="D344" s="16"/>
      <c r="E344" s="16"/>
      <c r="F344" s="45"/>
    </row>
    <row r="345">
      <c r="D345" s="16"/>
      <c r="E345" s="16"/>
      <c r="F345" s="45"/>
    </row>
    <row r="346">
      <c r="D346" s="16"/>
      <c r="E346" s="16"/>
      <c r="F346" s="45"/>
    </row>
    <row r="347">
      <c r="D347" s="16"/>
      <c r="E347" s="16"/>
      <c r="F347" s="45"/>
    </row>
    <row r="348">
      <c r="D348" s="16"/>
      <c r="E348" s="16"/>
      <c r="F348" s="45"/>
    </row>
    <row r="349">
      <c r="D349" s="16"/>
      <c r="E349" s="16"/>
      <c r="F349" s="45"/>
    </row>
    <row r="350">
      <c r="D350" s="16"/>
      <c r="E350" s="16"/>
      <c r="F350" s="45"/>
    </row>
    <row r="351">
      <c r="D351" s="16"/>
      <c r="E351" s="16"/>
      <c r="F351" s="45"/>
    </row>
    <row r="352">
      <c r="D352" s="16"/>
      <c r="E352" s="16"/>
      <c r="F352" s="45"/>
    </row>
    <row r="353">
      <c r="D353" s="16"/>
      <c r="E353" s="16"/>
      <c r="F353" s="45"/>
    </row>
    <row r="354">
      <c r="D354" s="16"/>
      <c r="E354" s="16"/>
      <c r="F354" s="45"/>
    </row>
    <row r="355">
      <c r="D355" s="16"/>
      <c r="E355" s="16"/>
      <c r="F355" s="45"/>
    </row>
    <row r="356">
      <c r="D356" s="16"/>
      <c r="E356" s="16"/>
      <c r="F356" s="45"/>
    </row>
    <row r="357">
      <c r="D357" s="16"/>
      <c r="E357" s="16"/>
      <c r="F357" s="45"/>
    </row>
    <row r="358">
      <c r="D358" s="16"/>
      <c r="E358" s="16"/>
      <c r="F358" s="45"/>
    </row>
    <row r="359">
      <c r="D359" s="16"/>
      <c r="E359" s="16"/>
      <c r="F359" s="45"/>
    </row>
    <row r="360">
      <c r="D360" s="16"/>
      <c r="E360" s="16"/>
      <c r="F360" s="45"/>
    </row>
    <row r="361">
      <c r="D361" s="16"/>
      <c r="E361" s="16"/>
      <c r="F361" s="45"/>
    </row>
    <row r="362">
      <c r="D362" s="16"/>
      <c r="E362" s="16"/>
      <c r="F362" s="45"/>
    </row>
    <row r="363">
      <c r="D363" s="16"/>
      <c r="E363" s="16"/>
      <c r="F363" s="45"/>
    </row>
    <row r="364">
      <c r="D364" s="16"/>
      <c r="E364" s="16"/>
      <c r="F364" s="45"/>
    </row>
    <row r="365">
      <c r="D365" s="16"/>
      <c r="E365" s="16"/>
      <c r="F365" s="45"/>
    </row>
    <row r="366">
      <c r="D366" s="16"/>
      <c r="E366" s="16"/>
      <c r="F366" s="45"/>
    </row>
    <row r="367">
      <c r="D367" s="16"/>
      <c r="E367" s="16"/>
      <c r="F367" s="45"/>
    </row>
    <row r="368">
      <c r="D368" s="16"/>
      <c r="E368" s="16"/>
      <c r="F368" s="45"/>
    </row>
    <row r="369">
      <c r="D369" s="16"/>
      <c r="E369" s="16"/>
      <c r="F369" s="45"/>
    </row>
    <row r="370">
      <c r="D370" s="16"/>
      <c r="E370" s="16"/>
      <c r="F370" s="45"/>
    </row>
    <row r="371">
      <c r="D371" s="16"/>
      <c r="E371" s="16"/>
      <c r="F371" s="45"/>
    </row>
    <row r="372">
      <c r="D372" s="16"/>
      <c r="E372" s="16"/>
      <c r="F372" s="45"/>
    </row>
    <row r="373">
      <c r="D373" s="16"/>
      <c r="E373" s="16"/>
      <c r="F373" s="45"/>
    </row>
    <row r="374">
      <c r="D374" s="16"/>
      <c r="E374" s="16"/>
      <c r="F374" s="45"/>
    </row>
    <row r="375">
      <c r="D375" s="16"/>
      <c r="E375" s="16"/>
      <c r="F375" s="45"/>
    </row>
    <row r="376">
      <c r="D376" s="16"/>
      <c r="E376" s="16"/>
      <c r="F376" s="45"/>
    </row>
    <row r="377">
      <c r="D377" s="16"/>
      <c r="E377" s="16"/>
      <c r="F377" s="45"/>
    </row>
    <row r="378">
      <c r="D378" s="16"/>
      <c r="E378" s="16"/>
      <c r="F378" s="45"/>
    </row>
    <row r="379">
      <c r="D379" s="16"/>
      <c r="E379" s="16"/>
      <c r="F379" s="45"/>
    </row>
    <row r="380">
      <c r="D380" s="16"/>
      <c r="E380" s="16"/>
      <c r="F380" s="45"/>
    </row>
    <row r="381">
      <c r="D381" s="16"/>
      <c r="E381" s="16"/>
      <c r="F381" s="45"/>
    </row>
    <row r="382">
      <c r="D382" s="16"/>
      <c r="E382" s="16"/>
      <c r="F382" s="45"/>
    </row>
    <row r="383">
      <c r="D383" s="16"/>
      <c r="E383" s="16"/>
      <c r="F383" s="45"/>
    </row>
    <row r="384">
      <c r="D384" s="16"/>
      <c r="E384" s="16"/>
      <c r="F384" s="45"/>
    </row>
    <row r="385">
      <c r="D385" s="16"/>
      <c r="E385" s="16"/>
      <c r="F385" s="45"/>
    </row>
    <row r="386">
      <c r="D386" s="16"/>
      <c r="E386" s="16"/>
      <c r="F386" s="45"/>
    </row>
    <row r="387">
      <c r="D387" s="16"/>
      <c r="E387" s="16"/>
      <c r="F387" s="45"/>
    </row>
    <row r="388">
      <c r="D388" s="16"/>
      <c r="E388" s="16"/>
      <c r="F388" s="45"/>
    </row>
    <row r="389">
      <c r="D389" s="16"/>
      <c r="E389" s="16"/>
      <c r="F389" s="45"/>
    </row>
    <row r="390">
      <c r="D390" s="16"/>
      <c r="E390" s="16"/>
      <c r="F390" s="45"/>
    </row>
    <row r="391">
      <c r="D391" s="16"/>
      <c r="E391" s="16"/>
      <c r="F391" s="45"/>
    </row>
    <row r="392">
      <c r="D392" s="16"/>
      <c r="E392" s="16"/>
      <c r="F392" s="45"/>
    </row>
    <row r="393">
      <c r="D393" s="16"/>
      <c r="E393" s="16"/>
      <c r="F393" s="45"/>
    </row>
    <row r="394">
      <c r="D394" s="16"/>
      <c r="E394" s="16"/>
      <c r="F394" s="45"/>
    </row>
    <row r="395">
      <c r="D395" s="16"/>
      <c r="E395" s="16"/>
      <c r="F395" s="45"/>
    </row>
    <row r="396">
      <c r="D396" s="16"/>
      <c r="E396" s="16"/>
      <c r="F396" s="45"/>
    </row>
    <row r="397">
      <c r="D397" s="16"/>
      <c r="E397" s="16"/>
      <c r="F397" s="45"/>
    </row>
    <row r="398">
      <c r="D398" s="16"/>
      <c r="E398" s="16"/>
      <c r="F398" s="45"/>
    </row>
    <row r="399">
      <c r="D399" s="16"/>
      <c r="E399" s="16"/>
      <c r="F399" s="45"/>
    </row>
    <row r="400">
      <c r="D400" s="16"/>
      <c r="E400" s="16"/>
      <c r="F400" s="45"/>
    </row>
    <row r="401">
      <c r="D401" s="16"/>
      <c r="E401" s="16"/>
      <c r="F401" s="45"/>
    </row>
    <row r="402">
      <c r="D402" s="16"/>
      <c r="E402" s="16"/>
      <c r="F402" s="45"/>
    </row>
    <row r="403">
      <c r="D403" s="16"/>
      <c r="E403" s="16"/>
      <c r="F403" s="45"/>
    </row>
    <row r="404">
      <c r="D404" s="16"/>
      <c r="E404" s="16"/>
      <c r="F404" s="45"/>
    </row>
    <row r="405">
      <c r="D405" s="16"/>
      <c r="E405" s="16"/>
      <c r="F405" s="45"/>
    </row>
    <row r="406">
      <c r="D406" s="16"/>
      <c r="E406" s="16"/>
      <c r="F406" s="45"/>
    </row>
    <row r="407">
      <c r="D407" s="16"/>
      <c r="E407" s="16"/>
      <c r="F407" s="45"/>
    </row>
    <row r="408">
      <c r="D408" s="16"/>
      <c r="E408" s="16"/>
      <c r="F408" s="45"/>
    </row>
    <row r="409">
      <c r="D409" s="16"/>
      <c r="E409" s="16"/>
      <c r="F409" s="45"/>
    </row>
    <row r="410">
      <c r="D410" s="16"/>
      <c r="E410" s="16"/>
      <c r="F410" s="45"/>
    </row>
    <row r="411">
      <c r="D411" s="16"/>
      <c r="E411" s="16"/>
      <c r="F411" s="45"/>
    </row>
    <row r="412">
      <c r="D412" s="16"/>
      <c r="E412" s="16"/>
      <c r="F412" s="45"/>
    </row>
    <row r="413">
      <c r="D413" s="16"/>
      <c r="E413" s="16"/>
      <c r="F413" s="45"/>
    </row>
    <row r="414">
      <c r="D414" s="16"/>
      <c r="E414" s="16"/>
      <c r="F414" s="45"/>
    </row>
    <row r="415">
      <c r="D415" s="16"/>
      <c r="E415" s="16"/>
      <c r="F415" s="45"/>
    </row>
    <row r="416">
      <c r="D416" s="16"/>
      <c r="E416" s="16"/>
      <c r="F416" s="45"/>
    </row>
    <row r="417">
      <c r="D417" s="16"/>
      <c r="E417" s="16"/>
      <c r="F417" s="45"/>
    </row>
    <row r="418">
      <c r="D418" s="16"/>
      <c r="E418" s="16"/>
      <c r="F418" s="45"/>
    </row>
    <row r="419">
      <c r="D419" s="16"/>
      <c r="E419" s="16"/>
      <c r="F419" s="45"/>
    </row>
    <row r="420">
      <c r="D420" s="16"/>
      <c r="E420" s="16"/>
      <c r="F420" s="45"/>
    </row>
    <row r="421">
      <c r="D421" s="16"/>
      <c r="E421" s="16"/>
      <c r="F421" s="45"/>
    </row>
    <row r="422">
      <c r="D422" s="16"/>
      <c r="E422" s="16"/>
      <c r="F422" s="45"/>
    </row>
    <row r="423">
      <c r="D423" s="16"/>
      <c r="E423" s="16"/>
      <c r="F423" s="45"/>
    </row>
    <row r="424">
      <c r="D424" s="16"/>
      <c r="E424" s="16"/>
      <c r="F424" s="45"/>
    </row>
    <row r="425">
      <c r="D425" s="16"/>
      <c r="E425" s="16"/>
      <c r="F425" s="45"/>
    </row>
    <row r="426">
      <c r="D426" s="16"/>
      <c r="E426" s="16"/>
      <c r="F426" s="45"/>
    </row>
    <row r="427">
      <c r="D427" s="16"/>
      <c r="E427" s="16"/>
      <c r="F427" s="45"/>
    </row>
    <row r="428">
      <c r="D428" s="16"/>
      <c r="E428" s="16"/>
      <c r="F428" s="45"/>
    </row>
    <row r="429">
      <c r="D429" s="16"/>
      <c r="E429" s="16"/>
      <c r="F429" s="45"/>
    </row>
    <row r="430">
      <c r="D430" s="16"/>
      <c r="E430" s="16"/>
      <c r="F430" s="45"/>
    </row>
    <row r="431">
      <c r="D431" s="16"/>
      <c r="E431" s="16"/>
      <c r="F431" s="45"/>
    </row>
    <row r="432">
      <c r="D432" s="16"/>
      <c r="E432" s="16"/>
      <c r="F432" s="45"/>
    </row>
    <row r="433">
      <c r="D433" s="16"/>
      <c r="E433" s="16"/>
      <c r="F433" s="45"/>
    </row>
    <row r="434">
      <c r="D434" s="16"/>
      <c r="E434" s="16"/>
      <c r="F434" s="45"/>
    </row>
    <row r="435">
      <c r="D435" s="16"/>
      <c r="E435" s="16"/>
      <c r="F435" s="45"/>
    </row>
    <row r="436">
      <c r="D436" s="16"/>
      <c r="E436" s="16"/>
      <c r="F436" s="45"/>
    </row>
    <row r="437">
      <c r="D437" s="16"/>
      <c r="E437" s="16"/>
      <c r="F437" s="45"/>
    </row>
    <row r="438">
      <c r="D438" s="16"/>
      <c r="E438" s="16"/>
      <c r="F438" s="45"/>
    </row>
    <row r="439">
      <c r="D439" s="16"/>
      <c r="E439" s="16"/>
      <c r="F439" s="45"/>
    </row>
    <row r="440">
      <c r="D440" s="16"/>
      <c r="E440" s="16"/>
      <c r="F440" s="45"/>
    </row>
    <row r="441">
      <c r="D441" s="16"/>
      <c r="E441" s="16"/>
      <c r="F441" s="45"/>
    </row>
    <row r="442">
      <c r="D442" s="16"/>
      <c r="E442" s="16"/>
      <c r="F442" s="45"/>
    </row>
    <row r="443">
      <c r="D443" s="16"/>
      <c r="E443" s="16"/>
      <c r="F443" s="45"/>
    </row>
    <row r="444">
      <c r="D444" s="16"/>
      <c r="E444" s="16"/>
      <c r="F444" s="45"/>
    </row>
    <row r="445">
      <c r="D445" s="16"/>
      <c r="E445" s="16"/>
      <c r="F445" s="45"/>
    </row>
    <row r="446">
      <c r="D446" s="16"/>
      <c r="E446" s="16"/>
      <c r="F446" s="45"/>
    </row>
    <row r="447">
      <c r="D447" s="16"/>
      <c r="E447" s="16"/>
      <c r="F447" s="45"/>
    </row>
    <row r="448">
      <c r="D448" s="16"/>
      <c r="E448" s="16"/>
      <c r="F448" s="45"/>
    </row>
    <row r="449">
      <c r="D449" s="16"/>
      <c r="E449" s="16"/>
      <c r="F449" s="45"/>
    </row>
    <row r="450">
      <c r="D450" s="16"/>
      <c r="E450" s="16"/>
      <c r="F450" s="45"/>
    </row>
    <row r="451">
      <c r="D451" s="16"/>
      <c r="E451" s="16"/>
      <c r="F451" s="45"/>
    </row>
    <row r="452">
      <c r="D452" s="16"/>
      <c r="E452" s="16"/>
      <c r="F452" s="45"/>
    </row>
    <row r="453">
      <c r="D453" s="16"/>
      <c r="E453" s="16"/>
      <c r="F453" s="45"/>
    </row>
    <row r="454">
      <c r="D454" s="16"/>
      <c r="E454" s="16"/>
      <c r="F454" s="45"/>
    </row>
    <row r="455">
      <c r="D455" s="16"/>
      <c r="E455" s="16"/>
      <c r="F455" s="45"/>
    </row>
    <row r="456">
      <c r="D456" s="16"/>
      <c r="E456" s="16"/>
      <c r="F456" s="45"/>
    </row>
    <row r="457">
      <c r="D457" s="16"/>
      <c r="E457" s="16"/>
      <c r="F457" s="45"/>
    </row>
    <row r="458">
      <c r="D458" s="16"/>
      <c r="E458" s="16"/>
      <c r="F458" s="45"/>
    </row>
    <row r="459">
      <c r="D459" s="16"/>
      <c r="E459" s="16"/>
      <c r="F459" s="45"/>
    </row>
    <row r="460">
      <c r="D460" s="16"/>
      <c r="E460" s="16"/>
      <c r="F460" s="45"/>
    </row>
    <row r="461">
      <c r="D461" s="16"/>
      <c r="E461" s="16"/>
      <c r="F461" s="45"/>
    </row>
    <row r="462">
      <c r="D462" s="16"/>
      <c r="E462" s="16"/>
      <c r="F462" s="45"/>
    </row>
    <row r="463">
      <c r="D463" s="16"/>
      <c r="E463" s="16"/>
      <c r="F463" s="45"/>
    </row>
    <row r="464">
      <c r="D464" s="16"/>
      <c r="E464" s="16"/>
      <c r="F464" s="45"/>
    </row>
    <row r="465">
      <c r="D465" s="16"/>
      <c r="E465" s="16"/>
      <c r="F465" s="45"/>
    </row>
    <row r="466">
      <c r="D466" s="16"/>
      <c r="E466" s="16"/>
      <c r="F466" s="45"/>
    </row>
    <row r="467">
      <c r="D467" s="16"/>
      <c r="E467" s="16"/>
      <c r="F467" s="45"/>
    </row>
    <row r="468">
      <c r="D468" s="16"/>
      <c r="E468" s="16"/>
      <c r="F468" s="45"/>
    </row>
    <row r="469">
      <c r="D469" s="16"/>
      <c r="E469" s="16"/>
      <c r="F469" s="45"/>
    </row>
    <row r="470">
      <c r="D470" s="16"/>
      <c r="E470" s="16"/>
      <c r="F470" s="45"/>
    </row>
    <row r="471">
      <c r="D471" s="16"/>
      <c r="E471" s="16"/>
      <c r="F471" s="45"/>
    </row>
    <row r="472">
      <c r="D472" s="16"/>
      <c r="E472" s="16"/>
      <c r="F472" s="45"/>
    </row>
    <row r="473">
      <c r="D473" s="16"/>
      <c r="E473" s="16"/>
      <c r="F473" s="45"/>
    </row>
    <row r="474">
      <c r="D474" s="16"/>
      <c r="E474" s="16"/>
      <c r="F474" s="45"/>
    </row>
    <row r="475">
      <c r="D475" s="16"/>
      <c r="E475" s="16"/>
      <c r="F475" s="45"/>
    </row>
    <row r="476">
      <c r="D476" s="16"/>
      <c r="E476" s="16"/>
      <c r="F476" s="45"/>
    </row>
    <row r="477">
      <c r="D477" s="16"/>
      <c r="E477" s="16"/>
      <c r="F477" s="45"/>
    </row>
    <row r="478">
      <c r="D478" s="16"/>
      <c r="E478" s="16"/>
      <c r="F478" s="45"/>
    </row>
    <row r="479">
      <c r="D479" s="16"/>
      <c r="E479" s="16"/>
      <c r="F479" s="45"/>
    </row>
    <row r="480">
      <c r="D480" s="16"/>
      <c r="E480" s="16"/>
      <c r="F480" s="45"/>
    </row>
    <row r="481">
      <c r="D481" s="16"/>
      <c r="E481" s="16"/>
      <c r="F481" s="45"/>
    </row>
    <row r="482">
      <c r="D482" s="16"/>
      <c r="E482" s="16"/>
      <c r="F482" s="45"/>
    </row>
    <row r="483">
      <c r="D483" s="16"/>
      <c r="E483" s="16"/>
      <c r="F483" s="45"/>
    </row>
    <row r="484">
      <c r="D484" s="16"/>
      <c r="E484" s="16"/>
      <c r="F484" s="45"/>
    </row>
    <row r="485">
      <c r="D485" s="16"/>
      <c r="E485" s="16"/>
      <c r="F485" s="45"/>
    </row>
    <row r="486">
      <c r="D486" s="16"/>
      <c r="E486" s="16"/>
      <c r="F486" s="45"/>
    </row>
    <row r="487">
      <c r="D487" s="16"/>
      <c r="E487" s="16"/>
      <c r="F487" s="45"/>
    </row>
    <row r="488">
      <c r="D488" s="16"/>
      <c r="E488" s="16"/>
      <c r="F488" s="45"/>
    </row>
    <row r="489">
      <c r="D489" s="16"/>
      <c r="E489" s="16"/>
      <c r="F489" s="45"/>
    </row>
    <row r="490">
      <c r="D490" s="16"/>
      <c r="E490" s="16"/>
      <c r="F490" s="45"/>
    </row>
    <row r="491">
      <c r="D491" s="16"/>
      <c r="E491" s="16"/>
      <c r="F491" s="45"/>
    </row>
    <row r="492">
      <c r="D492" s="16"/>
      <c r="E492" s="16"/>
      <c r="F492" s="45"/>
    </row>
    <row r="493">
      <c r="D493" s="16"/>
      <c r="E493" s="16"/>
      <c r="F493" s="45"/>
    </row>
    <row r="494">
      <c r="D494" s="16"/>
      <c r="E494" s="16"/>
      <c r="F494" s="45"/>
    </row>
    <row r="495">
      <c r="D495" s="16"/>
      <c r="E495" s="16"/>
      <c r="F495" s="45"/>
    </row>
    <row r="496">
      <c r="D496" s="16"/>
      <c r="E496" s="16"/>
      <c r="F496" s="45"/>
    </row>
    <row r="497">
      <c r="D497" s="16"/>
      <c r="E497" s="16"/>
      <c r="F497" s="45"/>
    </row>
    <row r="498">
      <c r="D498" s="16"/>
      <c r="E498" s="16"/>
      <c r="F498" s="45"/>
    </row>
    <row r="499">
      <c r="D499" s="16"/>
      <c r="E499" s="16"/>
      <c r="F499" s="45"/>
    </row>
    <row r="500">
      <c r="D500" s="16"/>
      <c r="E500" s="16"/>
      <c r="F500" s="45"/>
    </row>
    <row r="501">
      <c r="D501" s="16"/>
      <c r="E501" s="16"/>
      <c r="F501" s="45"/>
    </row>
    <row r="502">
      <c r="D502" s="16"/>
      <c r="E502" s="16"/>
      <c r="F502" s="45"/>
    </row>
    <row r="503">
      <c r="D503" s="16"/>
      <c r="E503" s="16"/>
      <c r="F503" s="45"/>
    </row>
    <row r="504">
      <c r="D504" s="16"/>
      <c r="E504" s="16"/>
      <c r="F504" s="45"/>
    </row>
    <row r="505">
      <c r="D505" s="16"/>
      <c r="E505" s="16"/>
      <c r="F505" s="45"/>
    </row>
    <row r="506">
      <c r="D506" s="16"/>
      <c r="E506" s="16"/>
      <c r="F506" s="45"/>
    </row>
    <row r="507">
      <c r="D507" s="16"/>
      <c r="E507" s="16"/>
      <c r="F507" s="45"/>
    </row>
    <row r="508">
      <c r="D508" s="16"/>
      <c r="E508" s="16"/>
      <c r="F508" s="45"/>
    </row>
    <row r="509">
      <c r="D509" s="16"/>
      <c r="E509" s="16"/>
      <c r="F509" s="45"/>
    </row>
    <row r="510">
      <c r="D510" s="16"/>
      <c r="E510" s="16"/>
      <c r="F510" s="45"/>
    </row>
    <row r="511">
      <c r="D511" s="16"/>
      <c r="E511" s="16"/>
      <c r="F511" s="45"/>
    </row>
    <row r="512">
      <c r="D512" s="16"/>
      <c r="E512" s="16"/>
      <c r="F512" s="45"/>
    </row>
    <row r="513">
      <c r="D513" s="16"/>
      <c r="E513" s="16"/>
      <c r="F513" s="45"/>
    </row>
    <row r="514">
      <c r="D514" s="16"/>
      <c r="E514" s="16"/>
      <c r="F514" s="45"/>
    </row>
    <row r="515">
      <c r="D515" s="16"/>
      <c r="E515" s="16"/>
      <c r="F515" s="45"/>
    </row>
    <row r="516">
      <c r="D516" s="16"/>
      <c r="E516" s="16"/>
      <c r="F516" s="45"/>
    </row>
    <row r="517">
      <c r="D517" s="16"/>
      <c r="E517" s="16"/>
      <c r="F517" s="45"/>
    </row>
    <row r="518">
      <c r="D518" s="16"/>
      <c r="E518" s="16"/>
      <c r="F518" s="45"/>
    </row>
    <row r="519">
      <c r="D519" s="16"/>
      <c r="E519" s="16"/>
      <c r="F519" s="45"/>
    </row>
    <row r="520">
      <c r="D520" s="16"/>
      <c r="E520" s="16"/>
      <c r="F520" s="45"/>
    </row>
    <row r="521">
      <c r="D521" s="16"/>
      <c r="E521" s="16"/>
      <c r="F521" s="45"/>
    </row>
    <row r="522">
      <c r="D522" s="16"/>
      <c r="E522" s="16"/>
      <c r="F522" s="45"/>
    </row>
    <row r="523">
      <c r="D523" s="16"/>
      <c r="E523" s="16"/>
      <c r="F523" s="45"/>
    </row>
    <row r="524">
      <c r="D524" s="16"/>
      <c r="E524" s="16"/>
      <c r="F524" s="45"/>
    </row>
    <row r="525">
      <c r="D525" s="16"/>
      <c r="E525" s="16"/>
      <c r="F525" s="45"/>
    </row>
    <row r="526">
      <c r="D526" s="16"/>
      <c r="E526" s="16"/>
      <c r="F526" s="45"/>
    </row>
    <row r="527">
      <c r="D527" s="16"/>
      <c r="E527" s="16"/>
      <c r="F527" s="45"/>
    </row>
    <row r="528">
      <c r="D528" s="16"/>
      <c r="E528" s="16"/>
      <c r="F528" s="45"/>
    </row>
    <row r="529">
      <c r="D529" s="16"/>
      <c r="E529" s="16"/>
      <c r="F529" s="45"/>
    </row>
    <row r="530">
      <c r="D530" s="16"/>
      <c r="E530" s="16"/>
      <c r="F530" s="45"/>
    </row>
    <row r="531">
      <c r="D531" s="16"/>
      <c r="E531" s="16"/>
      <c r="F531" s="45"/>
    </row>
    <row r="532">
      <c r="D532" s="16"/>
      <c r="E532" s="16"/>
      <c r="F532" s="45"/>
    </row>
    <row r="533">
      <c r="D533" s="16"/>
      <c r="E533" s="16"/>
      <c r="F533" s="45"/>
    </row>
    <row r="534">
      <c r="D534" s="16"/>
      <c r="E534" s="16"/>
      <c r="F534" s="45"/>
    </row>
    <row r="535">
      <c r="D535" s="16"/>
      <c r="E535" s="16"/>
      <c r="F535" s="45"/>
    </row>
    <row r="536">
      <c r="D536" s="16"/>
      <c r="E536" s="16"/>
      <c r="F536" s="45"/>
    </row>
    <row r="537">
      <c r="D537" s="16"/>
      <c r="E537" s="16"/>
      <c r="F537" s="45"/>
    </row>
    <row r="538">
      <c r="D538" s="16"/>
      <c r="E538" s="16"/>
      <c r="F538" s="45"/>
    </row>
    <row r="539">
      <c r="D539" s="16"/>
      <c r="E539" s="16"/>
      <c r="F539" s="45"/>
    </row>
    <row r="540">
      <c r="D540" s="16"/>
      <c r="E540" s="16"/>
      <c r="F540" s="45"/>
    </row>
    <row r="541">
      <c r="D541" s="16"/>
      <c r="E541" s="16"/>
      <c r="F541" s="45"/>
    </row>
    <row r="542">
      <c r="D542" s="16"/>
      <c r="E542" s="16"/>
      <c r="F542" s="45"/>
    </row>
    <row r="543">
      <c r="D543" s="16"/>
      <c r="E543" s="16"/>
      <c r="F543" s="45"/>
    </row>
    <row r="544">
      <c r="D544" s="16"/>
      <c r="E544" s="16"/>
      <c r="F544" s="45"/>
    </row>
    <row r="545">
      <c r="D545" s="16"/>
      <c r="E545" s="16"/>
      <c r="F545" s="45"/>
    </row>
    <row r="546">
      <c r="D546" s="16"/>
      <c r="E546" s="16"/>
      <c r="F546" s="45"/>
    </row>
    <row r="547">
      <c r="D547" s="16"/>
      <c r="E547" s="16"/>
      <c r="F547" s="45"/>
    </row>
    <row r="548">
      <c r="D548" s="16"/>
      <c r="E548" s="16"/>
      <c r="F548" s="45"/>
    </row>
    <row r="549">
      <c r="D549" s="16"/>
      <c r="E549" s="16"/>
      <c r="F549" s="45"/>
    </row>
    <row r="550">
      <c r="D550" s="16"/>
      <c r="E550" s="16"/>
      <c r="F550" s="45"/>
    </row>
    <row r="551">
      <c r="D551" s="16"/>
      <c r="E551" s="16"/>
      <c r="F551" s="45"/>
    </row>
    <row r="552">
      <c r="D552" s="16"/>
      <c r="E552" s="16"/>
      <c r="F552" s="45"/>
    </row>
    <row r="553">
      <c r="D553" s="16"/>
      <c r="E553" s="16"/>
      <c r="F553" s="45"/>
    </row>
    <row r="554">
      <c r="D554" s="16"/>
      <c r="E554" s="16"/>
      <c r="F554" s="45"/>
    </row>
    <row r="555">
      <c r="D555" s="16"/>
      <c r="E555" s="16"/>
      <c r="F555" s="45"/>
    </row>
    <row r="556">
      <c r="D556" s="16"/>
      <c r="E556" s="16"/>
      <c r="F556" s="45"/>
    </row>
    <row r="557">
      <c r="D557" s="16"/>
      <c r="E557" s="16"/>
      <c r="F557" s="45"/>
    </row>
    <row r="558">
      <c r="D558" s="16"/>
      <c r="E558" s="16"/>
      <c r="F558" s="45"/>
    </row>
    <row r="559">
      <c r="D559" s="16"/>
      <c r="E559" s="16"/>
      <c r="F559" s="45"/>
    </row>
    <row r="560">
      <c r="D560" s="16"/>
      <c r="E560" s="16"/>
      <c r="F560" s="45"/>
    </row>
    <row r="561">
      <c r="D561" s="16"/>
      <c r="E561" s="16"/>
      <c r="F561" s="45"/>
    </row>
    <row r="562">
      <c r="D562" s="16"/>
      <c r="E562" s="16"/>
      <c r="F562" s="45"/>
    </row>
    <row r="563">
      <c r="D563" s="16"/>
      <c r="E563" s="16"/>
      <c r="F563" s="45"/>
    </row>
    <row r="564">
      <c r="D564" s="16"/>
      <c r="E564" s="16"/>
      <c r="F564" s="45"/>
    </row>
    <row r="565">
      <c r="D565" s="16"/>
      <c r="E565" s="16"/>
      <c r="F565" s="45"/>
    </row>
    <row r="566">
      <c r="D566" s="16"/>
      <c r="E566" s="16"/>
      <c r="F566" s="45"/>
    </row>
    <row r="567">
      <c r="D567" s="16"/>
      <c r="E567" s="16"/>
      <c r="F567" s="45"/>
    </row>
    <row r="568">
      <c r="D568" s="16"/>
      <c r="E568" s="16"/>
      <c r="F568" s="45"/>
    </row>
    <row r="569">
      <c r="D569" s="16"/>
      <c r="E569" s="16"/>
      <c r="F569" s="45"/>
    </row>
    <row r="570">
      <c r="D570" s="16"/>
      <c r="E570" s="16"/>
      <c r="F570" s="45"/>
    </row>
    <row r="571">
      <c r="D571" s="16"/>
      <c r="E571" s="16"/>
      <c r="F571" s="45"/>
    </row>
    <row r="572">
      <c r="D572" s="16"/>
      <c r="E572" s="16"/>
      <c r="F572" s="45"/>
    </row>
    <row r="573">
      <c r="D573" s="16"/>
      <c r="E573" s="16"/>
      <c r="F573" s="45"/>
    </row>
    <row r="574">
      <c r="D574" s="16"/>
      <c r="E574" s="16"/>
      <c r="F574" s="45"/>
    </row>
    <row r="575">
      <c r="D575" s="16"/>
      <c r="E575" s="16"/>
      <c r="F575" s="45"/>
    </row>
    <row r="576">
      <c r="D576" s="16"/>
      <c r="E576" s="16"/>
      <c r="F576" s="45"/>
    </row>
    <row r="577">
      <c r="D577" s="16"/>
      <c r="E577" s="16"/>
      <c r="F577" s="45"/>
    </row>
    <row r="578">
      <c r="D578" s="16"/>
      <c r="E578" s="16"/>
      <c r="F578" s="45"/>
    </row>
    <row r="579">
      <c r="D579" s="16"/>
      <c r="E579" s="16"/>
      <c r="F579" s="45"/>
    </row>
    <row r="580">
      <c r="D580" s="16"/>
      <c r="E580" s="16"/>
      <c r="F580" s="45"/>
    </row>
    <row r="581">
      <c r="D581" s="16"/>
      <c r="E581" s="16"/>
      <c r="F581" s="45"/>
    </row>
    <row r="582">
      <c r="D582" s="16"/>
      <c r="E582" s="16"/>
      <c r="F582" s="45"/>
    </row>
    <row r="583">
      <c r="D583" s="16"/>
      <c r="E583" s="16"/>
      <c r="F583" s="45"/>
    </row>
    <row r="584">
      <c r="D584" s="16"/>
      <c r="E584" s="16"/>
      <c r="F584" s="45"/>
    </row>
    <row r="585">
      <c r="D585" s="16"/>
      <c r="E585" s="16"/>
      <c r="F585" s="45"/>
    </row>
    <row r="586">
      <c r="D586" s="16"/>
      <c r="E586" s="16"/>
      <c r="F586" s="45"/>
    </row>
    <row r="587">
      <c r="D587" s="16"/>
      <c r="E587" s="16"/>
      <c r="F587" s="45"/>
    </row>
    <row r="588">
      <c r="D588" s="16"/>
      <c r="E588" s="16"/>
      <c r="F588" s="45"/>
    </row>
    <row r="589">
      <c r="D589" s="16"/>
      <c r="E589" s="16"/>
      <c r="F589" s="45"/>
    </row>
    <row r="590">
      <c r="D590" s="16"/>
      <c r="E590" s="16"/>
      <c r="F590" s="45"/>
    </row>
    <row r="591">
      <c r="D591" s="16"/>
      <c r="E591" s="16"/>
      <c r="F591" s="45"/>
    </row>
    <row r="592">
      <c r="D592" s="16"/>
      <c r="E592" s="16"/>
      <c r="F592" s="45"/>
    </row>
    <row r="593">
      <c r="D593" s="16"/>
      <c r="E593" s="16"/>
      <c r="F593" s="45"/>
    </row>
    <row r="594">
      <c r="D594" s="16"/>
      <c r="E594" s="16"/>
      <c r="F594" s="45"/>
    </row>
    <row r="595">
      <c r="D595" s="16"/>
      <c r="E595" s="16"/>
      <c r="F595" s="45"/>
    </row>
    <row r="596">
      <c r="D596" s="16"/>
      <c r="E596" s="16"/>
      <c r="F596" s="45"/>
    </row>
    <row r="597">
      <c r="D597" s="16"/>
      <c r="E597" s="16"/>
      <c r="F597" s="45"/>
    </row>
    <row r="598">
      <c r="D598" s="16"/>
      <c r="E598" s="16"/>
      <c r="F598" s="45"/>
    </row>
    <row r="599">
      <c r="D599" s="16"/>
      <c r="E599" s="16"/>
      <c r="F599" s="45"/>
    </row>
    <row r="600">
      <c r="D600" s="16"/>
      <c r="E600" s="16"/>
      <c r="F600" s="45"/>
    </row>
    <row r="601">
      <c r="D601" s="16"/>
      <c r="E601" s="16"/>
      <c r="F601" s="45"/>
    </row>
    <row r="602">
      <c r="D602" s="16"/>
      <c r="E602" s="16"/>
      <c r="F602" s="45"/>
    </row>
    <row r="603">
      <c r="D603" s="16"/>
      <c r="E603" s="16"/>
      <c r="F603" s="45"/>
    </row>
    <row r="604">
      <c r="D604" s="16"/>
      <c r="E604" s="16"/>
      <c r="F604" s="45"/>
    </row>
    <row r="605">
      <c r="D605" s="16"/>
      <c r="E605" s="16"/>
      <c r="F605" s="45"/>
    </row>
    <row r="606">
      <c r="D606" s="16"/>
      <c r="E606" s="16"/>
      <c r="F606" s="45"/>
    </row>
    <row r="607">
      <c r="D607" s="16"/>
      <c r="E607" s="16"/>
      <c r="F607" s="45"/>
    </row>
    <row r="608">
      <c r="D608" s="16"/>
      <c r="E608" s="16"/>
      <c r="F608" s="45"/>
    </row>
    <row r="609">
      <c r="D609" s="16"/>
      <c r="E609" s="16"/>
      <c r="F609" s="45"/>
    </row>
    <row r="610">
      <c r="D610" s="16"/>
      <c r="E610" s="16"/>
      <c r="F610" s="45"/>
    </row>
    <row r="611">
      <c r="D611" s="16"/>
      <c r="E611" s="16"/>
      <c r="F611" s="45"/>
    </row>
    <row r="612">
      <c r="D612" s="16"/>
      <c r="E612" s="16"/>
      <c r="F612" s="45"/>
    </row>
    <row r="613">
      <c r="D613" s="16"/>
      <c r="E613" s="16"/>
      <c r="F613" s="45"/>
    </row>
    <row r="614">
      <c r="D614" s="16"/>
      <c r="E614" s="16"/>
      <c r="F614" s="45"/>
    </row>
    <row r="615">
      <c r="D615" s="16"/>
      <c r="E615" s="16"/>
      <c r="F615" s="45"/>
    </row>
    <row r="616">
      <c r="D616" s="16"/>
      <c r="E616" s="16"/>
      <c r="F616" s="45"/>
    </row>
    <row r="617">
      <c r="D617" s="16"/>
      <c r="E617" s="16"/>
      <c r="F617" s="45"/>
    </row>
    <row r="618">
      <c r="D618" s="16"/>
      <c r="E618" s="16"/>
      <c r="F618" s="45"/>
    </row>
    <row r="619">
      <c r="D619" s="16"/>
      <c r="E619" s="16"/>
      <c r="F619" s="45"/>
    </row>
    <row r="620">
      <c r="D620" s="16"/>
      <c r="E620" s="16"/>
      <c r="F620" s="45"/>
    </row>
    <row r="621">
      <c r="D621" s="16"/>
      <c r="E621" s="16"/>
      <c r="F621" s="45"/>
    </row>
    <row r="622">
      <c r="D622" s="16"/>
      <c r="E622" s="16"/>
      <c r="F622" s="45"/>
    </row>
    <row r="623">
      <c r="D623" s="16"/>
      <c r="E623" s="16"/>
      <c r="F623" s="45"/>
    </row>
    <row r="624">
      <c r="D624" s="16"/>
      <c r="E624" s="16"/>
      <c r="F624" s="45"/>
    </row>
    <row r="625">
      <c r="D625" s="16"/>
      <c r="E625" s="16"/>
      <c r="F625" s="45"/>
    </row>
    <row r="626">
      <c r="D626" s="16"/>
      <c r="E626" s="16"/>
      <c r="F626" s="45"/>
    </row>
    <row r="627">
      <c r="D627" s="16"/>
      <c r="E627" s="16"/>
      <c r="F627" s="45"/>
    </row>
    <row r="628">
      <c r="D628" s="16"/>
      <c r="E628" s="16"/>
      <c r="F628" s="45"/>
    </row>
    <row r="629">
      <c r="D629" s="16"/>
      <c r="E629" s="16"/>
      <c r="F629" s="45"/>
    </row>
    <row r="630">
      <c r="D630" s="16"/>
      <c r="E630" s="16"/>
      <c r="F630" s="45"/>
    </row>
    <row r="631">
      <c r="D631" s="16"/>
      <c r="E631" s="16"/>
      <c r="F631" s="45"/>
    </row>
    <row r="632">
      <c r="D632" s="16"/>
      <c r="E632" s="16"/>
      <c r="F632" s="45"/>
    </row>
    <row r="633">
      <c r="D633" s="16"/>
      <c r="E633" s="16"/>
      <c r="F633" s="45"/>
    </row>
    <row r="634">
      <c r="D634" s="16"/>
      <c r="E634" s="16"/>
      <c r="F634" s="45"/>
    </row>
    <row r="635">
      <c r="D635" s="16"/>
      <c r="E635" s="16"/>
      <c r="F635" s="45"/>
    </row>
    <row r="636">
      <c r="D636" s="16"/>
      <c r="E636" s="16"/>
      <c r="F636" s="45"/>
    </row>
    <row r="637">
      <c r="D637" s="16"/>
      <c r="E637" s="16"/>
      <c r="F637" s="45"/>
    </row>
    <row r="638">
      <c r="D638" s="16"/>
      <c r="E638" s="16"/>
      <c r="F638" s="45"/>
    </row>
    <row r="639">
      <c r="D639" s="16"/>
      <c r="E639" s="16"/>
      <c r="F639" s="45"/>
    </row>
    <row r="640">
      <c r="D640" s="16"/>
      <c r="E640" s="16"/>
      <c r="F640" s="45"/>
    </row>
    <row r="641">
      <c r="D641" s="16"/>
      <c r="E641" s="16"/>
      <c r="F641" s="45"/>
    </row>
    <row r="642">
      <c r="D642" s="16"/>
      <c r="E642" s="16"/>
      <c r="F642" s="45"/>
    </row>
    <row r="643">
      <c r="D643" s="16"/>
      <c r="E643" s="16"/>
      <c r="F643" s="45"/>
    </row>
    <row r="644">
      <c r="D644" s="16"/>
      <c r="E644" s="16"/>
      <c r="F644" s="45"/>
    </row>
    <row r="645">
      <c r="D645" s="16"/>
      <c r="E645" s="16"/>
      <c r="F645" s="45"/>
    </row>
    <row r="646">
      <c r="D646" s="16"/>
      <c r="E646" s="16"/>
      <c r="F646" s="45"/>
    </row>
    <row r="647">
      <c r="D647" s="16"/>
      <c r="E647" s="16"/>
      <c r="F647" s="45"/>
    </row>
    <row r="648">
      <c r="D648" s="16"/>
      <c r="E648" s="16"/>
      <c r="F648" s="45"/>
    </row>
    <row r="649">
      <c r="D649" s="16"/>
      <c r="E649" s="16"/>
      <c r="F649" s="45"/>
    </row>
    <row r="650">
      <c r="D650" s="16"/>
      <c r="E650" s="16"/>
      <c r="F650" s="45"/>
    </row>
    <row r="651">
      <c r="D651" s="16"/>
      <c r="E651" s="16"/>
      <c r="F651" s="45"/>
    </row>
    <row r="652">
      <c r="D652" s="16"/>
      <c r="E652" s="16"/>
      <c r="F652" s="45"/>
    </row>
    <row r="653">
      <c r="D653" s="16"/>
      <c r="E653" s="16"/>
      <c r="F653" s="45"/>
    </row>
    <row r="654">
      <c r="D654" s="16"/>
      <c r="E654" s="16"/>
      <c r="F654" s="45"/>
    </row>
    <row r="655">
      <c r="D655" s="16"/>
      <c r="E655" s="16"/>
      <c r="F655" s="45"/>
    </row>
    <row r="656">
      <c r="D656" s="16"/>
      <c r="E656" s="16"/>
      <c r="F656" s="45"/>
    </row>
    <row r="657">
      <c r="D657" s="16"/>
      <c r="E657" s="16"/>
      <c r="F657" s="45"/>
    </row>
    <row r="658">
      <c r="D658" s="16"/>
      <c r="E658" s="16"/>
      <c r="F658" s="45"/>
    </row>
    <row r="659">
      <c r="D659" s="16"/>
      <c r="E659" s="16"/>
      <c r="F659" s="45"/>
    </row>
    <row r="660">
      <c r="D660" s="16"/>
      <c r="E660" s="16"/>
      <c r="F660" s="45"/>
    </row>
    <row r="661">
      <c r="D661" s="16"/>
      <c r="E661" s="16"/>
      <c r="F661" s="45"/>
    </row>
    <row r="662">
      <c r="D662" s="16"/>
      <c r="E662" s="16"/>
      <c r="F662" s="45"/>
    </row>
    <row r="663">
      <c r="D663" s="16"/>
      <c r="E663" s="16"/>
      <c r="F663" s="45"/>
    </row>
    <row r="664">
      <c r="D664" s="16"/>
      <c r="E664" s="16"/>
      <c r="F664" s="45"/>
    </row>
    <row r="665">
      <c r="D665" s="16"/>
      <c r="E665" s="16"/>
      <c r="F665" s="45"/>
    </row>
    <row r="666">
      <c r="D666" s="16"/>
      <c r="E666" s="16"/>
      <c r="F666" s="45"/>
    </row>
    <row r="667">
      <c r="D667" s="16"/>
      <c r="E667" s="16"/>
      <c r="F667" s="45"/>
    </row>
    <row r="668">
      <c r="D668" s="16"/>
      <c r="E668" s="16"/>
      <c r="F668" s="45"/>
    </row>
    <row r="669">
      <c r="D669" s="16"/>
      <c r="E669" s="16"/>
      <c r="F669" s="45"/>
    </row>
    <row r="670">
      <c r="D670" s="16"/>
      <c r="E670" s="16"/>
      <c r="F670" s="45"/>
    </row>
    <row r="671">
      <c r="D671" s="16"/>
      <c r="E671" s="16"/>
      <c r="F671" s="45"/>
    </row>
    <row r="672">
      <c r="D672" s="16"/>
      <c r="E672" s="16"/>
      <c r="F672" s="45"/>
    </row>
    <row r="673">
      <c r="D673" s="16"/>
      <c r="E673" s="16"/>
      <c r="F673" s="45"/>
    </row>
    <row r="674">
      <c r="D674" s="16"/>
      <c r="E674" s="16"/>
      <c r="F674" s="45"/>
    </row>
    <row r="675">
      <c r="D675" s="16"/>
      <c r="E675" s="16"/>
      <c r="F675" s="45"/>
    </row>
    <row r="676">
      <c r="D676" s="16"/>
      <c r="E676" s="16"/>
      <c r="F676" s="45"/>
    </row>
    <row r="677">
      <c r="D677" s="16"/>
      <c r="E677" s="16"/>
      <c r="F677" s="45"/>
    </row>
    <row r="678">
      <c r="D678" s="16"/>
      <c r="E678" s="16"/>
      <c r="F678" s="45"/>
    </row>
    <row r="679">
      <c r="D679" s="16"/>
      <c r="E679" s="16"/>
      <c r="F679" s="45"/>
    </row>
    <row r="680">
      <c r="D680" s="16"/>
      <c r="E680" s="16"/>
      <c r="F680" s="45"/>
    </row>
    <row r="681">
      <c r="D681" s="16"/>
      <c r="E681" s="16"/>
      <c r="F681" s="45"/>
    </row>
    <row r="682">
      <c r="D682" s="16"/>
      <c r="E682" s="16"/>
      <c r="F682" s="45"/>
    </row>
    <row r="683">
      <c r="D683" s="16"/>
      <c r="E683" s="16"/>
      <c r="F683" s="45"/>
    </row>
    <row r="684">
      <c r="D684" s="16"/>
      <c r="E684" s="16"/>
      <c r="F684" s="45"/>
    </row>
    <row r="685">
      <c r="D685" s="16"/>
      <c r="E685" s="16"/>
      <c r="F685" s="45"/>
    </row>
    <row r="686">
      <c r="D686" s="16"/>
      <c r="E686" s="16"/>
      <c r="F686" s="45"/>
    </row>
    <row r="687">
      <c r="D687" s="16"/>
      <c r="E687" s="16"/>
      <c r="F687" s="45"/>
    </row>
    <row r="688">
      <c r="D688" s="16"/>
      <c r="E688" s="16"/>
      <c r="F688" s="45"/>
    </row>
    <row r="689">
      <c r="D689" s="16"/>
      <c r="E689" s="16"/>
      <c r="F689" s="45"/>
    </row>
    <row r="690">
      <c r="D690" s="16"/>
      <c r="E690" s="16"/>
      <c r="F690" s="45"/>
    </row>
    <row r="691">
      <c r="D691" s="16"/>
      <c r="E691" s="16"/>
      <c r="F691" s="45"/>
    </row>
    <row r="692">
      <c r="D692" s="16"/>
      <c r="E692" s="16"/>
      <c r="F692" s="45"/>
    </row>
    <row r="693">
      <c r="D693" s="16"/>
      <c r="E693" s="16"/>
      <c r="F693" s="45"/>
    </row>
    <row r="694">
      <c r="D694" s="16"/>
      <c r="E694" s="16"/>
      <c r="F694" s="45"/>
    </row>
    <row r="695">
      <c r="D695" s="16"/>
      <c r="E695" s="16"/>
      <c r="F695" s="45"/>
    </row>
    <row r="696">
      <c r="D696" s="16"/>
      <c r="E696" s="16"/>
      <c r="F696" s="45"/>
    </row>
    <row r="697">
      <c r="D697" s="16"/>
      <c r="E697" s="16"/>
      <c r="F697" s="45"/>
    </row>
    <row r="698">
      <c r="D698" s="16"/>
      <c r="E698" s="16"/>
      <c r="F698" s="45"/>
    </row>
    <row r="699">
      <c r="D699" s="16"/>
      <c r="E699" s="16"/>
      <c r="F699" s="45"/>
    </row>
    <row r="700">
      <c r="D700" s="16"/>
      <c r="E700" s="16"/>
      <c r="F700" s="45"/>
    </row>
    <row r="701">
      <c r="D701" s="16"/>
      <c r="E701" s="16"/>
      <c r="F701" s="45"/>
    </row>
    <row r="702">
      <c r="D702" s="16"/>
      <c r="E702" s="16"/>
      <c r="F702" s="45"/>
    </row>
    <row r="703">
      <c r="D703" s="16"/>
      <c r="E703" s="16"/>
      <c r="F703" s="45"/>
    </row>
    <row r="704">
      <c r="D704" s="16"/>
      <c r="E704" s="16"/>
      <c r="F704" s="45"/>
    </row>
    <row r="705">
      <c r="D705" s="16"/>
      <c r="E705" s="16"/>
      <c r="F705" s="45"/>
    </row>
    <row r="706">
      <c r="D706" s="16"/>
      <c r="E706" s="16"/>
      <c r="F706" s="45"/>
    </row>
    <row r="707">
      <c r="D707" s="16"/>
      <c r="E707" s="16"/>
      <c r="F707" s="45"/>
    </row>
    <row r="708">
      <c r="D708" s="16"/>
      <c r="E708" s="16"/>
      <c r="F708" s="45"/>
    </row>
    <row r="709">
      <c r="D709" s="16"/>
      <c r="E709" s="16"/>
      <c r="F709" s="45"/>
    </row>
    <row r="710">
      <c r="D710" s="16"/>
      <c r="E710" s="16"/>
      <c r="F710" s="45"/>
    </row>
    <row r="711">
      <c r="D711" s="16"/>
      <c r="E711" s="16"/>
      <c r="F711" s="45"/>
    </row>
    <row r="712">
      <c r="D712" s="16"/>
      <c r="E712" s="16"/>
      <c r="F712" s="45"/>
    </row>
    <row r="713">
      <c r="D713" s="16"/>
      <c r="E713" s="16"/>
      <c r="F713" s="45"/>
    </row>
    <row r="714">
      <c r="D714" s="16"/>
      <c r="E714" s="16"/>
      <c r="F714" s="45"/>
    </row>
    <row r="715">
      <c r="D715" s="16"/>
      <c r="E715" s="16"/>
      <c r="F715" s="45"/>
    </row>
    <row r="716">
      <c r="D716" s="16"/>
      <c r="E716" s="16"/>
      <c r="F716" s="45"/>
    </row>
    <row r="717">
      <c r="D717" s="16"/>
      <c r="E717" s="16"/>
      <c r="F717" s="45"/>
    </row>
    <row r="718">
      <c r="D718" s="16"/>
      <c r="E718" s="16"/>
      <c r="F718" s="45"/>
    </row>
    <row r="719">
      <c r="D719" s="16"/>
      <c r="E719" s="16"/>
      <c r="F719" s="45"/>
    </row>
    <row r="720">
      <c r="D720" s="16"/>
      <c r="E720" s="16"/>
      <c r="F720" s="45"/>
    </row>
    <row r="721">
      <c r="D721" s="16"/>
      <c r="E721" s="16"/>
      <c r="F721" s="45"/>
    </row>
    <row r="722">
      <c r="D722" s="16"/>
      <c r="E722" s="16"/>
      <c r="F722" s="45"/>
    </row>
    <row r="723">
      <c r="D723" s="16"/>
      <c r="E723" s="16"/>
      <c r="F723" s="45"/>
    </row>
    <row r="724">
      <c r="D724" s="16"/>
      <c r="E724" s="16"/>
      <c r="F724" s="45"/>
    </row>
    <row r="725">
      <c r="D725" s="16"/>
      <c r="E725" s="16"/>
      <c r="F725" s="45"/>
    </row>
    <row r="726">
      <c r="D726" s="16"/>
      <c r="E726" s="16"/>
      <c r="F726" s="45"/>
    </row>
    <row r="727">
      <c r="D727" s="16"/>
      <c r="E727" s="16"/>
      <c r="F727" s="45"/>
    </row>
    <row r="728">
      <c r="D728" s="16"/>
      <c r="E728" s="16"/>
      <c r="F728" s="45"/>
    </row>
    <row r="729">
      <c r="D729" s="16"/>
      <c r="E729" s="16"/>
      <c r="F729" s="45"/>
    </row>
    <row r="730">
      <c r="D730" s="16"/>
      <c r="E730" s="16"/>
      <c r="F730" s="45"/>
    </row>
    <row r="731">
      <c r="D731" s="16"/>
      <c r="E731" s="16"/>
      <c r="F731" s="45"/>
    </row>
    <row r="732">
      <c r="D732" s="16"/>
      <c r="E732" s="16"/>
      <c r="F732" s="45"/>
    </row>
    <row r="733">
      <c r="D733" s="16"/>
      <c r="E733" s="16"/>
      <c r="F733" s="45"/>
    </row>
    <row r="734">
      <c r="D734" s="16"/>
      <c r="E734" s="16"/>
      <c r="F734" s="45"/>
    </row>
    <row r="735">
      <c r="D735" s="16"/>
      <c r="E735" s="16"/>
      <c r="F735" s="45"/>
    </row>
    <row r="736">
      <c r="D736" s="16"/>
      <c r="E736" s="16"/>
      <c r="F736" s="45"/>
    </row>
    <row r="737">
      <c r="D737" s="16"/>
      <c r="E737" s="16"/>
      <c r="F737" s="45"/>
    </row>
    <row r="738">
      <c r="D738" s="16"/>
      <c r="E738" s="16"/>
      <c r="F738" s="45"/>
    </row>
    <row r="739">
      <c r="D739" s="16"/>
      <c r="E739" s="16"/>
      <c r="F739" s="45"/>
    </row>
    <row r="740">
      <c r="D740" s="16"/>
      <c r="E740" s="16"/>
      <c r="F740" s="45"/>
    </row>
    <row r="741">
      <c r="D741" s="16"/>
      <c r="E741" s="16"/>
      <c r="F741" s="45"/>
    </row>
    <row r="742">
      <c r="D742" s="16"/>
      <c r="E742" s="16"/>
      <c r="F742" s="45"/>
    </row>
    <row r="743">
      <c r="D743" s="16"/>
      <c r="E743" s="16"/>
      <c r="F743" s="45"/>
    </row>
    <row r="744">
      <c r="D744" s="16"/>
      <c r="E744" s="16"/>
      <c r="F744" s="45"/>
    </row>
    <row r="745">
      <c r="D745" s="16"/>
      <c r="E745" s="16"/>
      <c r="F745" s="45"/>
    </row>
    <row r="746">
      <c r="D746" s="16"/>
      <c r="E746" s="16"/>
      <c r="F746" s="45"/>
    </row>
    <row r="747">
      <c r="D747" s="16"/>
      <c r="E747" s="16"/>
      <c r="F747" s="45"/>
    </row>
    <row r="748">
      <c r="D748" s="16"/>
      <c r="E748" s="16"/>
      <c r="F748" s="45"/>
    </row>
    <row r="749">
      <c r="D749" s="16"/>
      <c r="E749" s="16"/>
      <c r="F749" s="45"/>
    </row>
    <row r="750">
      <c r="D750" s="16"/>
      <c r="E750" s="16"/>
      <c r="F750" s="45"/>
    </row>
    <row r="751">
      <c r="D751" s="16"/>
      <c r="E751" s="16"/>
      <c r="F751" s="45"/>
    </row>
    <row r="752">
      <c r="D752" s="16"/>
      <c r="E752" s="16"/>
      <c r="F752" s="45"/>
    </row>
    <row r="753">
      <c r="D753" s="16"/>
      <c r="E753" s="16"/>
      <c r="F753" s="45"/>
    </row>
    <row r="754">
      <c r="D754" s="16"/>
      <c r="E754" s="16"/>
      <c r="F754" s="45"/>
    </row>
    <row r="755">
      <c r="D755" s="16"/>
      <c r="E755" s="16"/>
      <c r="F755" s="45"/>
    </row>
    <row r="756">
      <c r="D756" s="16"/>
      <c r="E756" s="16"/>
      <c r="F756" s="45"/>
    </row>
    <row r="757">
      <c r="D757" s="16"/>
      <c r="E757" s="16"/>
      <c r="F757" s="45"/>
    </row>
    <row r="758">
      <c r="D758" s="16"/>
      <c r="E758" s="16"/>
      <c r="F758" s="45"/>
    </row>
    <row r="759">
      <c r="D759" s="16"/>
      <c r="E759" s="16"/>
      <c r="F759" s="45"/>
    </row>
    <row r="760">
      <c r="D760" s="16"/>
      <c r="E760" s="16"/>
      <c r="F760" s="45"/>
    </row>
    <row r="761">
      <c r="D761" s="16"/>
      <c r="E761" s="16"/>
      <c r="F761" s="45"/>
    </row>
    <row r="762">
      <c r="D762" s="16"/>
      <c r="E762" s="16"/>
      <c r="F762" s="45"/>
    </row>
    <row r="763">
      <c r="D763" s="16"/>
      <c r="E763" s="16"/>
      <c r="F763" s="45"/>
    </row>
    <row r="764">
      <c r="D764" s="16"/>
      <c r="E764" s="16"/>
      <c r="F764" s="45"/>
    </row>
    <row r="765">
      <c r="D765" s="16"/>
      <c r="E765" s="16"/>
      <c r="F765" s="45"/>
    </row>
    <row r="766">
      <c r="D766" s="16"/>
      <c r="E766" s="16"/>
      <c r="F766" s="45"/>
    </row>
    <row r="767">
      <c r="D767" s="16"/>
      <c r="E767" s="16"/>
      <c r="F767" s="45"/>
    </row>
    <row r="768">
      <c r="D768" s="16"/>
      <c r="E768" s="16"/>
      <c r="F768" s="45"/>
    </row>
    <row r="769">
      <c r="D769" s="16"/>
      <c r="E769" s="16"/>
      <c r="F769" s="45"/>
    </row>
    <row r="770">
      <c r="D770" s="16"/>
      <c r="E770" s="16"/>
      <c r="F770" s="45"/>
    </row>
    <row r="771">
      <c r="D771" s="16"/>
      <c r="E771" s="16"/>
      <c r="F771" s="45"/>
    </row>
    <row r="772">
      <c r="D772" s="16"/>
      <c r="E772" s="16"/>
      <c r="F772" s="45"/>
    </row>
    <row r="773">
      <c r="D773" s="16"/>
      <c r="E773" s="16"/>
      <c r="F773" s="45"/>
    </row>
    <row r="774">
      <c r="D774" s="16"/>
      <c r="E774" s="16"/>
      <c r="F774" s="45"/>
    </row>
    <row r="775">
      <c r="D775" s="16"/>
      <c r="E775" s="16"/>
      <c r="F775" s="45"/>
    </row>
    <row r="776">
      <c r="D776" s="16"/>
      <c r="E776" s="16"/>
      <c r="F776" s="45"/>
    </row>
    <row r="777">
      <c r="D777" s="16"/>
      <c r="E777" s="16"/>
      <c r="F777" s="45"/>
    </row>
    <row r="778">
      <c r="D778" s="16"/>
      <c r="E778" s="16"/>
      <c r="F778" s="45"/>
    </row>
    <row r="779">
      <c r="D779" s="16"/>
      <c r="E779" s="16"/>
      <c r="F779" s="45"/>
    </row>
    <row r="780">
      <c r="D780" s="16"/>
      <c r="E780" s="16"/>
      <c r="F780" s="45"/>
    </row>
    <row r="781">
      <c r="D781" s="16"/>
      <c r="E781" s="16"/>
      <c r="F781" s="45"/>
    </row>
    <row r="782">
      <c r="D782" s="16"/>
      <c r="E782" s="16"/>
      <c r="F782" s="45"/>
    </row>
    <row r="783">
      <c r="D783" s="16"/>
      <c r="E783" s="16"/>
      <c r="F783" s="45"/>
    </row>
    <row r="784">
      <c r="D784" s="16"/>
      <c r="E784" s="16"/>
      <c r="F784" s="45"/>
    </row>
    <row r="785">
      <c r="D785" s="16"/>
      <c r="E785" s="16"/>
      <c r="F785" s="45"/>
    </row>
    <row r="786">
      <c r="D786" s="16"/>
      <c r="E786" s="16"/>
      <c r="F786" s="45"/>
    </row>
    <row r="787">
      <c r="D787" s="16"/>
      <c r="E787" s="16"/>
      <c r="F787" s="45"/>
    </row>
    <row r="788">
      <c r="D788" s="16"/>
      <c r="E788" s="16"/>
      <c r="F788" s="45"/>
    </row>
    <row r="789">
      <c r="D789" s="16"/>
      <c r="E789" s="16"/>
      <c r="F789" s="45"/>
    </row>
    <row r="790">
      <c r="D790" s="16"/>
      <c r="E790" s="16"/>
      <c r="F790" s="45"/>
    </row>
    <row r="791">
      <c r="D791" s="16"/>
      <c r="E791" s="16"/>
      <c r="F791" s="45"/>
    </row>
    <row r="792">
      <c r="D792" s="16"/>
      <c r="E792" s="16"/>
      <c r="F792" s="45"/>
    </row>
    <row r="793">
      <c r="D793" s="16"/>
      <c r="E793" s="16"/>
      <c r="F793" s="45"/>
    </row>
    <row r="794">
      <c r="D794" s="16"/>
      <c r="E794" s="16"/>
      <c r="F794" s="45"/>
    </row>
    <row r="795">
      <c r="D795" s="16"/>
      <c r="E795" s="16"/>
      <c r="F795" s="45"/>
    </row>
    <row r="796">
      <c r="D796" s="16"/>
      <c r="E796" s="16"/>
      <c r="F796" s="45"/>
    </row>
    <row r="797">
      <c r="D797" s="16"/>
      <c r="E797" s="16"/>
      <c r="F797" s="45"/>
    </row>
    <row r="798">
      <c r="D798" s="16"/>
      <c r="E798" s="16"/>
      <c r="F798" s="45"/>
    </row>
    <row r="799">
      <c r="D799" s="16"/>
      <c r="E799" s="16"/>
      <c r="F799" s="45"/>
    </row>
    <row r="800">
      <c r="D800" s="16"/>
      <c r="E800" s="16"/>
      <c r="F800" s="45"/>
    </row>
    <row r="801">
      <c r="D801" s="16"/>
      <c r="E801" s="16"/>
      <c r="F801" s="45"/>
    </row>
    <row r="802">
      <c r="D802" s="16"/>
      <c r="E802" s="16"/>
      <c r="F802" s="45"/>
    </row>
    <row r="803">
      <c r="D803" s="16"/>
      <c r="E803" s="16"/>
      <c r="F803" s="45"/>
    </row>
    <row r="804">
      <c r="D804" s="16"/>
      <c r="E804" s="16"/>
      <c r="F804" s="45"/>
    </row>
    <row r="805">
      <c r="D805" s="16"/>
      <c r="E805" s="16"/>
      <c r="F805" s="45"/>
    </row>
    <row r="806">
      <c r="D806" s="16"/>
      <c r="E806" s="16"/>
      <c r="F806" s="45"/>
    </row>
    <row r="807">
      <c r="D807" s="16"/>
      <c r="E807" s="16"/>
      <c r="F807" s="45"/>
    </row>
    <row r="808">
      <c r="D808" s="16"/>
      <c r="E808" s="16"/>
      <c r="F808" s="45"/>
    </row>
    <row r="809">
      <c r="D809" s="16"/>
      <c r="E809" s="16"/>
      <c r="F809" s="45"/>
    </row>
    <row r="810">
      <c r="D810" s="16"/>
      <c r="E810" s="16"/>
      <c r="F810" s="45"/>
    </row>
    <row r="811">
      <c r="D811" s="16"/>
      <c r="E811" s="16"/>
      <c r="F811" s="45"/>
    </row>
    <row r="812">
      <c r="D812" s="16"/>
      <c r="E812" s="16"/>
      <c r="F812" s="45"/>
    </row>
    <row r="813">
      <c r="D813" s="16"/>
      <c r="E813" s="16"/>
      <c r="F813" s="45"/>
    </row>
    <row r="814">
      <c r="D814" s="16"/>
      <c r="E814" s="16"/>
      <c r="F814" s="45"/>
    </row>
    <row r="815">
      <c r="D815" s="16"/>
      <c r="E815" s="16"/>
      <c r="F815" s="45"/>
    </row>
    <row r="816">
      <c r="D816" s="16"/>
      <c r="E816" s="16"/>
      <c r="F816" s="45"/>
    </row>
    <row r="817">
      <c r="D817" s="16"/>
      <c r="E817" s="16"/>
      <c r="F817" s="45"/>
    </row>
    <row r="818">
      <c r="D818" s="16"/>
      <c r="E818" s="16"/>
      <c r="F818" s="45"/>
    </row>
    <row r="819">
      <c r="D819" s="16"/>
      <c r="E819" s="16"/>
      <c r="F819" s="45"/>
    </row>
    <row r="820">
      <c r="D820" s="16"/>
      <c r="E820" s="16"/>
      <c r="F820" s="45"/>
    </row>
    <row r="821">
      <c r="D821" s="16"/>
      <c r="E821" s="16"/>
      <c r="F821" s="45"/>
    </row>
    <row r="822">
      <c r="D822" s="16"/>
      <c r="E822" s="16"/>
      <c r="F822" s="45"/>
    </row>
    <row r="823">
      <c r="D823" s="16"/>
      <c r="E823" s="16"/>
      <c r="F823" s="45"/>
    </row>
    <row r="824">
      <c r="D824" s="16"/>
      <c r="E824" s="16"/>
      <c r="F824" s="45"/>
    </row>
    <row r="825">
      <c r="D825" s="16"/>
      <c r="E825" s="16"/>
      <c r="F825" s="45"/>
    </row>
    <row r="826">
      <c r="D826" s="16"/>
      <c r="E826" s="16"/>
      <c r="F826" s="45"/>
    </row>
    <row r="827">
      <c r="D827" s="16"/>
      <c r="E827" s="16"/>
      <c r="F827" s="45"/>
    </row>
    <row r="828">
      <c r="D828" s="16"/>
      <c r="E828" s="16"/>
      <c r="F828" s="45"/>
    </row>
    <row r="829">
      <c r="D829" s="16"/>
      <c r="E829" s="16"/>
      <c r="F829" s="45"/>
    </row>
    <row r="830">
      <c r="D830" s="16"/>
      <c r="E830" s="16"/>
      <c r="F830" s="45"/>
    </row>
    <row r="831">
      <c r="D831" s="16"/>
      <c r="E831" s="16"/>
      <c r="F831" s="45"/>
    </row>
    <row r="832">
      <c r="D832" s="16"/>
      <c r="E832" s="16"/>
      <c r="F832" s="45"/>
    </row>
    <row r="833">
      <c r="D833" s="16"/>
      <c r="E833" s="16"/>
      <c r="F833" s="45"/>
    </row>
    <row r="834">
      <c r="D834" s="16"/>
      <c r="E834" s="16"/>
      <c r="F834" s="45"/>
    </row>
    <row r="835">
      <c r="D835" s="16"/>
      <c r="E835" s="16"/>
      <c r="F835" s="45"/>
    </row>
    <row r="836">
      <c r="D836" s="16"/>
      <c r="E836" s="16"/>
      <c r="F836" s="45"/>
    </row>
    <row r="837">
      <c r="D837" s="16"/>
      <c r="E837" s="16"/>
      <c r="F837" s="45"/>
    </row>
    <row r="838">
      <c r="D838" s="16"/>
      <c r="E838" s="16"/>
      <c r="F838" s="45"/>
    </row>
    <row r="839">
      <c r="D839" s="16"/>
      <c r="E839" s="16"/>
      <c r="F839" s="45"/>
    </row>
    <row r="840">
      <c r="D840" s="16"/>
      <c r="E840" s="16"/>
      <c r="F840" s="45"/>
    </row>
    <row r="841">
      <c r="D841" s="16"/>
      <c r="E841" s="16"/>
      <c r="F841" s="45"/>
    </row>
    <row r="842">
      <c r="D842" s="16"/>
      <c r="E842" s="16"/>
      <c r="F842" s="45"/>
    </row>
    <row r="843">
      <c r="D843" s="16"/>
      <c r="E843" s="16"/>
      <c r="F843" s="45"/>
    </row>
    <row r="844">
      <c r="D844" s="16"/>
      <c r="E844" s="16"/>
      <c r="F844" s="45"/>
    </row>
    <row r="845">
      <c r="D845" s="16"/>
      <c r="E845" s="16"/>
      <c r="F845" s="45"/>
    </row>
    <row r="846">
      <c r="D846" s="16"/>
      <c r="E846" s="16"/>
      <c r="F846" s="45"/>
    </row>
    <row r="847">
      <c r="D847" s="16"/>
      <c r="E847" s="16"/>
      <c r="F847" s="45"/>
    </row>
    <row r="848">
      <c r="D848" s="16"/>
      <c r="E848" s="16"/>
      <c r="F848" s="45"/>
    </row>
    <row r="849">
      <c r="D849" s="16"/>
      <c r="E849" s="16"/>
      <c r="F849" s="45"/>
    </row>
    <row r="850">
      <c r="D850" s="16"/>
      <c r="E850" s="16"/>
      <c r="F850" s="45"/>
    </row>
    <row r="851">
      <c r="D851" s="16"/>
      <c r="E851" s="16"/>
      <c r="F851" s="45"/>
    </row>
    <row r="852">
      <c r="D852" s="16"/>
      <c r="E852" s="16"/>
      <c r="F852" s="45"/>
    </row>
    <row r="853">
      <c r="D853" s="16"/>
      <c r="E853" s="16"/>
      <c r="F853" s="45"/>
    </row>
    <row r="854">
      <c r="D854" s="16"/>
      <c r="E854" s="16"/>
      <c r="F854" s="45"/>
    </row>
    <row r="855">
      <c r="D855" s="16"/>
      <c r="E855" s="16"/>
      <c r="F855" s="45"/>
    </row>
    <row r="856">
      <c r="D856" s="16"/>
      <c r="E856" s="16"/>
      <c r="F856" s="45"/>
    </row>
    <row r="857">
      <c r="D857" s="16"/>
      <c r="E857" s="16"/>
      <c r="F857" s="45"/>
    </row>
    <row r="858">
      <c r="D858" s="16"/>
      <c r="E858" s="16"/>
      <c r="F858" s="45"/>
    </row>
    <row r="859">
      <c r="D859" s="16"/>
      <c r="E859" s="16"/>
      <c r="F859" s="45"/>
    </row>
    <row r="860">
      <c r="D860" s="16"/>
      <c r="E860" s="16"/>
      <c r="F860" s="45"/>
    </row>
    <row r="861">
      <c r="D861" s="16"/>
      <c r="E861" s="16"/>
      <c r="F861" s="45"/>
    </row>
    <row r="862">
      <c r="D862" s="16"/>
      <c r="E862" s="16"/>
      <c r="F862" s="45"/>
    </row>
    <row r="863">
      <c r="D863" s="16"/>
      <c r="E863" s="16"/>
      <c r="F863" s="45"/>
    </row>
    <row r="864">
      <c r="D864" s="16"/>
      <c r="E864" s="16"/>
      <c r="F864" s="45"/>
    </row>
    <row r="865">
      <c r="D865" s="16"/>
      <c r="E865" s="16"/>
      <c r="F865" s="45"/>
    </row>
    <row r="866">
      <c r="D866" s="16"/>
      <c r="E866" s="16"/>
      <c r="F866" s="45"/>
    </row>
    <row r="867">
      <c r="D867" s="16"/>
      <c r="E867" s="16"/>
      <c r="F867" s="45"/>
    </row>
    <row r="868">
      <c r="D868" s="16"/>
      <c r="E868" s="16"/>
      <c r="F868" s="45"/>
    </row>
    <row r="869">
      <c r="D869" s="16"/>
      <c r="E869" s="16"/>
      <c r="F869" s="45"/>
    </row>
    <row r="870">
      <c r="D870" s="16"/>
      <c r="E870" s="16"/>
      <c r="F870" s="45"/>
    </row>
    <row r="871">
      <c r="D871" s="16"/>
      <c r="E871" s="16"/>
      <c r="F871" s="45"/>
    </row>
    <row r="872">
      <c r="D872" s="16"/>
      <c r="E872" s="16"/>
      <c r="F872" s="45"/>
    </row>
    <row r="873">
      <c r="D873" s="16"/>
      <c r="E873" s="16"/>
      <c r="F873" s="45"/>
    </row>
    <row r="874">
      <c r="D874" s="16"/>
      <c r="E874" s="16"/>
      <c r="F874" s="45"/>
    </row>
    <row r="875">
      <c r="D875" s="16"/>
      <c r="E875" s="16"/>
      <c r="F875" s="45"/>
    </row>
    <row r="876">
      <c r="D876" s="16"/>
      <c r="E876" s="16"/>
      <c r="F876" s="45"/>
    </row>
    <row r="877">
      <c r="D877" s="16"/>
      <c r="E877" s="16"/>
      <c r="F877" s="45"/>
    </row>
    <row r="878">
      <c r="D878" s="16"/>
      <c r="E878" s="16"/>
      <c r="F878" s="45"/>
    </row>
    <row r="879">
      <c r="D879" s="16"/>
      <c r="E879" s="16"/>
      <c r="F879" s="45"/>
    </row>
    <row r="880">
      <c r="D880" s="16"/>
      <c r="E880" s="16"/>
      <c r="F880" s="45"/>
    </row>
    <row r="881">
      <c r="D881" s="16"/>
      <c r="E881" s="16"/>
      <c r="F881" s="45"/>
    </row>
    <row r="882">
      <c r="D882" s="16"/>
      <c r="E882" s="16"/>
      <c r="F882" s="45"/>
    </row>
    <row r="883">
      <c r="D883" s="16"/>
      <c r="E883" s="16"/>
      <c r="F883" s="45"/>
    </row>
    <row r="884">
      <c r="D884" s="16"/>
      <c r="E884" s="16"/>
      <c r="F884" s="45"/>
    </row>
    <row r="885">
      <c r="D885" s="16"/>
      <c r="E885" s="16"/>
      <c r="F885" s="45"/>
    </row>
    <row r="886">
      <c r="D886" s="16"/>
      <c r="E886" s="16"/>
      <c r="F886" s="45"/>
    </row>
    <row r="887">
      <c r="D887" s="16"/>
      <c r="E887" s="16"/>
      <c r="F887" s="45"/>
    </row>
    <row r="888">
      <c r="D888" s="16"/>
      <c r="E888" s="16"/>
      <c r="F888" s="45"/>
    </row>
    <row r="889">
      <c r="D889" s="16"/>
      <c r="E889" s="16"/>
      <c r="F889" s="45"/>
    </row>
    <row r="890">
      <c r="D890" s="16"/>
      <c r="E890" s="16"/>
      <c r="F890" s="45"/>
    </row>
    <row r="891">
      <c r="D891" s="16"/>
      <c r="E891" s="16"/>
      <c r="F891" s="45"/>
    </row>
    <row r="892">
      <c r="D892" s="16"/>
      <c r="E892" s="16"/>
      <c r="F892" s="45"/>
    </row>
    <row r="893">
      <c r="D893" s="16"/>
      <c r="E893" s="16"/>
      <c r="F893" s="45"/>
    </row>
    <row r="894">
      <c r="D894" s="16"/>
      <c r="E894" s="16"/>
      <c r="F894" s="45"/>
    </row>
    <row r="895">
      <c r="D895" s="16"/>
      <c r="E895" s="16"/>
      <c r="F895" s="45"/>
    </row>
    <row r="896">
      <c r="D896" s="16"/>
      <c r="E896" s="16"/>
      <c r="F896" s="45"/>
    </row>
    <row r="897">
      <c r="D897" s="16"/>
      <c r="E897" s="16"/>
      <c r="F897" s="45"/>
    </row>
    <row r="898">
      <c r="D898" s="16"/>
      <c r="E898" s="16"/>
      <c r="F898" s="45"/>
    </row>
    <row r="899">
      <c r="D899" s="16"/>
      <c r="E899" s="16"/>
      <c r="F899" s="45"/>
    </row>
    <row r="900">
      <c r="D900" s="16"/>
      <c r="E900" s="16"/>
      <c r="F900" s="45"/>
    </row>
    <row r="901">
      <c r="D901" s="16"/>
      <c r="E901" s="16"/>
      <c r="F901" s="45"/>
    </row>
    <row r="902">
      <c r="D902" s="16"/>
      <c r="E902" s="16"/>
      <c r="F902" s="45"/>
    </row>
    <row r="903">
      <c r="D903" s="16"/>
      <c r="E903" s="16"/>
      <c r="F903" s="45"/>
    </row>
    <row r="904">
      <c r="D904" s="16"/>
      <c r="E904" s="16"/>
      <c r="F904" s="45"/>
    </row>
    <row r="905">
      <c r="D905" s="16"/>
      <c r="E905" s="16"/>
      <c r="F905" s="45"/>
    </row>
    <row r="906">
      <c r="D906" s="16"/>
      <c r="E906" s="16"/>
      <c r="F906" s="45"/>
    </row>
    <row r="907">
      <c r="D907" s="16"/>
      <c r="E907" s="16"/>
      <c r="F907" s="45"/>
    </row>
    <row r="908">
      <c r="D908" s="16"/>
      <c r="E908" s="16"/>
      <c r="F908" s="45"/>
    </row>
    <row r="909">
      <c r="D909" s="16"/>
      <c r="E909" s="16"/>
      <c r="F909" s="45"/>
    </row>
    <row r="910">
      <c r="D910" s="16"/>
      <c r="E910" s="16"/>
      <c r="F910" s="45"/>
    </row>
    <row r="911">
      <c r="D911" s="16"/>
      <c r="E911" s="16"/>
      <c r="F911" s="45"/>
    </row>
    <row r="912">
      <c r="D912" s="16"/>
      <c r="E912" s="16"/>
      <c r="F912" s="45"/>
    </row>
    <row r="913">
      <c r="D913" s="16"/>
      <c r="E913" s="16"/>
      <c r="F913" s="45"/>
    </row>
    <row r="914">
      <c r="D914" s="16"/>
      <c r="E914" s="16"/>
      <c r="F914" s="45"/>
    </row>
    <row r="915">
      <c r="D915" s="16"/>
      <c r="E915" s="16"/>
      <c r="F915" s="45"/>
    </row>
    <row r="916">
      <c r="D916" s="16"/>
      <c r="E916" s="16"/>
      <c r="F916" s="45"/>
    </row>
    <row r="917">
      <c r="D917" s="16"/>
      <c r="E917" s="16"/>
      <c r="F917" s="45"/>
    </row>
    <row r="918">
      <c r="D918" s="16"/>
      <c r="E918" s="16"/>
      <c r="F918" s="45"/>
    </row>
    <row r="919">
      <c r="D919" s="16"/>
      <c r="E919" s="16"/>
      <c r="F919" s="45"/>
    </row>
    <row r="920">
      <c r="D920" s="16"/>
      <c r="E920" s="16"/>
      <c r="F920" s="45"/>
    </row>
    <row r="921">
      <c r="D921" s="16"/>
      <c r="E921" s="16"/>
      <c r="F921" s="45"/>
    </row>
    <row r="922">
      <c r="D922" s="16"/>
      <c r="E922" s="16"/>
      <c r="F922" s="45"/>
    </row>
    <row r="923">
      <c r="D923" s="16"/>
      <c r="E923" s="16"/>
      <c r="F923" s="45"/>
    </row>
    <row r="924">
      <c r="D924" s="16"/>
      <c r="E924" s="16"/>
      <c r="F924" s="45"/>
    </row>
    <row r="925">
      <c r="D925" s="16"/>
      <c r="E925" s="16"/>
      <c r="F925" s="45"/>
    </row>
    <row r="926">
      <c r="D926" s="16"/>
      <c r="E926" s="16"/>
      <c r="F926" s="45"/>
    </row>
    <row r="927">
      <c r="D927" s="16"/>
      <c r="E927" s="16"/>
      <c r="F927" s="45"/>
    </row>
    <row r="928">
      <c r="D928" s="16"/>
      <c r="E928" s="16"/>
      <c r="F928" s="45"/>
    </row>
    <row r="929">
      <c r="D929" s="16"/>
      <c r="E929" s="16"/>
      <c r="F929" s="45"/>
    </row>
    <row r="930">
      <c r="D930" s="16"/>
      <c r="E930" s="16"/>
      <c r="F930" s="45"/>
    </row>
    <row r="931">
      <c r="D931" s="16"/>
      <c r="E931" s="16"/>
      <c r="F931" s="45"/>
    </row>
    <row r="932">
      <c r="D932" s="16"/>
      <c r="E932" s="16"/>
      <c r="F932" s="45"/>
    </row>
    <row r="933">
      <c r="D933" s="16"/>
      <c r="E933" s="16"/>
      <c r="F933" s="45"/>
    </row>
    <row r="934">
      <c r="D934" s="16"/>
      <c r="E934" s="16"/>
      <c r="F934" s="45"/>
    </row>
    <row r="935">
      <c r="D935" s="16"/>
      <c r="E935" s="16"/>
      <c r="F935" s="45"/>
    </row>
    <row r="936">
      <c r="D936" s="16"/>
      <c r="E936" s="16"/>
      <c r="F936" s="45"/>
    </row>
    <row r="937">
      <c r="D937" s="16"/>
      <c r="E937" s="16"/>
      <c r="F937" s="45"/>
    </row>
    <row r="938">
      <c r="D938" s="16"/>
      <c r="E938" s="16"/>
      <c r="F938" s="45"/>
    </row>
    <row r="939">
      <c r="D939" s="16"/>
      <c r="E939" s="16"/>
      <c r="F939" s="45"/>
    </row>
    <row r="940">
      <c r="D940" s="16"/>
      <c r="E940" s="16"/>
      <c r="F940" s="45"/>
    </row>
    <row r="941">
      <c r="D941" s="16"/>
      <c r="E941" s="16"/>
      <c r="F941" s="45"/>
    </row>
    <row r="942">
      <c r="D942" s="16"/>
      <c r="E942" s="16"/>
      <c r="F942" s="45"/>
    </row>
    <row r="943">
      <c r="D943" s="16"/>
      <c r="E943" s="16"/>
      <c r="F943" s="45"/>
    </row>
    <row r="944">
      <c r="D944" s="16"/>
      <c r="E944" s="16"/>
      <c r="F944" s="45"/>
    </row>
    <row r="945">
      <c r="D945" s="16"/>
      <c r="E945" s="16"/>
      <c r="F945" s="45"/>
    </row>
    <row r="946">
      <c r="D946" s="16"/>
      <c r="E946" s="16"/>
      <c r="F946" s="45"/>
    </row>
    <row r="947">
      <c r="D947" s="16"/>
      <c r="E947" s="16"/>
      <c r="F947" s="45"/>
    </row>
    <row r="948">
      <c r="D948" s="16"/>
      <c r="E948" s="16"/>
      <c r="F948" s="45"/>
    </row>
    <row r="949">
      <c r="D949" s="16"/>
      <c r="E949" s="16"/>
      <c r="F949" s="45"/>
    </row>
    <row r="950">
      <c r="D950" s="16"/>
      <c r="E950" s="16"/>
      <c r="F950" s="45"/>
    </row>
    <row r="951">
      <c r="D951" s="16"/>
      <c r="E951" s="16"/>
      <c r="F951" s="45"/>
    </row>
    <row r="952">
      <c r="D952" s="16"/>
      <c r="E952" s="16"/>
      <c r="F952" s="45"/>
    </row>
    <row r="953">
      <c r="D953" s="16"/>
      <c r="E953" s="16"/>
      <c r="F953" s="45"/>
    </row>
    <row r="954">
      <c r="D954" s="16"/>
      <c r="E954" s="16"/>
      <c r="F954" s="45"/>
    </row>
    <row r="955">
      <c r="D955" s="16"/>
      <c r="E955" s="16"/>
      <c r="F955" s="45"/>
    </row>
    <row r="956">
      <c r="D956" s="16"/>
      <c r="E956" s="16"/>
      <c r="F956" s="45"/>
    </row>
    <row r="957">
      <c r="D957" s="16"/>
      <c r="E957" s="16"/>
      <c r="F957" s="45"/>
    </row>
    <row r="958">
      <c r="D958" s="16"/>
      <c r="E958" s="16"/>
      <c r="F958" s="45"/>
    </row>
    <row r="959">
      <c r="D959" s="16"/>
      <c r="E959" s="16"/>
      <c r="F959" s="45"/>
    </row>
    <row r="960">
      <c r="D960" s="16"/>
      <c r="E960" s="16"/>
      <c r="F960" s="45"/>
    </row>
    <row r="961">
      <c r="D961" s="16"/>
      <c r="E961" s="16"/>
      <c r="F961" s="45"/>
    </row>
    <row r="962">
      <c r="D962" s="16"/>
      <c r="E962" s="16"/>
      <c r="F962" s="45"/>
    </row>
    <row r="963">
      <c r="D963" s="16"/>
      <c r="E963" s="16"/>
      <c r="F963" s="45"/>
    </row>
    <row r="964">
      <c r="D964" s="16"/>
      <c r="E964" s="16"/>
      <c r="F964" s="45"/>
    </row>
    <row r="965">
      <c r="D965" s="16"/>
      <c r="E965" s="16"/>
      <c r="F965" s="45"/>
    </row>
    <row r="966">
      <c r="D966" s="16"/>
      <c r="E966" s="16"/>
      <c r="F966" s="45"/>
    </row>
    <row r="967">
      <c r="D967" s="16"/>
      <c r="E967" s="16"/>
      <c r="F967" s="45"/>
    </row>
    <row r="968">
      <c r="D968" s="16"/>
      <c r="E968" s="16"/>
      <c r="F968" s="45"/>
    </row>
    <row r="969">
      <c r="D969" s="16"/>
      <c r="E969" s="16"/>
      <c r="F969" s="45"/>
    </row>
    <row r="970">
      <c r="D970" s="16"/>
      <c r="E970" s="16"/>
      <c r="F970" s="45"/>
    </row>
    <row r="971">
      <c r="D971" s="16"/>
      <c r="E971" s="16"/>
      <c r="F971" s="45"/>
    </row>
    <row r="972">
      <c r="D972" s="16"/>
      <c r="E972" s="16"/>
      <c r="F972" s="45"/>
    </row>
    <row r="973">
      <c r="D973" s="16"/>
      <c r="E973" s="16"/>
      <c r="F973" s="45"/>
    </row>
    <row r="974">
      <c r="D974" s="16"/>
      <c r="E974" s="16"/>
      <c r="F974" s="45"/>
    </row>
    <row r="975">
      <c r="D975" s="16"/>
      <c r="E975" s="16"/>
      <c r="F975" s="45"/>
    </row>
    <row r="976">
      <c r="D976" s="16"/>
      <c r="E976" s="16"/>
      <c r="F976" s="45"/>
    </row>
    <row r="977">
      <c r="D977" s="16"/>
      <c r="E977" s="16"/>
      <c r="F977" s="45"/>
    </row>
    <row r="978">
      <c r="D978" s="16"/>
      <c r="E978" s="16"/>
      <c r="F978" s="45"/>
    </row>
    <row r="979">
      <c r="D979" s="16"/>
      <c r="E979" s="16"/>
      <c r="F979" s="45"/>
    </row>
    <row r="980">
      <c r="D980" s="16"/>
      <c r="E980" s="16"/>
      <c r="F980" s="45"/>
    </row>
    <row r="981">
      <c r="D981" s="16"/>
      <c r="E981" s="16"/>
      <c r="F981" s="45"/>
    </row>
    <row r="982">
      <c r="D982" s="16"/>
      <c r="E982" s="16"/>
      <c r="F982" s="45"/>
    </row>
    <row r="983">
      <c r="D983" s="16"/>
      <c r="E983" s="16"/>
      <c r="F983" s="45"/>
    </row>
    <row r="984">
      <c r="D984" s="16"/>
      <c r="E984" s="16"/>
      <c r="F984" s="45"/>
    </row>
    <row r="985">
      <c r="D985" s="16"/>
      <c r="E985" s="16"/>
      <c r="F985" s="45"/>
    </row>
    <row r="986">
      <c r="D986" s="16"/>
      <c r="E986" s="16"/>
      <c r="F986" s="45"/>
    </row>
    <row r="987">
      <c r="D987" s="16"/>
      <c r="E987" s="16"/>
      <c r="F987" s="45"/>
    </row>
    <row r="988">
      <c r="D988" s="16"/>
      <c r="E988" s="16"/>
      <c r="F988" s="45"/>
    </row>
    <row r="989">
      <c r="D989" s="16"/>
      <c r="E989" s="16"/>
      <c r="F989" s="45"/>
    </row>
    <row r="990">
      <c r="D990" s="16"/>
      <c r="E990" s="16"/>
      <c r="F990" s="45"/>
    </row>
    <row r="991">
      <c r="D991" s="16"/>
      <c r="E991" s="16"/>
      <c r="F991" s="45"/>
    </row>
    <row r="992">
      <c r="D992" s="16"/>
      <c r="E992" s="16"/>
      <c r="F992" s="45"/>
    </row>
    <row r="993">
      <c r="D993" s="16"/>
      <c r="E993" s="16"/>
      <c r="F993" s="45"/>
    </row>
    <row r="994">
      <c r="D994" s="16"/>
      <c r="E994" s="16"/>
      <c r="F994" s="45"/>
    </row>
    <row r="995">
      <c r="D995" s="16"/>
      <c r="E995" s="16"/>
      <c r="F995" s="45"/>
    </row>
    <row r="996">
      <c r="D996" s="16"/>
      <c r="E996" s="16"/>
      <c r="F996" s="45"/>
    </row>
    <row r="997">
      <c r="D997" s="16"/>
      <c r="E997" s="16"/>
      <c r="F997" s="45"/>
    </row>
    <row r="998">
      <c r="D998" s="16"/>
      <c r="E998" s="16"/>
      <c r="F998" s="45"/>
    </row>
    <row r="999">
      <c r="D999" s="16"/>
      <c r="E999" s="16"/>
      <c r="F999" s="45"/>
    </row>
    <row r="1000">
      <c r="D1000" s="16"/>
      <c r="E1000" s="16"/>
      <c r="F1000" s="45"/>
    </row>
  </sheetData>
  <hyperlinks>
    <hyperlink r:id="rId1" ref="E6"/>
    <hyperlink r:id="rId2" ref="E24"/>
    <hyperlink r:id="rId3" ref="E27"/>
    <hyperlink r:id="rId4" ref="G27"/>
    <hyperlink r:id="rId5" ref="E44"/>
    <hyperlink r:id="rId6" ref="E82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141</v>
      </c>
      <c r="B1" s="23" t="s">
        <v>0</v>
      </c>
      <c r="C1" s="23" t="s">
        <v>6</v>
      </c>
      <c r="D1" s="57">
        <v>44426.0</v>
      </c>
      <c r="E1" s="57">
        <v>44518.0</v>
      </c>
      <c r="F1" s="57">
        <v>44305.0</v>
      </c>
      <c r="G1" s="57">
        <v>44427.0</v>
      </c>
      <c r="H1" s="57">
        <v>44428.0</v>
      </c>
      <c r="I1" s="58">
        <v>44217.0</v>
      </c>
      <c r="J1" s="57">
        <v>44551.0</v>
      </c>
      <c r="K1" s="57">
        <v>44673.0</v>
      </c>
      <c r="L1" s="23" t="s">
        <v>263</v>
      </c>
      <c r="M1" s="23" t="s">
        <v>264</v>
      </c>
      <c r="N1" s="23" t="s">
        <v>265</v>
      </c>
      <c r="O1" s="23" t="s">
        <v>266</v>
      </c>
      <c r="P1" s="23" t="s">
        <v>267</v>
      </c>
    </row>
    <row r="2">
      <c r="A2" s="23" t="s">
        <v>148</v>
      </c>
      <c r="B2" s="23" t="s">
        <v>93</v>
      </c>
      <c r="C2" s="23">
        <v>4868.0</v>
      </c>
      <c r="D2" s="23" t="s">
        <v>268</v>
      </c>
      <c r="E2" s="23" t="s">
        <v>268</v>
      </c>
      <c r="F2" s="23" t="s">
        <v>268</v>
      </c>
      <c r="G2" s="23" t="s">
        <v>268</v>
      </c>
      <c r="H2" s="23" t="s">
        <v>268</v>
      </c>
      <c r="I2" s="23" t="s">
        <v>268</v>
      </c>
      <c r="J2" s="23" t="s">
        <v>268</v>
      </c>
      <c r="K2" s="23">
        <v>4868.0</v>
      </c>
      <c r="L2" s="23">
        <v>1830.0</v>
      </c>
      <c r="M2" s="23">
        <v>3038.0</v>
      </c>
      <c r="N2" s="23">
        <v>7.99</v>
      </c>
      <c r="O2" s="55">
        <v>9.99</v>
      </c>
      <c r="P2" s="55">
        <v>11.99</v>
      </c>
    </row>
    <row r="3">
      <c r="A3" s="23" t="s">
        <v>150</v>
      </c>
      <c r="B3" s="23" t="s">
        <v>20</v>
      </c>
      <c r="C3" s="23">
        <v>5049.0</v>
      </c>
      <c r="D3" s="23" t="s">
        <v>268</v>
      </c>
      <c r="E3" s="23" t="s">
        <v>268</v>
      </c>
      <c r="F3" s="23" t="s">
        <v>268</v>
      </c>
      <c r="G3" s="23" t="s">
        <v>268</v>
      </c>
      <c r="H3" s="23" t="s">
        <v>268</v>
      </c>
      <c r="I3" s="14">
        <v>4855.0</v>
      </c>
      <c r="J3" s="14">
        <v>4760.0</v>
      </c>
      <c r="K3" s="23">
        <v>5049.0</v>
      </c>
      <c r="L3" s="23">
        <v>1900.0</v>
      </c>
      <c r="M3" s="23">
        <v>3149.0</v>
      </c>
      <c r="N3" s="23">
        <v>3.38</v>
      </c>
      <c r="O3" s="55">
        <v>5.7</v>
      </c>
      <c r="P3" s="55">
        <v>8.37</v>
      </c>
    </row>
    <row r="4">
      <c r="A4" s="23" t="s">
        <v>152</v>
      </c>
      <c r="B4" s="23" t="s">
        <v>54</v>
      </c>
      <c r="C4" s="23">
        <v>5880.0</v>
      </c>
      <c r="D4" s="23">
        <v>5479.0</v>
      </c>
      <c r="E4" s="23">
        <v>5561.0</v>
      </c>
      <c r="F4" s="23">
        <v>5692.0</v>
      </c>
      <c r="G4" s="23">
        <v>5730.0</v>
      </c>
      <c r="H4" s="23">
        <v>5655.0</v>
      </c>
      <c r="I4" s="14">
        <v>5703.0</v>
      </c>
      <c r="J4" s="14">
        <v>6114.0</v>
      </c>
      <c r="K4" s="23">
        <v>5880.0</v>
      </c>
      <c r="L4" s="23">
        <v>1969.0</v>
      </c>
      <c r="M4" s="23">
        <v>3911.0</v>
      </c>
      <c r="N4" s="23">
        <v>8.18</v>
      </c>
      <c r="O4" s="55">
        <v>12.65</v>
      </c>
      <c r="P4" s="55">
        <v>17.12</v>
      </c>
    </row>
    <row r="5">
      <c r="A5" s="23" t="s">
        <v>153</v>
      </c>
      <c r="B5" s="23" t="s">
        <v>71</v>
      </c>
      <c r="C5" s="23">
        <v>5794.0</v>
      </c>
      <c r="D5" s="23" t="s">
        <v>268</v>
      </c>
      <c r="E5" s="23">
        <v>4568.0</v>
      </c>
      <c r="F5" s="23">
        <v>4635.0</v>
      </c>
      <c r="G5" s="23">
        <v>4635.0</v>
      </c>
      <c r="H5" s="23">
        <v>4452.0</v>
      </c>
      <c r="I5" s="14">
        <v>4515.0</v>
      </c>
      <c r="J5" s="14">
        <v>5640.0</v>
      </c>
      <c r="K5" s="23">
        <v>5794.0</v>
      </c>
      <c r="L5" s="23">
        <v>1916.0</v>
      </c>
      <c r="M5" s="23">
        <v>3878.0</v>
      </c>
      <c r="N5" s="23">
        <v>8.69</v>
      </c>
      <c r="O5" s="55">
        <v>14.13</v>
      </c>
      <c r="P5" s="55">
        <v>19.57</v>
      </c>
    </row>
    <row r="6">
      <c r="A6" s="23" t="s">
        <v>155</v>
      </c>
      <c r="B6" s="23" t="s">
        <v>90</v>
      </c>
      <c r="C6" s="23">
        <v>4919.0</v>
      </c>
      <c r="D6" s="23" t="s">
        <v>268</v>
      </c>
      <c r="E6" s="23" t="s">
        <v>268</v>
      </c>
      <c r="F6" s="23" t="s">
        <v>268</v>
      </c>
      <c r="G6" s="23" t="s">
        <v>268</v>
      </c>
      <c r="H6" s="23" t="s">
        <v>268</v>
      </c>
      <c r="I6" s="23" t="s">
        <v>268</v>
      </c>
      <c r="J6" s="23" t="s">
        <v>268</v>
      </c>
      <c r="K6" s="23">
        <v>4919.0</v>
      </c>
      <c r="L6" s="23">
        <v>1850.0</v>
      </c>
      <c r="M6" s="23">
        <v>3069.0</v>
      </c>
      <c r="N6" s="23">
        <v>7.99</v>
      </c>
      <c r="O6" s="55">
        <v>10.49</v>
      </c>
      <c r="P6" s="55">
        <v>15.79</v>
      </c>
    </row>
    <row r="7">
      <c r="A7" s="23" t="s">
        <v>156</v>
      </c>
      <c r="B7" s="23" t="s">
        <v>117</v>
      </c>
      <c r="C7" s="23">
        <v>5095.0</v>
      </c>
      <c r="D7" s="23">
        <v>2965.0</v>
      </c>
      <c r="E7" s="23">
        <v>3027.0</v>
      </c>
      <c r="F7" s="23">
        <v>3232.0</v>
      </c>
      <c r="G7" s="23">
        <v>3398.0</v>
      </c>
      <c r="H7" s="23">
        <v>4200.0</v>
      </c>
      <c r="I7" s="14">
        <v>3992.0</v>
      </c>
      <c r="J7" s="14">
        <v>4990.0</v>
      </c>
      <c r="K7" s="23">
        <v>5095.0</v>
      </c>
      <c r="L7" s="23">
        <v>1674.0</v>
      </c>
      <c r="M7" s="23">
        <v>3421.0</v>
      </c>
      <c r="N7" s="23">
        <v>9.78</v>
      </c>
      <c r="O7" s="55">
        <v>14.67</v>
      </c>
      <c r="P7" s="55">
        <v>19.57</v>
      </c>
    </row>
    <row r="8">
      <c r="A8" s="23" t="s">
        <v>158</v>
      </c>
      <c r="B8" s="23" t="s">
        <v>59</v>
      </c>
      <c r="C8" s="23">
        <v>6273.0</v>
      </c>
      <c r="D8" s="23" t="s">
        <v>268</v>
      </c>
      <c r="E8" s="23" t="s">
        <v>268</v>
      </c>
      <c r="F8" s="23" t="s">
        <v>268</v>
      </c>
      <c r="G8" s="23" t="s">
        <v>268</v>
      </c>
      <c r="H8" s="23" t="s">
        <v>268</v>
      </c>
      <c r="I8" s="23" t="s">
        <v>268</v>
      </c>
      <c r="J8" s="23" t="s">
        <v>268</v>
      </c>
      <c r="K8" s="23">
        <v>6273.0</v>
      </c>
      <c r="L8" s="23">
        <v>2103.0</v>
      </c>
      <c r="M8" s="23">
        <v>4170.0</v>
      </c>
      <c r="N8" s="23">
        <v>8.99</v>
      </c>
      <c r="O8" s="55">
        <v>12.99</v>
      </c>
      <c r="P8" s="55">
        <v>15.99</v>
      </c>
    </row>
    <row r="9">
      <c r="A9" s="23" t="s">
        <v>160</v>
      </c>
      <c r="B9" s="23" t="s">
        <v>78</v>
      </c>
      <c r="C9" s="23">
        <v>5042.0</v>
      </c>
      <c r="D9" s="23" t="s">
        <v>268</v>
      </c>
      <c r="E9" s="23" t="s">
        <v>268</v>
      </c>
      <c r="F9" s="23" t="s">
        <v>268</v>
      </c>
      <c r="G9" s="23" t="s">
        <v>268</v>
      </c>
      <c r="H9" s="23" t="s">
        <v>268</v>
      </c>
      <c r="I9" s="14" t="s">
        <v>268</v>
      </c>
      <c r="J9" s="14">
        <v>4991.0</v>
      </c>
      <c r="K9" s="23">
        <v>5042.0</v>
      </c>
      <c r="L9" s="23">
        <v>1895.0</v>
      </c>
      <c r="M9" s="23">
        <v>3147.0</v>
      </c>
      <c r="N9" s="23">
        <v>7.99</v>
      </c>
      <c r="O9" s="55">
        <v>10.99</v>
      </c>
      <c r="P9" s="55">
        <v>13.99</v>
      </c>
    </row>
    <row r="10">
      <c r="A10" s="23" t="s">
        <v>161</v>
      </c>
      <c r="B10" s="23" t="s">
        <v>26</v>
      </c>
      <c r="C10" s="23">
        <v>5016.0</v>
      </c>
      <c r="D10" s="23">
        <v>4929.0</v>
      </c>
      <c r="E10" s="23">
        <v>5177.0</v>
      </c>
      <c r="F10" s="23">
        <v>5329.0</v>
      </c>
      <c r="G10" s="23">
        <v>5349.0</v>
      </c>
      <c r="H10" s="23">
        <v>4286.0</v>
      </c>
      <c r="I10" s="14">
        <v>4479.0</v>
      </c>
      <c r="J10" s="14">
        <v>4972.0</v>
      </c>
      <c r="K10" s="23">
        <v>5016.0</v>
      </c>
      <c r="L10" s="23">
        <v>1865.0</v>
      </c>
      <c r="M10" s="23">
        <v>3151.0</v>
      </c>
      <c r="N10" s="23">
        <v>5.51</v>
      </c>
      <c r="O10" s="55">
        <v>8.5</v>
      </c>
      <c r="P10" s="55">
        <v>11.9</v>
      </c>
    </row>
    <row r="11">
      <c r="A11" s="23" t="s">
        <v>163</v>
      </c>
      <c r="B11" s="23" t="s">
        <v>33</v>
      </c>
      <c r="C11" s="23">
        <v>7162.0</v>
      </c>
      <c r="D11" s="23" t="s">
        <v>268</v>
      </c>
      <c r="E11" s="23" t="s">
        <v>268</v>
      </c>
      <c r="F11" s="23" t="s">
        <v>268</v>
      </c>
      <c r="G11" s="23" t="s">
        <v>268</v>
      </c>
      <c r="H11" s="23" t="s">
        <v>268</v>
      </c>
      <c r="I11" s="14" t="s">
        <v>268</v>
      </c>
      <c r="J11" s="14">
        <v>6797.0</v>
      </c>
      <c r="K11" s="23">
        <v>7162.0</v>
      </c>
      <c r="L11" s="23">
        <v>2024.0</v>
      </c>
      <c r="M11" s="23">
        <v>5138.0</v>
      </c>
      <c r="N11" s="23">
        <v>8.69</v>
      </c>
      <c r="O11" s="55">
        <v>10.87</v>
      </c>
      <c r="P11" s="55">
        <v>13.04</v>
      </c>
    </row>
    <row r="12">
      <c r="A12" s="23" t="s">
        <v>164</v>
      </c>
      <c r="B12" s="23" t="s">
        <v>37</v>
      </c>
      <c r="C12" s="23">
        <v>6299.0</v>
      </c>
      <c r="D12" s="23">
        <v>3956.0</v>
      </c>
      <c r="E12" s="23">
        <v>3944.0</v>
      </c>
      <c r="F12" s="23">
        <v>4120.0</v>
      </c>
      <c r="G12" s="23">
        <v>4208.0</v>
      </c>
      <c r="H12" s="23">
        <v>5998.0</v>
      </c>
      <c r="I12" s="14">
        <v>6162.0</v>
      </c>
      <c r="J12" s="14">
        <v>6239.0</v>
      </c>
      <c r="K12" s="23">
        <v>6299.0</v>
      </c>
      <c r="L12" s="23">
        <v>2025.0</v>
      </c>
      <c r="M12" s="23">
        <v>4274.0</v>
      </c>
      <c r="N12" s="23">
        <v>7.95</v>
      </c>
      <c r="O12" s="55">
        <v>13.12</v>
      </c>
      <c r="P12" s="55">
        <v>16.7</v>
      </c>
    </row>
    <row r="13">
      <c r="A13" s="23" t="s">
        <v>166</v>
      </c>
      <c r="B13" s="23" t="s">
        <v>61</v>
      </c>
      <c r="C13" s="23">
        <v>5043.0</v>
      </c>
      <c r="D13" s="23" t="s">
        <v>268</v>
      </c>
      <c r="E13" s="23" t="s">
        <v>268</v>
      </c>
      <c r="F13" s="23" t="s">
        <v>268</v>
      </c>
      <c r="G13" s="23" t="s">
        <v>268</v>
      </c>
      <c r="H13" s="23" t="s">
        <v>268</v>
      </c>
      <c r="I13" s="14">
        <v>4588.0</v>
      </c>
      <c r="J13" s="14">
        <v>4994.0</v>
      </c>
      <c r="K13" s="23">
        <v>5043.0</v>
      </c>
      <c r="L13" s="23">
        <v>1897.0</v>
      </c>
      <c r="M13" s="23">
        <v>3146.0</v>
      </c>
      <c r="N13" s="23">
        <v>7.31</v>
      </c>
      <c r="O13" s="55">
        <v>10.23</v>
      </c>
      <c r="P13" s="55">
        <v>13.16</v>
      </c>
    </row>
    <row r="14">
      <c r="A14" s="23" t="s">
        <v>168</v>
      </c>
      <c r="B14" s="23" t="s">
        <v>22</v>
      </c>
      <c r="C14" s="23">
        <v>5044.0</v>
      </c>
      <c r="D14" s="23" t="s">
        <v>268</v>
      </c>
      <c r="E14" s="23" t="s">
        <v>268</v>
      </c>
      <c r="F14" s="23" t="s">
        <v>268</v>
      </c>
      <c r="G14" s="23" t="s">
        <v>268</v>
      </c>
      <c r="H14" s="23" t="s">
        <v>268</v>
      </c>
      <c r="I14" s="14">
        <v>4591.0</v>
      </c>
      <c r="J14" s="14">
        <v>4991.0</v>
      </c>
      <c r="K14" s="23">
        <v>5044.0</v>
      </c>
      <c r="L14" s="23">
        <v>1895.0</v>
      </c>
      <c r="M14" s="23">
        <v>3149.0</v>
      </c>
      <c r="N14" s="23">
        <v>4.48</v>
      </c>
      <c r="O14" s="55">
        <v>7.13</v>
      </c>
      <c r="P14" s="55">
        <v>10.31</v>
      </c>
    </row>
    <row r="15">
      <c r="A15" s="23" t="s">
        <v>170</v>
      </c>
      <c r="B15" s="23" t="s">
        <v>112</v>
      </c>
      <c r="C15" s="23">
        <v>5039.0</v>
      </c>
      <c r="D15" s="23" t="s">
        <v>268</v>
      </c>
      <c r="E15" s="23" t="s">
        <v>268</v>
      </c>
      <c r="F15" s="23" t="s">
        <v>268</v>
      </c>
      <c r="G15" s="23" t="s">
        <v>268</v>
      </c>
      <c r="H15" s="23" t="s">
        <v>268</v>
      </c>
      <c r="I15" s="14" t="s">
        <v>268</v>
      </c>
      <c r="J15" s="14">
        <v>4988.0</v>
      </c>
      <c r="K15" s="23">
        <v>5039.0</v>
      </c>
      <c r="L15" s="23">
        <v>1895.0</v>
      </c>
      <c r="M15" s="23">
        <v>3144.0</v>
      </c>
      <c r="N15" s="23">
        <v>8.99</v>
      </c>
      <c r="O15" s="55">
        <v>12.99</v>
      </c>
      <c r="P15" s="55">
        <v>15.99</v>
      </c>
    </row>
    <row r="16">
      <c r="A16" s="23" t="s">
        <v>171</v>
      </c>
      <c r="B16" s="23" t="s">
        <v>131</v>
      </c>
      <c r="C16" s="23">
        <v>2957.0</v>
      </c>
      <c r="D16" s="23" t="s">
        <v>268</v>
      </c>
      <c r="E16" s="23" t="s">
        <v>268</v>
      </c>
      <c r="F16" s="23" t="s">
        <v>268</v>
      </c>
      <c r="G16" s="23" t="s">
        <v>268</v>
      </c>
      <c r="H16" s="23" t="s">
        <v>268</v>
      </c>
      <c r="I16" s="14" t="s">
        <v>268</v>
      </c>
      <c r="J16" s="14">
        <v>2274.0</v>
      </c>
      <c r="K16" s="23">
        <v>2957.0</v>
      </c>
      <c r="L16" s="23">
        <v>718.0</v>
      </c>
      <c r="M16" s="23">
        <v>2239.0</v>
      </c>
      <c r="N16" s="23">
        <v>8.69</v>
      </c>
      <c r="O16" s="55">
        <v>10.87</v>
      </c>
      <c r="P16" s="55">
        <v>13.04</v>
      </c>
    </row>
    <row r="17">
      <c r="A17" s="23" t="s">
        <v>172</v>
      </c>
      <c r="B17" s="23" t="s">
        <v>269</v>
      </c>
      <c r="C17" s="23">
        <v>4746.0</v>
      </c>
      <c r="D17" s="23" t="s">
        <v>268</v>
      </c>
      <c r="E17" s="23">
        <v>4056.0</v>
      </c>
      <c r="F17" s="23">
        <v>4056.0</v>
      </c>
      <c r="G17" s="23">
        <v>4684.0</v>
      </c>
      <c r="H17" s="23">
        <v>5824.0</v>
      </c>
      <c r="I17" s="14">
        <v>6129.0</v>
      </c>
      <c r="J17" s="14">
        <v>7325.0</v>
      </c>
      <c r="K17" s="23">
        <v>4746.0</v>
      </c>
      <c r="L17" s="23">
        <v>1208.0</v>
      </c>
      <c r="M17" s="23">
        <v>3538.0</v>
      </c>
      <c r="N17" s="23">
        <v>8.86</v>
      </c>
      <c r="O17" s="55">
        <v>11.53</v>
      </c>
      <c r="P17" s="55">
        <v>14.2</v>
      </c>
    </row>
    <row r="18">
      <c r="A18" s="23" t="s">
        <v>174</v>
      </c>
      <c r="B18" s="23" t="s">
        <v>128</v>
      </c>
      <c r="C18" s="23">
        <v>4890.0</v>
      </c>
      <c r="D18" s="23">
        <v>5746.0</v>
      </c>
      <c r="E18" s="23">
        <v>5839.0</v>
      </c>
      <c r="F18" s="23">
        <v>5932.0</v>
      </c>
      <c r="G18" s="23">
        <v>5879.0</v>
      </c>
      <c r="H18" s="23">
        <v>3808.0</v>
      </c>
      <c r="I18" s="14">
        <v>3864.0</v>
      </c>
      <c r="J18" s="14">
        <v>4558.0</v>
      </c>
      <c r="K18" s="23">
        <v>4890.0</v>
      </c>
      <c r="L18" s="23">
        <v>1542.0</v>
      </c>
      <c r="M18" s="23">
        <v>3348.0</v>
      </c>
      <c r="N18" s="23">
        <v>11.55</v>
      </c>
      <c r="O18" s="55">
        <v>16.67</v>
      </c>
      <c r="P18" s="55">
        <v>21.79</v>
      </c>
    </row>
    <row r="19">
      <c r="A19" s="23" t="s">
        <v>176</v>
      </c>
      <c r="B19" s="23" t="s">
        <v>79</v>
      </c>
      <c r="C19" s="23">
        <v>5042.0</v>
      </c>
      <c r="D19" s="23" t="s">
        <v>268</v>
      </c>
      <c r="E19" s="23" t="s">
        <v>268</v>
      </c>
      <c r="F19" s="23" t="s">
        <v>268</v>
      </c>
      <c r="G19" s="23" t="s">
        <v>268</v>
      </c>
      <c r="H19" s="23" t="s">
        <v>268</v>
      </c>
      <c r="I19" s="14">
        <v>4588.0</v>
      </c>
      <c r="J19" s="14">
        <v>4992.0</v>
      </c>
      <c r="K19" s="23">
        <v>5042.0</v>
      </c>
      <c r="L19" s="23">
        <v>1896.0</v>
      </c>
      <c r="M19" s="23">
        <v>3146.0</v>
      </c>
      <c r="N19" s="23">
        <v>7.99</v>
      </c>
      <c r="O19" s="55">
        <v>10.99</v>
      </c>
      <c r="P19" s="55">
        <v>13.99</v>
      </c>
    </row>
    <row r="20">
      <c r="A20" s="23" t="s">
        <v>177</v>
      </c>
      <c r="B20" s="23" t="s">
        <v>42</v>
      </c>
      <c r="C20" s="23">
        <v>4907.0</v>
      </c>
      <c r="D20" s="23" t="s">
        <v>268</v>
      </c>
      <c r="E20" s="23" t="s">
        <v>268</v>
      </c>
      <c r="F20" s="23" t="s">
        <v>268</v>
      </c>
      <c r="G20" s="23" t="s">
        <v>268</v>
      </c>
      <c r="H20" s="23" t="s">
        <v>268</v>
      </c>
      <c r="I20" s="23" t="s">
        <v>268</v>
      </c>
      <c r="J20" s="23" t="s">
        <v>268</v>
      </c>
      <c r="K20" s="23">
        <v>4907.0</v>
      </c>
      <c r="L20" s="23">
        <v>1849.0</v>
      </c>
      <c r="M20" s="23">
        <v>3058.0</v>
      </c>
      <c r="N20" s="23">
        <v>6.54</v>
      </c>
      <c r="O20" s="55">
        <v>9.0</v>
      </c>
      <c r="P20" s="55">
        <v>10.9</v>
      </c>
    </row>
    <row r="21">
      <c r="A21" s="23" t="s">
        <v>179</v>
      </c>
      <c r="B21" s="23" t="s">
        <v>35</v>
      </c>
      <c r="C21" s="23">
        <v>6932.0</v>
      </c>
      <c r="D21" s="23" t="s">
        <v>268</v>
      </c>
      <c r="E21" s="23">
        <v>4090.0</v>
      </c>
      <c r="F21" s="23">
        <v>4898.0</v>
      </c>
      <c r="G21" s="23">
        <v>4898.0</v>
      </c>
      <c r="H21" s="23">
        <v>5160.0</v>
      </c>
      <c r="I21" s="14">
        <v>5108.0</v>
      </c>
      <c r="J21" s="14">
        <v>6456.0</v>
      </c>
      <c r="K21" s="23">
        <v>6932.0</v>
      </c>
      <c r="L21" s="23">
        <v>2015.0</v>
      </c>
      <c r="M21" s="23">
        <v>4917.0</v>
      </c>
      <c r="N21" s="23">
        <v>8.69</v>
      </c>
      <c r="O21" s="55">
        <v>10.87</v>
      </c>
      <c r="P21" s="55">
        <v>13.04</v>
      </c>
    </row>
    <row r="22">
      <c r="A22" s="23" t="s">
        <v>180</v>
      </c>
      <c r="B22" s="23" t="s">
        <v>107</v>
      </c>
      <c r="C22" s="23">
        <v>4949.0</v>
      </c>
      <c r="D22" s="23">
        <v>3160.0</v>
      </c>
      <c r="E22" s="23">
        <v>3211.0</v>
      </c>
      <c r="F22" s="23">
        <v>3425.0</v>
      </c>
      <c r="G22" s="23">
        <v>3522.0</v>
      </c>
      <c r="H22" s="23">
        <v>3674.0</v>
      </c>
      <c r="I22" s="14">
        <v>3809.0</v>
      </c>
      <c r="J22" s="14">
        <v>4045.0</v>
      </c>
      <c r="K22" s="23">
        <v>4949.0</v>
      </c>
      <c r="L22" s="23">
        <v>1620.0</v>
      </c>
      <c r="M22" s="23">
        <v>3329.0</v>
      </c>
      <c r="N22" s="23">
        <v>8.69</v>
      </c>
      <c r="O22" s="55">
        <v>13.04</v>
      </c>
      <c r="P22" s="55">
        <v>17.39</v>
      </c>
    </row>
    <row r="23">
      <c r="A23" s="23" t="s">
        <v>181</v>
      </c>
      <c r="B23" s="23" t="s">
        <v>108</v>
      </c>
      <c r="C23" s="23">
        <v>5568.0</v>
      </c>
      <c r="D23" s="23" t="s">
        <v>268</v>
      </c>
      <c r="E23" s="23">
        <v>3318.0</v>
      </c>
      <c r="F23" s="23">
        <v>3203.0</v>
      </c>
      <c r="G23" s="23">
        <v>3203.0</v>
      </c>
      <c r="H23" s="23">
        <v>4342.0</v>
      </c>
      <c r="I23" s="14">
        <v>4403.0</v>
      </c>
      <c r="J23" s="14">
        <v>5445.0</v>
      </c>
      <c r="K23" s="23">
        <v>5568.0</v>
      </c>
      <c r="L23" s="23">
        <v>1897.0</v>
      </c>
      <c r="M23" s="23">
        <v>3671.0</v>
      </c>
      <c r="N23" s="23">
        <v>9.78</v>
      </c>
      <c r="O23" s="55">
        <v>14.67</v>
      </c>
      <c r="P23" s="55">
        <v>19.57</v>
      </c>
    </row>
    <row r="24">
      <c r="A24" s="23" t="s">
        <v>182</v>
      </c>
      <c r="B24" s="23" t="s">
        <v>104</v>
      </c>
      <c r="C24" s="23">
        <v>5048.0</v>
      </c>
      <c r="D24" s="23" t="s">
        <v>268</v>
      </c>
      <c r="E24" s="23" t="s">
        <v>268</v>
      </c>
      <c r="F24" s="23" t="s">
        <v>268</v>
      </c>
      <c r="G24" s="23" t="s">
        <v>268</v>
      </c>
      <c r="H24" s="23" t="s">
        <v>268</v>
      </c>
      <c r="I24" s="23" t="s">
        <v>268</v>
      </c>
      <c r="J24" s="23" t="s">
        <v>268</v>
      </c>
      <c r="K24" s="23">
        <v>5048.0</v>
      </c>
      <c r="L24" s="23">
        <v>1884.0</v>
      </c>
      <c r="M24" s="23">
        <v>3164.0</v>
      </c>
      <c r="N24" s="23">
        <v>8.69</v>
      </c>
      <c r="O24" s="55">
        <v>11.95</v>
      </c>
      <c r="P24" s="55">
        <v>15.22</v>
      </c>
    </row>
    <row r="25">
      <c r="A25" s="23" t="s">
        <v>183</v>
      </c>
      <c r="B25" s="23" t="s">
        <v>83</v>
      </c>
      <c r="C25" s="23">
        <v>5025.0</v>
      </c>
      <c r="D25" s="23" t="s">
        <v>268</v>
      </c>
      <c r="E25" s="23" t="s">
        <v>268</v>
      </c>
      <c r="F25" s="23" t="s">
        <v>268</v>
      </c>
      <c r="G25" s="23" t="s">
        <v>268</v>
      </c>
      <c r="H25" s="23" t="s">
        <v>268</v>
      </c>
      <c r="I25" s="23" t="s">
        <v>268</v>
      </c>
      <c r="J25" s="23" t="s">
        <v>268</v>
      </c>
      <c r="K25" s="23">
        <v>5025.0</v>
      </c>
      <c r="L25" s="23">
        <v>1951.0</v>
      </c>
      <c r="M25" s="23">
        <v>3074.0</v>
      </c>
      <c r="N25" s="23">
        <v>7.99</v>
      </c>
      <c r="O25" s="55">
        <v>9.99</v>
      </c>
      <c r="P25" s="55">
        <v>11.99</v>
      </c>
    </row>
    <row r="26">
      <c r="A26" s="23" t="s">
        <v>184</v>
      </c>
      <c r="B26" s="23" t="s">
        <v>69</v>
      </c>
      <c r="C26" s="23">
        <v>5827.0</v>
      </c>
      <c r="D26" s="23" t="s">
        <v>268</v>
      </c>
      <c r="E26" s="23">
        <v>3835.0</v>
      </c>
      <c r="F26" s="23">
        <v>4913.0</v>
      </c>
      <c r="G26" s="23">
        <v>4913.0</v>
      </c>
      <c r="H26" s="23">
        <v>4339.0</v>
      </c>
      <c r="I26" s="14">
        <v>4573.0</v>
      </c>
      <c r="J26" s="14">
        <v>5668.0</v>
      </c>
      <c r="K26" s="23">
        <v>5827.0</v>
      </c>
      <c r="L26" s="23">
        <v>1928.0</v>
      </c>
      <c r="M26" s="23">
        <v>3899.0</v>
      </c>
      <c r="N26" s="23">
        <v>8.69</v>
      </c>
      <c r="O26" s="55">
        <v>14.13</v>
      </c>
      <c r="P26" s="55">
        <v>19.57</v>
      </c>
    </row>
    <row r="27">
      <c r="A27" s="23" t="s">
        <v>185</v>
      </c>
      <c r="B27" s="23" t="s">
        <v>58</v>
      </c>
      <c r="C27" s="23">
        <v>6156.0</v>
      </c>
      <c r="D27" s="23" t="s">
        <v>268</v>
      </c>
      <c r="E27" s="23" t="s">
        <v>268</v>
      </c>
      <c r="F27" s="23" t="s">
        <v>268</v>
      </c>
      <c r="G27" s="23" t="s">
        <v>268</v>
      </c>
      <c r="H27" s="23" t="s">
        <v>268</v>
      </c>
      <c r="I27" s="14" t="s">
        <v>268</v>
      </c>
      <c r="J27" s="14">
        <v>6167.0</v>
      </c>
      <c r="K27" s="23">
        <v>6156.0</v>
      </c>
      <c r="L27" s="23">
        <v>2125.0</v>
      </c>
      <c r="M27" s="23">
        <v>4031.0</v>
      </c>
      <c r="N27" s="23">
        <v>8.69</v>
      </c>
      <c r="O27" s="55">
        <v>14.13</v>
      </c>
      <c r="P27" s="55">
        <v>19.57</v>
      </c>
    </row>
    <row r="28">
      <c r="A28" s="23" t="s">
        <v>186</v>
      </c>
      <c r="B28" s="23" t="s">
        <v>99</v>
      </c>
      <c r="C28" s="23">
        <v>5269.0</v>
      </c>
      <c r="D28" s="23" t="s">
        <v>268</v>
      </c>
      <c r="E28" s="23">
        <v>3887.0</v>
      </c>
      <c r="F28" s="23">
        <v>3953.0</v>
      </c>
      <c r="G28" s="23">
        <v>4065.0</v>
      </c>
      <c r="H28" s="23">
        <v>3760.0</v>
      </c>
      <c r="I28" s="14">
        <v>3355.0</v>
      </c>
      <c r="J28" s="14">
        <v>4772.0</v>
      </c>
      <c r="K28" s="23">
        <v>5269.0</v>
      </c>
      <c r="L28" s="23">
        <v>1513.0</v>
      </c>
      <c r="M28" s="23">
        <v>3756.0</v>
      </c>
      <c r="N28" s="23">
        <v>8.69</v>
      </c>
      <c r="O28" s="55">
        <v>11.95</v>
      </c>
      <c r="P28" s="55">
        <v>15.22</v>
      </c>
    </row>
    <row r="29">
      <c r="A29" s="23" t="s">
        <v>187</v>
      </c>
      <c r="B29" s="23" t="s">
        <v>80</v>
      </c>
      <c r="C29" s="23">
        <v>5042.0</v>
      </c>
      <c r="D29" s="23" t="s">
        <v>268</v>
      </c>
      <c r="E29" s="23" t="s">
        <v>268</v>
      </c>
      <c r="F29" s="23" t="s">
        <v>268</v>
      </c>
      <c r="G29" s="23" t="s">
        <v>268</v>
      </c>
      <c r="H29" s="23" t="s">
        <v>268</v>
      </c>
      <c r="I29" s="14" t="s">
        <v>268</v>
      </c>
      <c r="J29" s="14">
        <v>4767.0</v>
      </c>
      <c r="K29" s="23">
        <v>5042.0</v>
      </c>
      <c r="L29" s="23">
        <v>1895.0</v>
      </c>
      <c r="M29" s="23">
        <v>3147.0</v>
      </c>
      <c r="N29" s="23">
        <v>7.99</v>
      </c>
      <c r="O29" s="55">
        <v>10.99</v>
      </c>
      <c r="P29" s="55">
        <v>13.99</v>
      </c>
    </row>
    <row r="30">
      <c r="A30" s="23" t="s">
        <v>188</v>
      </c>
      <c r="B30" s="23" t="s">
        <v>81</v>
      </c>
      <c r="C30" s="23">
        <v>5040.0</v>
      </c>
      <c r="D30" s="23" t="s">
        <v>268</v>
      </c>
      <c r="E30" s="23" t="s">
        <v>268</v>
      </c>
      <c r="F30" s="23" t="s">
        <v>268</v>
      </c>
      <c r="G30" s="23" t="s">
        <v>268</v>
      </c>
      <c r="H30" s="23" t="s">
        <v>268</v>
      </c>
      <c r="I30" s="14" t="s">
        <v>268</v>
      </c>
      <c r="J30" s="14">
        <v>4989.0</v>
      </c>
      <c r="K30" s="23">
        <v>5040.0</v>
      </c>
      <c r="L30" s="23">
        <v>1894.0</v>
      </c>
      <c r="M30" s="23">
        <v>3146.0</v>
      </c>
      <c r="N30" s="23">
        <v>7.99</v>
      </c>
      <c r="O30" s="55">
        <v>10.99</v>
      </c>
      <c r="P30" s="55">
        <v>13.99</v>
      </c>
    </row>
    <row r="31">
      <c r="A31" s="23" t="s">
        <v>189</v>
      </c>
      <c r="B31" s="23" t="s">
        <v>100</v>
      </c>
      <c r="C31" s="23">
        <v>4844.0</v>
      </c>
      <c r="D31" s="23" t="s">
        <v>268</v>
      </c>
      <c r="E31" s="23" t="s">
        <v>268</v>
      </c>
      <c r="F31" s="23" t="s">
        <v>268</v>
      </c>
      <c r="G31" s="23" t="s">
        <v>268</v>
      </c>
      <c r="H31" s="23" t="s">
        <v>268</v>
      </c>
      <c r="I31" s="14" t="s">
        <v>268</v>
      </c>
      <c r="J31" s="14">
        <v>4746.0</v>
      </c>
      <c r="K31" s="23">
        <v>4844.0</v>
      </c>
      <c r="L31" s="23">
        <v>1931.0</v>
      </c>
      <c r="M31" s="23">
        <v>2913.0</v>
      </c>
      <c r="N31" s="23">
        <v>8.04</v>
      </c>
      <c r="O31" s="55">
        <v>9.95</v>
      </c>
      <c r="P31" s="55">
        <v>11.86</v>
      </c>
    </row>
    <row r="32">
      <c r="A32" s="23" t="s">
        <v>191</v>
      </c>
      <c r="B32" s="23" t="s">
        <v>94</v>
      </c>
      <c r="C32" s="23">
        <v>4358.0</v>
      </c>
      <c r="D32" s="23">
        <v>3431.0</v>
      </c>
      <c r="E32" s="23">
        <v>3606.0</v>
      </c>
      <c r="F32" s="23">
        <v>3824.0</v>
      </c>
      <c r="G32" s="23">
        <v>3978.0</v>
      </c>
      <c r="H32" s="23">
        <v>5725.0</v>
      </c>
      <c r="I32" s="14">
        <v>5926.0</v>
      </c>
      <c r="J32" s="14">
        <v>6884.0</v>
      </c>
      <c r="K32" s="23">
        <v>4358.0</v>
      </c>
      <c r="L32" s="23">
        <v>1181.0</v>
      </c>
      <c r="M32" s="23">
        <v>3177.0</v>
      </c>
      <c r="N32" s="23">
        <v>7.17</v>
      </c>
      <c r="O32" s="55">
        <v>10.04</v>
      </c>
      <c r="P32" s="55">
        <v>12.92</v>
      </c>
    </row>
    <row r="33">
      <c r="A33" s="23" t="s">
        <v>193</v>
      </c>
      <c r="B33" s="23" t="s">
        <v>39</v>
      </c>
      <c r="C33" s="23">
        <v>6886.0</v>
      </c>
      <c r="D33" s="23" t="s">
        <v>268</v>
      </c>
      <c r="E33" s="23" t="s">
        <v>268</v>
      </c>
      <c r="F33" s="23" t="s">
        <v>268</v>
      </c>
      <c r="G33" s="23" t="s">
        <v>268</v>
      </c>
      <c r="H33" s="23" t="s">
        <v>268</v>
      </c>
      <c r="I33" s="14" t="s">
        <v>268</v>
      </c>
      <c r="J33" s="14">
        <v>6387.0</v>
      </c>
      <c r="K33" s="23">
        <v>6886.0</v>
      </c>
      <c r="L33" s="23">
        <v>2003.0</v>
      </c>
      <c r="M33" s="23">
        <v>4883.0</v>
      </c>
      <c r="N33" s="23">
        <v>8.69</v>
      </c>
      <c r="O33" s="55">
        <v>14.13</v>
      </c>
      <c r="P33" s="55">
        <v>19.57</v>
      </c>
    </row>
    <row r="34">
      <c r="A34" s="23" t="s">
        <v>194</v>
      </c>
      <c r="B34" s="23" t="s">
        <v>16</v>
      </c>
      <c r="C34" s="23">
        <v>5917.0</v>
      </c>
      <c r="D34" s="23" t="s">
        <v>268</v>
      </c>
      <c r="E34" s="23">
        <v>3719.0</v>
      </c>
      <c r="F34" s="23">
        <v>4010.0</v>
      </c>
      <c r="G34" s="23">
        <v>4121.0</v>
      </c>
      <c r="H34" s="23">
        <v>5497.0</v>
      </c>
      <c r="I34" s="14">
        <v>5500.0</v>
      </c>
      <c r="J34" s="14">
        <v>5843.0</v>
      </c>
      <c r="K34" s="23">
        <v>5917.0</v>
      </c>
      <c r="L34" s="23">
        <v>2193.0</v>
      </c>
      <c r="M34" s="23">
        <v>3724.0</v>
      </c>
      <c r="N34" s="23">
        <v>2.62</v>
      </c>
      <c r="O34" s="55">
        <v>6.57</v>
      </c>
      <c r="P34" s="55">
        <v>8.55</v>
      </c>
    </row>
    <row r="35">
      <c r="A35" s="23" t="s">
        <v>196</v>
      </c>
      <c r="B35" s="23" t="s">
        <v>118</v>
      </c>
      <c r="C35" s="23">
        <v>4292.0</v>
      </c>
      <c r="D35" s="23">
        <v>4152.0</v>
      </c>
      <c r="E35" s="23">
        <v>4560.0</v>
      </c>
      <c r="F35" s="23">
        <v>4951.0</v>
      </c>
      <c r="G35" s="23">
        <v>5062.0</v>
      </c>
      <c r="H35" s="23">
        <v>5255.0</v>
      </c>
      <c r="I35" s="14">
        <v>6264.0</v>
      </c>
      <c r="J35" s="14">
        <v>3887.0</v>
      </c>
      <c r="K35" s="23">
        <v>4292.0</v>
      </c>
      <c r="L35" s="23">
        <v>1761.0</v>
      </c>
      <c r="M35" s="23">
        <v>2531.0</v>
      </c>
      <c r="N35" s="23">
        <v>8.35</v>
      </c>
      <c r="O35" s="55">
        <v>10.65</v>
      </c>
      <c r="P35" s="55">
        <v>12.94</v>
      </c>
    </row>
    <row r="36">
      <c r="A36" s="23" t="s">
        <v>198</v>
      </c>
      <c r="B36" s="23" t="s">
        <v>70</v>
      </c>
      <c r="C36" s="23">
        <v>6546.0</v>
      </c>
      <c r="D36" s="23">
        <v>5015.0</v>
      </c>
      <c r="E36" s="23">
        <v>5255.0</v>
      </c>
      <c r="F36" s="23">
        <v>5522.0</v>
      </c>
      <c r="G36" s="23">
        <v>5591.0</v>
      </c>
      <c r="H36" s="23">
        <v>6112.0</v>
      </c>
      <c r="I36" s="14">
        <v>6379.0</v>
      </c>
      <c r="J36" s="14">
        <v>6486.0</v>
      </c>
      <c r="K36" s="23">
        <v>6546.0</v>
      </c>
      <c r="L36" s="23">
        <v>2114.0</v>
      </c>
      <c r="M36" s="23">
        <v>4432.0</v>
      </c>
      <c r="N36" s="23">
        <v>9.78</v>
      </c>
      <c r="O36" s="55">
        <v>16.3</v>
      </c>
      <c r="P36" s="55">
        <v>22.83</v>
      </c>
    </row>
    <row r="37">
      <c r="A37" s="23" t="s">
        <v>199</v>
      </c>
      <c r="B37" s="23" t="s">
        <v>109</v>
      </c>
      <c r="C37" s="23">
        <v>5776.0</v>
      </c>
      <c r="D37" s="23" t="s">
        <v>268</v>
      </c>
      <c r="E37" s="23" t="s">
        <v>268</v>
      </c>
      <c r="F37" s="23" t="s">
        <v>268</v>
      </c>
      <c r="G37" s="23" t="s">
        <v>268</v>
      </c>
      <c r="H37" s="23" t="s">
        <v>268</v>
      </c>
      <c r="I37" s="14" t="s">
        <v>268</v>
      </c>
      <c r="J37" s="14">
        <v>5713.0</v>
      </c>
      <c r="K37" s="23">
        <v>5776.0</v>
      </c>
      <c r="L37" s="23">
        <v>2080.0</v>
      </c>
      <c r="M37" s="23">
        <v>3696.0</v>
      </c>
      <c r="N37" s="23">
        <v>10.21</v>
      </c>
      <c r="O37" s="55">
        <v>17.04</v>
      </c>
      <c r="P37" s="55">
        <v>21.7</v>
      </c>
    </row>
    <row r="38">
      <c r="A38" s="23" t="s">
        <v>201</v>
      </c>
      <c r="B38" s="23" t="s">
        <v>72</v>
      </c>
      <c r="C38" s="23">
        <v>5681.0</v>
      </c>
      <c r="D38" s="23" t="s">
        <v>268</v>
      </c>
      <c r="E38" s="23">
        <v>4888.0</v>
      </c>
      <c r="F38" s="23">
        <v>4888.0</v>
      </c>
      <c r="G38" s="23">
        <v>3142.0</v>
      </c>
      <c r="H38" s="23">
        <v>4134.0</v>
      </c>
      <c r="I38" s="14">
        <v>4159.0</v>
      </c>
      <c r="J38" s="14">
        <v>5183.0</v>
      </c>
      <c r="K38" s="23">
        <v>5681.0</v>
      </c>
      <c r="L38" s="23">
        <v>1715.0</v>
      </c>
      <c r="M38" s="23">
        <v>3966.0</v>
      </c>
      <c r="N38" s="23">
        <v>8.69</v>
      </c>
      <c r="O38" s="55">
        <v>14.13</v>
      </c>
      <c r="P38" s="55">
        <v>19.57</v>
      </c>
    </row>
    <row r="39">
      <c r="A39" s="23" t="s">
        <v>202</v>
      </c>
      <c r="B39" s="23" t="s">
        <v>56</v>
      </c>
      <c r="C39" s="23">
        <v>5697.0</v>
      </c>
      <c r="D39" s="23" t="s">
        <v>268</v>
      </c>
      <c r="E39" s="23">
        <v>3775.0</v>
      </c>
      <c r="F39" s="23">
        <v>5640.0</v>
      </c>
      <c r="G39" s="23">
        <v>4438.0</v>
      </c>
      <c r="H39" s="23">
        <v>5042.0</v>
      </c>
      <c r="I39" s="14">
        <v>5462.0</v>
      </c>
      <c r="J39" s="14">
        <v>5475.0</v>
      </c>
      <c r="K39" s="23">
        <v>5697.0</v>
      </c>
      <c r="L39" s="23">
        <v>2123.0</v>
      </c>
      <c r="M39" s="23">
        <v>3574.0</v>
      </c>
      <c r="N39" s="23">
        <v>7.96</v>
      </c>
      <c r="O39" s="55">
        <v>11.98</v>
      </c>
      <c r="P39" s="55">
        <v>15.92</v>
      </c>
    </row>
    <row r="40">
      <c r="A40" s="23" t="s">
        <v>203</v>
      </c>
      <c r="B40" s="23" t="s">
        <v>89</v>
      </c>
      <c r="C40" s="23">
        <v>4920.0</v>
      </c>
      <c r="D40" s="23" t="s">
        <v>268</v>
      </c>
      <c r="E40" s="23" t="s">
        <v>268</v>
      </c>
      <c r="F40" s="23" t="s">
        <v>268</v>
      </c>
      <c r="G40" s="23" t="s">
        <v>268</v>
      </c>
      <c r="H40" s="23" t="s">
        <v>268</v>
      </c>
      <c r="I40" s="23" t="s">
        <v>268</v>
      </c>
      <c r="J40" s="23" t="s">
        <v>268</v>
      </c>
      <c r="K40" s="23">
        <v>4920.0</v>
      </c>
      <c r="L40" s="23">
        <v>1850.0</v>
      </c>
      <c r="M40" s="23">
        <v>3070.0</v>
      </c>
      <c r="N40" s="23">
        <v>7.99</v>
      </c>
      <c r="O40" s="55">
        <v>9.99</v>
      </c>
      <c r="P40" s="55">
        <v>11.99</v>
      </c>
    </row>
    <row r="41">
      <c r="A41" s="23" t="s">
        <v>204</v>
      </c>
      <c r="B41" s="23" t="s">
        <v>86</v>
      </c>
      <c r="C41" s="23">
        <v>4921.0</v>
      </c>
      <c r="D41" s="23" t="s">
        <v>268</v>
      </c>
      <c r="E41" s="23" t="s">
        <v>268</v>
      </c>
      <c r="F41" s="23" t="s">
        <v>268</v>
      </c>
      <c r="G41" s="23" t="s">
        <v>268</v>
      </c>
      <c r="H41" s="23" t="s">
        <v>268</v>
      </c>
      <c r="I41" s="23" t="s">
        <v>268</v>
      </c>
      <c r="J41" s="23" t="s">
        <v>268</v>
      </c>
      <c r="K41" s="23">
        <v>4921.0</v>
      </c>
      <c r="L41" s="23">
        <v>1851.0</v>
      </c>
      <c r="M41" s="23">
        <v>3070.0</v>
      </c>
      <c r="N41" s="23">
        <v>7.99</v>
      </c>
      <c r="O41" s="55">
        <v>9.99</v>
      </c>
      <c r="P41" s="55">
        <v>14.99</v>
      </c>
    </row>
    <row r="42">
      <c r="A42" s="23" t="s">
        <v>205</v>
      </c>
      <c r="B42" s="23" t="s">
        <v>36</v>
      </c>
      <c r="C42" s="23">
        <v>6925.0</v>
      </c>
      <c r="D42" s="23">
        <v>3290.0</v>
      </c>
      <c r="E42" s="23">
        <v>3421.0</v>
      </c>
      <c r="F42" s="23">
        <v>3640.0</v>
      </c>
      <c r="G42" s="23">
        <v>3655.0</v>
      </c>
      <c r="H42" s="23">
        <v>5034.0</v>
      </c>
      <c r="I42" s="14">
        <v>5111.0</v>
      </c>
      <c r="J42" s="14">
        <v>6450.0</v>
      </c>
      <c r="K42" s="23">
        <v>6925.0</v>
      </c>
      <c r="L42" s="23">
        <v>2012.0</v>
      </c>
      <c r="M42" s="23">
        <v>4913.0</v>
      </c>
      <c r="N42" s="23">
        <v>8.69</v>
      </c>
      <c r="O42" s="55">
        <v>10.87</v>
      </c>
      <c r="P42" s="55">
        <v>13.04</v>
      </c>
    </row>
    <row r="43">
      <c r="A43" s="23" t="s">
        <v>206</v>
      </c>
      <c r="B43" s="23" t="s">
        <v>91</v>
      </c>
      <c r="C43" s="23">
        <v>4893.0</v>
      </c>
      <c r="D43" s="23" t="s">
        <v>268</v>
      </c>
      <c r="E43" s="23" t="s">
        <v>268</v>
      </c>
      <c r="F43" s="23" t="s">
        <v>268</v>
      </c>
      <c r="G43" s="23" t="s">
        <v>268</v>
      </c>
      <c r="H43" s="23" t="s">
        <v>268</v>
      </c>
      <c r="I43" s="14" t="s">
        <v>268</v>
      </c>
      <c r="J43" s="23" t="s">
        <v>268</v>
      </c>
      <c r="K43" s="23">
        <v>4893.0</v>
      </c>
      <c r="L43" s="23">
        <v>1837.0</v>
      </c>
      <c r="M43" s="23">
        <v>3056.0</v>
      </c>
      <c r="N43" s="23">
        <v>7.99</v>
      </c>
      <c r="O43" s="55">
        <v>9.99</v>
      </c>
      <c r="P43" s="55">
        <v>11.99</v>
      </c>
    </row>
    <row r="44">
      <c r="A44" s="23" t="s">
        <v>207</v>
      </c>
      <c r="B44" s="23" t="s">
        <v>125</v>
      </c>
      <c r="C44" s="23">
        <v>5838.0</v>
      </c>
      <c r="D44" s="23" t="s">
        <v>268</v>
      </c>
      <c r="E44" s="23" t="s">
        <v>268</v>
      </c>
      <c r="F44" s="23" t="s">
        <v>268</v>
      </c>
      <c r="G44" s="23" t="s">
        <v>268</v>
      </c>
      <c r="H44" s="23" t="s">
        <v>268</v>
      </c>
      <c r="I44" s="14" t="s">
        <v>268</v>
      </c>
      <c r="J44" s="14">
        <v>3048.0</v>
      </c>
      <c r="K44" s="23">
        <v>5838.0</v>
      </c>
      <c r="L44" s="23">
        <v>2095.0</v>
      </c>
      <c r="M44" s="23">
        <v>3743.0</v>
      </c>
      <c r="N44" s="23">
        <v>12.74</v>
      </c>
      <c r="O44" s="55">
        <v>20.23</v>
      </c>
      <c r="P44" s="55">
        <v>26.66</v>
      </c>
    </row>
    <row r="45">
      <c r="A45" s="23" t="s">
        <v>209</v>
      </c>
      <c r="B45" s="23" t="s">
        <v>34</v>
      </c>
      <c r="C45" s="23">
        <v>6938.0</v>
      </c>
      <c r="D45" s="23">
        <v>3984.0</v>
      </c>
      <c r="E45" s="23">
        <v>4328.0</v>
      </c>
      <c r="F45" s="23">
        <v>4681.0</v>
      </c>
      <c r="G45" s="23">
        <v>4841.0</v>
      </c>
      <c r="H45" s="23">
        <v>5186.0</v>
      </c>
      <c r="I45" s="14">
        <v>5114.0</v>
      </c>
      <c r="J45" s="14">
        <v>6462.0</v>
      </c>
      <c r="K45" s="23">
        <v>6938.0</v>
      </c>
      <c r="L45" s="23">
        <v>2014.0</v>
      </c>
      <c r="M45" s="23">
        <v>4924.0</v>
      </c>
      <c r="N45" s="23">
        <v>8.69</v>
      </c>
      <c r="O45" s="55">
        <v>10.87</v>
      </c>
      <c r="P45" s="55">
        <v>13.04</v>
      </c>
    </row>
    <row r="46">
      <c r="A46" s="23" t="s">
        <v>210</v>
      </c>
      <c r="B46" s="23" t="s">
        <v>50</v>
      </c>
      <c r="C46" s="23">
        <v>6025.0</v>
      </c>
      <c r="D46" s="23" t="s">
        <v>268</v>
      </c>
      <c r="E46" s="23">
        <v>3186.0</v>
      </c>
      <c r="F46" s="23">
        <v>3349.0</v>
      </c>
      <c r="G46" s="23">
        <v>3349.0</v>
      </c>
      <c r="H46" s="23">
        <v>5679.0</v>
      </c>
      <c r="I46" s="14">
        <v>6361.0</v>
      </c>
      <c r="J46" s="14">
        <v>5952.0</v>
      </c>
      <c r="K46" s="23">
        <v>6025.0</v>
      </c>
      <c r="L46" s="23">
        <v>2445.0</v>
      </c>
      <c r="M46" s="23">
        <v>3580.0</v>
      </c>
      <c r="N46" s="23">
        <v>8.29</v>
      </c>
      <c r="O46" s="55">
        <v>10.66</v>
      </c>
      <c r="P46" s="55">
        <v>13.03</v>
      </c>
    </row>
    <row r="47">
      <c r="A47" s="23" t="s">
        <v>211</v>
      </c>
      <c r="B47" s="23" t="s">
        <v>52</v>
      </c>
      <c r="C47" s="23">
        <v>5037.0</v>
      </c>
      <c r="D47" s="23" t="s">
        <v>268</v>
      </c>
      <c r="E47" s="23">
        <v>3305.0</v>
      </c>
      <c r="F47" s="23">
        <v>3305.0</v>
      </c>
      <c r="G47" s="23">
        <v>3525.0</v>
      </c>
      <c r="H47" s="23">
        <v>4591.0</v>
      </c>
      <c r="I47" s="14">
        <v>4596.0</v>
      </c>
      <c r="J47" s="14">
        <v>4993.0</v>
      </c>
      <c r="K47" s="23">
        <v>5037.0</v>
      </c>
      <c r="L47" s="23">
        <v>1889.0</v>
      </c>
      <c r="M47" s="23">
        <v>3148.0</v>
      </c>
      <c r="N47" s="23">
        <v>6.94</v>
      </c>
      <c r="O47" s="55">
        <v>10.93</v>
      </c>
      <c r="P47" s="55">
        <v>14.92</v>
      </c>
    </row>
    <row r="48">
      <c r="A48" s="59" t="s">
        <v>213</v>
      </c>
      <c r="B48" s="23" t="s">
        <v>127</v>
      </c>
      <c r="C48" s="23">
        <v>3918.0</v>
      </c>
      <c r="D48" s="23" t="s">
        <v>268</v>
      </c>
      <c r="E48" s="23" t="s">
        <v>268</v>
      </c>
      <c r="F48" s="23" t="s">
        <v>268</v>
      </c>
      <c r="G48" s="23" t="s">
        <v>268</v>
      </c>
      <c r="H48" s="23" t="s">
        <v>268</v>
      </c>
      <c r="I48" s="14" t="s">
        <v>268</v>
      </c>
      <c r="J48" s="14">
        <v>3937.0</v>
      </c>
      <c r="K48" s="23">
        <v>3918.0</v>
      </c>
      <c r="L48" s="23">
        <v>1533.0</v>
      </c>
      <c r="M48" s="23">
        <v>2385.0</v>
      </c>
      <c r="N48" s="23">
        <v>8.69</v>
      </c>
      <c r="O48" s="55">
        <v>10.87</v>
      </c>
      <c r="P48" s="55">
        <v>13.04</v>
      </c>
    </row>
    <row r="49">
      <c r="A49" s="59" t="s">
        <v>214</v>
      </c>
      <c r="B49" s="23" t="s">
        <v>64</v>
      </c>
      <c r="C49" s="23">
        <v>5873.0</v>
      </c>
      <c r="D49" s="23" t="s">
        <v>268</v>
      </c>
      <c r="E49" s="23" t="s">
        <v>268</v>
      </c>
      <c r="F49" s="23" t="s">
        <v>268</v>
      </c>
      <c r="G49" s="23" t="s">
        <v>268</v>
      </c>
      <c r="H49" s="23" t="s">
        <v>268</v>
      </c>
      <c r="I49" s="14" t="s">
        <v>268</v>
      </c>
      <c r="J49" s="14">
        <v>5804.0</v>
      </c>
      <c r="K49" s="23">
        <v>5873.0</v>
      </c>
      <c r="L49" s="23">
        <v>2047.0</v>
      </c>
      <c r="M49" s="23">
        <v>3826.0</v>
      </c>
      <c r="N49" s="23">
        <v>8.69</v>
      </c>
      <c r="O49" s="55">
        <v>13.04</v>
      </c>
      <c r="P49" s="55">
        <v>17.39</v>
      </c>
    </row>
    <row r="50">
      <c r="A50" s="23" t="s">
        <v>215</v>
      </c>
      <c r="B50" s="23" t="s">
        <v>48</v>
      </c>
      <c r="C50" s="23">
        <v>4868.0</v>
      </c>
      <c r="D50" s="23" t="s">
        <v>268</v>
      </c>
      <c r="E50" s="23" t="s">
        <v>268</v>
      </c>
      <c r="F50" s="23" t="s">
        <v>268</v>
      </c>
      <c r="G50" s="23" t="s">
        <v>268</v>
      </c>
      <c r="H50" s="23" t="s">
        <v>268</v>
      </c>
      <c r="I50" s="23" t="s">
        <v>268</v>
      </c>
      <c r="J50" s="23" t="s">
        <v>268</v>
      </c>
      <c r="K50" s="23">
        <v>4868.0</v>
      </c>
      <c r="L50" s="23">
        <v>1831.0</v>
      </c>
      <c r="M50" s="23">
        <v>3037.0</v>
      </c>
      <c r="N50" s="23">
        <v>6.68</v>
      </c>
      <c r="O50" s="55">
        <v>9.76</v>
      </c>
      <c r="P50" s="55">
        <v>12.84</v>
      </c>
    </row>
    <row r="51">
      <c r="A51" s="23" t="s">
        <v>217</v>
      </c>
      <c r="B51" s="23" t="s">
        <v>63</v>
      </c>
      <c r="C51" s="23">
        <v>5921.0</v>
      </c>
      <c r="D51" s="23">
        <v>3608.0</v>
      </c>
      <c r="E51" s="23">
        <v>6416.0</v>
      </c>
      <c r="F51" s="23">
        <v>4508.0</v>
      </c>
      <c r="G51" s="23">
        <v>4768.0</v>
      </c>
      <c r="H51" s="23">
        <v>3951.0</v>
      </c>
      <c r="I51" s="14">
        <v>4276.0</v>
      </c>
      <c r="J51" s="14">
        <v>5376.0</v>
      </c>
      <c r="K51" s="23">
        <v>5921.0</v>
      </c>
      <c r="L51" s="23">
        <v>1701.0</v>
      </c>
      <c r="M51" s="23">
        <v>4220.0</v>
      </c>
      <c r="N51" s="23">
        <v>8.69</v>
      </c>
      <c r="O51" s="55">
        <v>13.04</v>
      </c>
      <c r="P51" s="55">
        <v>17.39</v>
      </c>
    </row>
    <row r="52">
      <c r="A52" s="23" t="s">
        <v>218</v>
      </c>
      <c r="B52" s="23" t="s">
        <v>74</v>
      </c>
      <c r="C52" s="23">
        <v>5757.0</v>
      </c>
      <c r="D52" s="23">
        <v>3404.0</v>
      </c>
      <c r="E52" s="23">
        <v>3682.0</v>
      </c>
      <c r="F52" s="23">
        <v>3849.0</v>
      </c>
      <c r="G52" s="23">
        <v>3995.0</v>
      </c>
      <c r="H52" s="23">
        <v>5321.0</v>
      </c>
      <c r="I52" s="14">
        <v>5834.0</v>
      </c>
      <c r="J52" s="14">
        <v>6084.0</v>
      </c>
      <c r="K52" s="23">
        <v>5757.0</v>
      </c>
      <c r="L52" s="23">
        <v>1940.0</v>
      </c>
      <c r="M52" s="23">
        <v>3817.0</v>
      </c>
      <c r="N52" s="23">
        <v>8.93</v>
      </c>
      <c r="O52" s="55">
        <v>12.71</v>
      </c>
      <c r="P52" s="55">
        <v>17.18</v>
      </c>
    </row>
    <row r="53">
      <c r="A53" s="23" t="s">
        <v>220</v>
      </c>
      <c r="B53" s="23" t="s">
        <v>121</v>
      </c>
      <c r="C53" s="23">
        <v>4978.0</v>
      </c>
      <c r="D53" s="23" t="s">
        <v>268</v>
      </c>
      <c r="E53" s="23">
        <v>5600.0</v>
      </c>
      <c r="F53" s="23">
        <v>4369.0</v>
      </c>
      <c r="G53" s="23">
        <v>4593.0</v>
      </c>
      <c r="H53" s="23">
        <v>3744.0</v>
      </c>
      <c r="I53" s="14">
        <v>3977.0</v>
      </c>
      <c r="J53" s="14">
        <v>4528.0</v>
      </c>
      <c r="K53" s="23">
        <v>4978.0</v>
      </c>
      <c r="L53" s="23">
        <v>1624.0</v>
      </c>
      <c r="M53" s="23">
        <v>3354.0</v>
      </c>
      <c r="N53" s="23">
        <v>10.2</v>
      </c>
      <c r="O53" s="55">
        <v>12.49</v>
      </c>
      <c r="P53" s="55">
        <v>18.22</v>
      </c>
    </row>
    <row r="54">
      <c r="A54" s="23" t="s">
        <v>221</v>
      </c>
      <c r="B54" s="23" t="s">
        <v>102</v>
      </c>
      <c r="C54" s="23">
        <v>4920.0</v>
      </c>
      <c r="D54" s="23" t="s">
        <v>268</v>
      </c>
      <c r="E54" s="23" t="s">
        <v>268</v>
      </c>
      <c r="F54" s="23" t="s">
        <v>268</v>
      </c>
      <c r="G54" s="23" t="s">
        <v>268</v>
      </c>
      <c r="H54" s="23" t="s">
        <v>268</v>
      </c>
      <c r="I54" s="23" t="s">
        <v>268</v>
      </c>
      <c r="J54" s="23" t="s">
        <v>268</v>
      </c>
      <c r="K54" s="23">
        <v>4920.0</v>
      </c>
      <c r="L54" s="23">
        <v>1850.0</v>
      </c>
      <c r="M54" s="23">
        <v>3070.0</v>
      </c>
      <c r="N54" s="23">
        <v>8.39</v>
      </c>
      <c r="O54" s="55">
        <v>10.49</v>
      </c>
      <c r="P54" s="55">
        <v>15.79</v>
      </c>
    </row>
    <row r="55">
      <c r="A55" s="23" t="s">
        <v>223</v>
      </c>
      <c r="B55" s="23" t="s">
        <v>14</v>
      </c>
      <c r="C55" s="23">
        <v>5823.0</v>
      </c>
      <c r="D55" s="23" t="s">
        <v>268</v>
      </c>
      <c r="E55" s="23" t="s">
        <v>268</v>
      </c>
      <c r="F55" s="23" t="s">
        <v>268</v>
      </c>
      <c r="G55" s="23" t="s">
        <v>268</v>
      </c>
      <c r="H55" s="23" t="s">
        <v>268</v>
      </c>
      <c r="I55" s="23" t="s">
        <v>268</v>
      </c>
      <c r="J55" s="23" t="s">
        <v>268</v>
      </c>
      <c r="K55" s="23">
        <v>5823.0</v>
      </c>
      <c r="L55" s="23">
        <v>2181.0</v>
      </c>
      <c r="M55" s="23">
        <v>3642.0</v>
      </c>
      <c r="N55" s="23">
        <v>2.44</v>
      </c>
      <c r="O55" s="55">
        <v>4.33</v>
      </c>
      <c r="P55" s="55">
        <v>5.96</v>
      </c>
    </row>
    <row r="56">
      <c r="A56" s="23" t="s">
        <v>225</v>
      </c>
      <c r="B56" s="23" t="s">
        <v>96</v>
      </c>
      <c r="C56" s="23">
        <v>5040.0</v>
      </c>
      <c r="D56" s="23" t="s">
        <v>268</v>
      </c>
      <c r="E56" s="23" t="s">
        <v>268</v>
      </c>
      <c r="F56" s="23" t="s">
        <v>268</v>
      </c>
      <c r="G56" s="23" t="s">
        <v>268</v>
      </c>
      <c r="H56" s="23" t="s">
        <v>268</v>
      </c>
      <c r="I56" s="14" t="s">
        <v>268</v>
      </c>
      <c r="J56" s="14">
        <v>4797.0</v>
      </c>
      <c r="K56" s="23">
        <v>5040.0</v>
      </c>
      <c r="L56" s="23">
        <v>1894.0</v>
      </c>
      <c r="M56" s="23">
        <v>3146.0</v>
      </c>
      <c r="N56" s="23">
        <v>8.29</v>
      </c>
      <c r="O56" s="55">
        <v>11.49</v>
      </c>
      <c r="P56" s="55">
        <v>14.69</v>
      </c>
    </row>
    <row r="57">
      <c r="A57" s="23" t="s">
        <v>226</v>
      </c>
      <c r="B57" s="23" t="s">
        <v>44</v>
      </c>
      <c r="C57" s="23">
        <v>5037.0</v>
      </c>
      <c r="D57" s="23" t="s">
        <v>268</v>
      </c>
      <c r="E57" s="23" t="s">
        <v>268</v>
      </c>
      <c r="F57" s="23" t="s">
        <v>268</v>
      </c>
      <c r="G57" s="23" t="s">
        <v>268</v>
      </c>
      <c r="H57" s="23" t="s">
        <v>268</v>
      </c>
      <c r="I57" s="14">
        <v>4859.0</v>
      </c>
      <c r="J57" s="14">
        <v>4986.0</v>
      </c>
      <c r="K57" s="23">
        <v>5037.0</v>
      </c>
      <c r="L57" s="23">
        <v>1892.0</v>
      </c>
      <c r="M57" s="23">
        <v>3145.0</v>
      </c>
      <c r="N57" s="23">
        <v>6.72</v>
      </c>
      <c r="O57" s="55">
        <v>9.42</v>
      </c>
      <c r="P57" s="55">
        <v>12.12</v>
      </c>
    </row>
    <row r="58">
      <c r="A58" s="23" t="s">
        <v>228</v>
      </c>
      <c r="B58" s="23" t="s">
        <v>28</v>
      </c>
      <c r="C58" s="23">
        <v>6431.0</v>
      </c>
      <c r="D58" s="23" t="s">
        <v>268</v>
      </c>
      <c r="E58" s="23" t="s">
        <v>268</v>
      </c>
      <c r="F58" s="23" t="s">
        <v>268</v>
      </c>
      <c r="G58" s="23">
        <v>4339.0</v>
      </c>
      <c r="H58" s="23">
        <v>5507.0</v>
      </c>
      <c r="I58" s="14">
        <v>6192.0</v>
      </c>
      <c r="J58" s="14">
        <v>6362.0</v>
      </c>
      <c r="K58" s="23">
        <v>6431.0</v>
      </c>
      <c r="L58" s="23">
        <v>2288.0</v>
      </c>
      <c r="M58" s="23">
        <v>4143.0</v>
      </c>
      <c r="N58" s="23">
        <v>7.15</v>
      </c>
      <c r="O58" s="55">
        <v>8.9</v>
      </c>
      <c r="P58" s="55">
        <v>10.64</v>
      </c>
    </row>
    <row r="59">
      <c r="A59" s="23" t="s">
        <v>229</v>
      </c>
      <c r="B59" s="23" t="s">
        <v>40</v>
      </c>
      <c r="C59" s="23">
        <v>5132.0</v>
      </c>
      <c r="D59" s="23" t="s">
        <v>268</v>
      </c>
      <c r="E59" s="23">
        <v>4017.0</v>
      </c>
      <c r="F59" s="23">
        <v>4450.0</v>
      </c>
      <c r="G59" s="23">
        <v>4686.0</v>
      </c>
      <c r="H59" s="23">
        <v>3883.0</v>
      </c>
      <c r="I59" s="14">
        <v>4005.0</v>
      </c>
      <c r="J59" s="14">
        <v>5109.0</v>
      </c>
      <c r="K59" s="23">
        <v>5132.0</v>
      </c>
      <c r="L59" s="23">
        <v>1673.0</v>
      </c>
      <c r="M59" s="23">
        <v>3459.0</v>
      </c>
      <c r="N59" s="23">
        <v>6.81</v>
      </c>
      <c r="O59" s="55">
        <v>10.09</v>
      </c>
      <c r="P59" s="55">
        <v>14.08</v>
      </c>
    </row>
    <row r="60">
      <c r="A60" s="23" t="s">
        <v>231</v>
      </c>
      <c r="B60" s="23" t="s">
        <v>77</v>
      </c>
      <c r="C60" s="23">
        <v>5493.0</v>
      </c>
      <c r="D60" s="23">
        <v>3432.0</v>
      </c>
      <c r="E60" s="23">
        <v>3294.0</v>
      </c>
      <c r="F60" s="23">
        <v>3443.0</v>
      </c>
      <c r="G60" s="23">
        <v>3579.0</v>
      </c>
      <c r="H60" s="23">
        <v>3568.0</v>
      </c>
      <c r="I60" s="14">
        <v>3607.0</v>
      </c>
      <c r="J60" s="14">
        <v>5047.0</v>
      </c>
      <c r="K60" s="23">
        <v>5493.0</v>
      </c>
      <c r="L60" s="23">
        <v>1688.0</v>
      </c>
      <c r="M60" s="23">
        <v>3805.0</v>
      </c>
      <c r="N60" s="23">
        <v>8.69</v>
      </c>
      <c r="O60" s="55">
        <v>13.04</v>
      </c>
      <c r="P60" s="55">
        <v>17.39</v>
      </c>
    </row>
    <row r="61">
      <c r="A61" s="23" t="s">
        <v>232</v>
      </c>
      <c r="B61" s="23" t="s">
        <v>87</v>
      </c>
      <c r="C61" s="23">
        <v>4921.0</v>
      </c>
      <c r="D61" s="23" t="s">
        <v>268</v>
      </c>
      <c r="E61" s="23" t="s">
        <v>268</v>
      </c>
      <c r="F61" s="23" t="s">
        <v>268</v>
      </c>
      <c r="G61" s="23" t="s">
        <v>268</v>
      </c>
      <c r="H61" s="23" t="s">
        <v>268</v>
      </c>
      <c r="I61" s="23" t="s">
        <v>268</v>
      </c>
      <c r="J61" s="23" t="s">
        <v>268</v>
      </c>
      <c r="K61" s="23">
        <v>4921.0</v>
      </c>
      <c r="L61" s="23">
        <v>1851.0</v>
      </c>
      <c r="M61" s="23">
        <v>3070.0</v>
      </c>
      <c r="N61" s="23">
        <v>7.99</v>
      </c>
      <c r="O61" s="55">
        <v>9.99</v>
      </c>
      <c r="P61" s="55">
        <v>14.99</v>
      </c>
    </row>
    <row r="62">
      <c r="A62" s="23" t="s">
        <v>233</v>
      </c>
      <c r="B62" s="23" t="s">
        <v>73</v>
      </c>
      <c r="C62" s="23">
        <v>5675.0</v>
      </c>
      <c r="D62" s="23" t="s">
        <v>268</v>
      </c>
      <c r="E62" s="23">
        <v>4291.0</v>
      </c>
      <c r="F62" s="23">
        <v>4211.0</v>
      </c>
      <c r="G62" s="23">
        <v>4987.0</v>
      </c>
      <c r="H62" s="23">
        <v>3813.0</v>
      </c>
      <c r="I62" s="14">
        <v>3999.0</v>
      </c>
      <c r="J62" s="14">
        <v>5303.0</v>
      </c>
      <c r="K62" s="23">
        <v>5675.0</v>
      </c>
      <c r="L62" s="23">
        <v>1547.0</v>
      </c>
      <c r="M62" s="23">
        <v>4128.0</v>
      </c>
      <c r="N62" s="23">
        <v>8.69</v>
      </c>
      <c r="O62" s="55">
        <v>10.87</v>
      </c>
      <c r="P62" s="55">
        <v>13.04</v>
      </c>
    </row>
    <row r="63">
      <c r="A63" s="23" t="s">
        <v>234</v>
      </c>
      <c r="B63" s="23" t="s">
        <v>120</v>
      </c>
      <c r="C63" s="23">
        <v>4337.0</v>
      </c>
      <c r="D63" s="23" t="s">
        <v>268</v>
      </c>
      <c r="E63" s="23" t="s">
        <v>268</v>
      </c>
      <c r="F63" s="23" t="s">
        <v>268</v>
      </c>
      <c r="G63" s="23" t="s">
        <v>268</v>
      </c>
      <c r="H63" s="23" t="s">
        <v>268</v>
      </c>
      <c r="I63" s="14" t="s">
        <v>268</v>
      </c>
      <c r="J63" s="14">
        <v>2310.0</v>
      </c>
      <c r="K63" s="23">
        <v>4337.0</v>
      </c>
      <c r="L63" s="23">
        <v>1445.0</v>
      </c>
      <c r="M63" s="23">
        <v>2892.0</v>
      </c>
      <c r="N63" s="23">
        <v>8.69</v>
      </c>
      <c r="O63" s="55">
        <v>14.13</v>
      </c>
      <c r="P63" s="55">
        <v>19.57</v>
      </c>
    </row>
    <row r="64">
      <c r="A64" s="23" t="s">
        <v>235</v>
      </c>
      <c r="B64" s="23" t="s">
        <v>105</v>
      </c>
      <c r="C64" s="23">
        <v>4920.0</v>
      </c>
      <c r="D64" s="23" t="s">
        <v>268</v>
      </c>
      <c r="E64" s="23" t="s">
        <v>268</v>
      </c>
      <c r="F64" s="23" t="s">
        <v>268</v>
      </c>
      <c r="G64" s="23" t="s">
        <v>268</v>
      </c>
      <c r="H64" s="23" t="s">
        <v>268</v>
      </c>
      <c r="I64" s="23" t="s">
        <v>268</v>
      </c>
      <c r="J64" s="23" t="s">
        <v>268</v>
      </c>
      <c r="K64" s="23">
        <v>4920.0</v>
      </c>
      <c r="L64" s="23">
        <v>1851.0</v>
      </c>
      <c r="M64" s="23">
        <v>3069.0</v>
      </c>
      <c r="N64" s="23">
        <v>8.53</v>
      </c>
      <c r="O64" s="55">
        <v>11.47</v>
      </c>
      <c r="P64" s="55">
        <v>16.27</v>
      </c>
    </row>
    <row r="65">
      <c r="A65" s="23" t="s">
        <v>237</v>
      </c>
      <c r="B65" s="23" t="s">
        <v>65</v>
      </c>
      <c r="C65" s="23">
        <v>6427.0</v>
      </c>
      <c r="D65" s="23">
        <v>3131.0</v>
      </c>
      <c r="E65" s="23">
        <v>4818.0</v>
      </c>
      <c r="F65" s="23">
        <v>3327.0</v>
      </c>
      <c r="G65" s="23">
        <v>3526.0</v>
      </c>
      <c r="H65" s="23">
        <v>5436.0</v>
      </c>
      <c r="I65" s="14">
        <v>5960.0</v>
      </c>
      <c r="J65" s="14">
        <v>6303.0</v>
      </c>
      <c r="K65" s="23">
        <v>6427.0</v>
      </c>
      <c r="L65" s="23">
        <v>2279.0</v>
      </c>
      <c r="M65" s="23">
        <v>4148.0</v>
      </c>
      <c r="N65" s="23">
        <v>9.52</v>
      </c>
      <c r="O65" s="55">
        <v>12.82</v>
      </c>
      <c r="P65" s="55">
        <v>16.12</v>
      </c>
    </row>
    <row r="66">
      <c r="A66" s="23" t="s">
        <v>239</v>
      </c>
      <c r="B66" s="23" t="s">
        <v>32</v>
      </c>
      <c r="C66" s="23">
        <v>7436.0</v>
      </c>
      <c r="D66" s="23" t="s">
        <v>268</v>
      </c>
      <c r="E66" s="23" t="s">
        <v>268</v>
      </c>
      <c r="F66" s="23" t="s">
        <v>268</v>
      </c>
      <c r="G66" s="23" t="s">
        <v>268</v>
      </c>
      <c r="H66" s="23" t="s">
        <v>268</v>
      </c>
      <c r="I66" s="14" t="s">
        <v>268</v>
      </c>
      <c r="J66" s="14">
        <v>7035.0</v>
      </c>
      <c r="K66" s="23">
        <v>7436.0</v>
      </c>
      <c r="L66" s="23">
        <v>2024.0</v>
      </c>
      <c r="M66" s="23">
        <v>5412.0</v>
      </c>
      <c r="N66" s="23">
        <v>8.69</v>
      </c>
      <c r="O66" s="55">
        <v>10.87</v>
      </c>
      <c r="P66" s="55">
        <v>13.04</v>
      </c>
    </row>
    <row r="67">
      <c r="A67" s="23" t="s">
        <v>240</v>
      </c>
      <c r="B67" s="23" t="s">
        <v>30</v>
      </c>
      <c r="C67" s="23">
        <v>5767.0</v>
      </c>
      <c r="D67" s="23" t="s">
        <v>268</v>
      </c>
      <c r="E67" s="23">
        <v>3042.0</v>
      </c>
      <c r="F67" s="23">
        <v>3742.0</v>
      </c>
      <c r="G67" s="23">
        <v>3878.0</v>
      </c>
      <c r="H67" s="23">
        <v>5424.0</v>
      </c>
      <c r="I67" s="14">
        <v>5308.0</v>
      </c>
      <c r="J67" s="14">
        <v>5736.0</v>
      </c>
      <c r="K67" s="23">
        <v>5767.0</v>
      </c>
      <c r="L67" s="23">
        <v>2101.0</v>
      </c>
      <c r="M67" s="23">
        <v>3666.0</v>
      </c>
      <c r="N67" s="23">
        <v>6.74</v>
      </c>
      <c r="O67" s="55">
        <v>10.82</v>
      </c>
      <c r="P67" s="55">
        <v>13.54</v>
      </c>
    </row>
    <row r="68">
      <c r="A68" s="23" t="s">
        <v>241</v>
      </c>
      <c r="B68" s="23" t="s">
        <v>67</v>
      </c>
      <c r="C68" s="23">
        <v>5209.0</v>
      </c>
      <c r="D68" s="23" t="s">
        <v>268</v>
      </c>
      <c r="E68" s="23">
        <v>3694.0</v>
      </c>
      <c r="F68" s="23">
        <v>4577.0</v>
      </c>
      <c r="G68" s="23">
        <v>4577.0</v>
      </c>
      <c r="H68" s="23">
        <v>4583.0</v>
      </c>
      <c r="I68" s="14">
        <v>4340.0</v>
      </c>
      <c r="J68" s="14">
        <v>5195.0</v>
      </c>
      <c r="K68" s="23">
        <v>5209.0</v>
      </c>
      <c r="L68" s="23">
        <v>1925.0</v>
      </c>
      <c r="M68" s="23">
        <v>3284.0</v>
      </c>
      <c r="N68" s="23">
        <v>7.73</v>
      </c>
      <c r="O68" s="55">
        <v>10.98</v>
      </c>
      <c r="P68" s="55">
        <v>1.38</v>
      </c>
    </row>
    <row r="69">
      <c r="A69" s="23" t="s">
        <v>243</v>
      </c>
      <c r="B69" s="23" t="s">
        <v>76</v>
      </c>
      <c r="C69" s="23">
        <v>5600.0</v>
      </c>
      <c r="D69" s="23">
        <v>4065.0</v>
      </c>
      <c r="E69" s="23">
        <v>4412.0</v>
      </c>
      <c r="F69" s="23">
        <v>4700.0</v>
      </c>
      <c r="G69" s="23">
        <v>4898.0</v>
      </c>
      <c r="H69" s="23">
        <v>3974.0</v>
      </c>
      <c r="I69" s="14">
        <v>3969.0</v>
      </c>
      <c r="J69" s="14">
        <v>5229.0</v>
      </c>
      <c r="K69" s="23">
        <v>5600.0</v>
      </c>
      <c r="L69" s="23">
        <v>1749.0</v>
      </c>
      <c r="M69" s="23">
        <v>3851.0</v>
      </c>
      <c r="N69" s="23">
        <v>8.69</v>
      </c>
      <c r="O69" s="55">
        <v>14.13</v>
      </c>
      <c r="P69" s="55">
        <v>19.57</v>
      </c>
    </row>
    <row r="70">
      <c r="A70" s="23" t="s">
        <v>244</v>
      </c>
      <c r="B70" s="23" t="s">
        <v>123</v>
      </c>
      <c r="C70" s="23">
        <v>5007.0</v>
      </c>
      <c r="D70" s="23">
        <v>3702.0</v>
      </c>
      <c r="E70" s="23">
        <v>4146.0</v>
      </c>
      <c r="F70" s="23">
        <v>4719.0</v>
      </c>
      <c r="G70" s="23">
        <v>4864.0</v>
      </c>
      <c r="H70" s="23">
        <v>3797.0</v>
      </c>
      <c r="I70" s="14">
        <v>3822.0</v>
      </c>
      <c r="J70" s="14">
        <v>4361.0</v>
      </c>
      <c r="K70" s="23">
        <v>5007.0</v>
      </c>
      <c r="L70" s="23">
        <v>1634.0</v>
      </c>
      <c r="M70" s="23">
        <v>3373.0</v>
      </c>
      <c r="N70" s="23">
        <v>10.48</v>
      </c>
      <c r="O70" s="55">
        <v>13.65</v>
      </c>
      <c r="P70" s="55">
        <v>18.94</v>
      </c>
    </row>
    <row r="71">
      <c r="A71" s="23" t="s">
        <v>246</v>
      </c>
      <c r="B71" s="23" t="s">
        <v>130</v>
      </c>
      <c r="C71" s="23">
        <v>5127.0</v>
      </c>
      <c r="D71" s="23">
        <v>5230.0</v>
      </c>
      <c r="E71" s="23">
        <v>5530.0</v>
      </c>
      <c r="F71" s="23">
        <v>5702.0</v>
      </c>
      <c r="G71" s="23">
        <v>5673.0</v>
      </c>
      <c r="H71" s="23">
        <v>4326.0</v>
      </c>
      <c r="I71" s="14">
        <v>4392.0</v>
      </c>
      <c r="J71" s="14">
        <v>5506.0</v>
      </c>
      <c r="K71" s="23">
        <v>5127.0</v>
      </c>
      <c r="L71" s="23">
        <v>1709.0</v>
      </c>
      <c r="M71" s="23">
        <v>3418.0</v>
      </c>
      <c r="N71" s="23">
        <v>12.74</v>
      </c>
      <c r="O71" s="55">
        <v>20.23</v>
      </c>
      <c r="P71" s="55">
        <v>26.66</v>
      </c>
    </row>
    <row r="72">
      <c r="A72" s="23" t="s">
        <v>247</v>
      </c>
      <c r="B72" s="23" t="s">
        <v>113</v>
      </c>
      <c r="C72" s="23">
        <v>5128.0</v>
      </c>
      <c r="D72" s="23" t="s">
        <v>268</v>
      </c>
      <c r="E72" s="23" t="s">
        <v>268</v>
      </c>
      <c r="F72" s="23" t="s">
        <v>268</v>
      </c>
      <c r="G72" s="23" t="s">
        <v>268</v>
      </c>
      <c r="H72" s="23" t="s">
        <v>268</v>
      </c>
      <c r="I72" s="14" t="s">
        <v>268</v>
      </c>
      <c r="J72" s="14">
        <v>5105.0</v>
      </c>
      <c r="K72" s="23">
        <v>5128.0</v>
      </c>
      <c r="L72" s="23">
        <v>2039.0</v>
      </c>
      <c r="M72" s="23">
        <v>3089.0</v>
      </c>
      <c r="N72" s="23">
        <v>9.34</v>
      </c>
      <c r="O72" s="55">
        <v>11.42</v>
      </c>
      <c r="P72" s="55">
        <v>13.49</v>
      </c>
    </row>
    <row r="73">
      <c r="A73" s="23" t="s">
        <v>249</v>
      </c>
      <c r="B73" s="23" t="s">
        <v>97</v>
      </c>
      <c r="C73" s="23">
        <v>5041.0</v>
      </c>
      <c r="D73" s="23" t="s">
        <v>268</v>
      </c>
      <c r="E73" s="23">
        <v>5023.0</v>
      </c>
      <c r="F73" s="23">
        <v>5246.0</v>
      </c>
      <c r="G73" s="23">
        <v>5246.0</v>
      </c>
      <c r="H73" s="23">
        <v>5569.0</v>
      </c>
      <c r="I73" s="14">
        <v>4483.0</v>
      </c>
      <c r="J73" s="14">
        <v>4948.0</v>
      </c>
      <c r="K73" s="23">
        <v>5041.0</v>
      </c>
      <c r="L73" s="23">
        <v>2034.0</v>
      </c>
      <c r="M73" s="23">
        <v>3007.0</v>
      </c>
      <c r="N73" s="23">
        <v>8.31</v>
      </c>
      <c r="O73" s="55">
        <v>10.39</v>
      </c>
      <c r="P73" s="55">
        <v>12.48</v>
      </c>
    </row>
    <row r="74">
      <c r="A74" s="23" t="s">
        <v>250</v>
      </c>
      <c r="B74" s="23" t="s">
        <v>92</v>
      </c>
      <c r="C74" s="23">
        <v>4869.0</v>
      </c>
      <c r="D74" s="23" t="s">
        <v>268</v>
      </c>
      <c r="E74" s="23" t="s">
        <v>268</v>
      </c>
      <c r="F74" s="23" t="s">
        <v>268</v>
      </c>
      <c r="G74" s="23" t="s">
        <v>268</v>
      </c>
      <c r="H74" s="23" t="s">
        <v>268</v>
      </c>
      <c r="I74" s="23" t="s">
        <v>268</v>
      </c>
      <c r="J74" s="23" t="s">
        <v>268</v>
      </c>
      <c r="K74" s="23">
        <v>4869.0</v>
      </c>
      <c r="L74" s="23">
        <v>1831.0</v>
      </c>
      <c r="M74" s="23">
        <v>3038.0</v>
      </c>
      <c r="N74" s="23">
        <v>7.99</v>
      </c>
      <c r="O74" s="55">
        <v>9.99</v>
      </c>
      <c r="P74" s="55">
        <v>11.99</v>
      </c>
    </row>
    <row r="75">
      <c r="A75" s="23" t="s">
        <v>251</v>
      </c>
      <c r="B75" s="23" t="s">
        <v>18</v>
      </c>
      <c r="C75" s="23">
        <v>4676.0</v>
      </c>
      <c r="D75" s="23" t="s">
        <v>268</v>
      </c>
      <c r="E75" s="23" t="s">
        <v>268</v>
      </c>
      <c r="F75" s="23" t="s">
        <v>268</v>
      </c>
      <c r="G75" s="23" t="s">
        <v>268</v>
      </c>
      <c r="H75" s="23" t="s">
        <v>268</v>
      </c>
      <c r="I75" s="14">
        <v>4466.0</v>
      </c>
      <c r="J75" s="14">
        <v>4639.0</v>
      </c>
      <c r="K75" s="23">
        <v>4676.0</v>
      </c>
      <c r="L75" s="23">
        <v>1774.0</v>
      </c>
      <c r="M75" s="23">
        <v>2902.0</v>
      </c>
      <c r="N75" s="23">
        <v>2.58</v>
      </c>
      <c r="O75" s="55">
        <v>3.93</v>
      </c>
      <c r="P75" s="55">
        <v>5.29</v>
      </c>
    </row>
    <row r="76">
      <c r="A76" s="23" t="s">
        <v>253</v>
      </c>
      <c r="B76" s="23" t="s">
        <v>24</v>
      </c>
      <c r="C76" s="23">
        <v>5398.0</v>
      </c>
      <c r="D76" s="23" t="s">
        <v>268</v>
      </c>
      <c r="E76" s="23" t="s">
        <v>268</v>
      </c>
      <c r="F76" s="23" t="s">
        <v>268</v>
      </c>
      <c r="G76" s="23" t="s">
        <v>268</v>
      </c>
      <c r="H76" s="23" t="s">
        <v>268</v>
      </c>
      <c r="I76" s="14" t="s">
        <v>268</v>
      </c>
      <c r="J76" s="14">
        <v>5336.0</v>
      </c>
      <c r="K76" s="23">
        <v>5398.0</v>
      </c>
      <c r="L76" s="23">
        <v>2105.0</v>
      </c>
      <c r="M76" s="23">
        <v>3293.0</v>
      </c>
      <c r="N76" s="23">
        <v>5.43</v>
      </c>
      <c r="O76" s="55">
        <v>8.15</v>
      </c>
      <c r="P76" s="55">
        <v>10.87</v>
      </c>
    </row>
    <row r="77">
      <c r="A77" s="23" t="s">
        <v>255</v>
      </c>
      <c r="B77" s="23" t="s">
        <v>84</v>
      </c>
      <c r="C77" s="23">
        <v>4919.0</v>
      </c>
      <c r="D77" s="23" t="s">
        <v>268</v>
      </c>
      <c r="E77" s="23" t="s">
        <v>268</v>
      </c>
      <c r="F77" s="23" t="s">
        <v>268</v>
      </c>
      <c r="G77" s="23" t="s">
        <v>268</v>
      </c>
      <c r="H77" s="23" t="s">
        <v>268</v>
      </c>
      <c r="I77" s="23" t="s">
        <v>268</v>
      </c>
      <c r="J77" s="23" t="s">
        <v>268</v>
      </c>
      <c r="K77" s="23">
        <v>4919.0</v>
      </c>
      <c r="L77" s="23">
        <v>1850.0</v>
      </c>
      <c r="M77" s="23">
        <v>3069.0</v>
      </c>
      <c r="N77" s="23">
        <v>7.9</v>
      </c>
      <c r="O77" s="55">
        <v>10.62</v>
      </c>
      <c r="P77" s="55">
        <v>15.25</v>
      </c>
    </row>
    <row r="78">
      <c r="A78" s="23" t="s">
        <v>256</v>
      </c>
      <c r="B78" s="23" t="s">
        <v>46</v>
      </c>
      <c r="C78" s="23">
        <v>6710.0</v>
      </c>
      <c r="D78" s="23">
        <v>4146.0</v>
      </c>
      <c r="E78" s="23">
        <v>4496.0</v>
      </c>
      <c r="F78" s="23">
        <v>4897.0</v>
      </c>
      <c r="G78" s="23">
        <v>5064.0</v>
      </c>
      <c r="H78" s="23">
        <v>6122.0</v>
      </c>
      <c r="I78" s="14">
        <v>5954.0</v>
      </c>
      <c r="J78" s="14">
        <v>6643.0</v>
      </c>
      <c r="K78" s="23">
        <v>6710.0</v>
      </c>
      <c r="L78" s="23">
        <v>2146.0</v>
      </c>
      <c r="M78" s="23">
        <v>4564.0</v>
      </c>
      <c r="N78" s="23">
        <v>9.11</v>
      </c>
      <c r="O78" s="55">
        <v>14.33</v>
      </c>
      <c r="P78" s="55">
        <v>20.84</v>
      </c>
    </row>
    <row r="79">
      <c r="A79" s="23" t="s">
        <v>258</v>
      </c>
      <c r="B79" s="23" t="s">
        <v>103</v>
      </c>
      <c r="C79" s="23">
        <v>5831.0</v>
      </c>
      <c r="D79" s="23">
        <v>5986.0</v>
      </c>
      <c r="E79" s="23">
        <v>5256.0</v>
      </c>
      <c r="F79" s="23">
        <v>4857.0</v>
      </c>
      <c r="G79" s="23">
        <v>5065.0</v>
      </c>
      <c r="H79" s="23">
        <v>5485.0</v>
      </c>
      <c r="I79" s="14">
        <v>5564.0</v>
      </c>
      <c r="J79" s="14">
        <v>5818.0</v>
      </c>
      <c r="K79" s="23">
        <v>5831.0</v>
      </c>
      <c r="L79" s="23">
        <v>2024.0</v>
      </c>
      <c r="M79" s="23">
        <v>3807.0</v>
      </c>
      <c r="N79" s="23">
        <v>9.99</v>
      </c>
      <c r="O79" s="55">
        <v>15.49</v>
      </c>
      <c r="P79" s="55">
        <v>19.99</v>
      </c>
    </row>
    <row r="80">
      <c r="A80" s="23" t="s">
        <v>260</v>
      </c>
      <c r="B80" s="23" t="s">
        <v>111</v>
      </c>
      <c r="C80" s="23">
        <v>5042.0</v>
      </c>
      <c r="D80" s="23" t="s">
        <v>268</v>
      </c>
      <c r="E80" s="23" t="s">
        <v>268</v>
      </c>
      <c r="F80" s="23" t="s">
        <v>268</v>
      </c>
      <c r="G80" s="23" t="s">
        <v>268</v>
      </c>
      <c r="H80" s="23" t="s">
        <v>268</v>
      </c>
      <c r="I80" s="21" t="s">
        <v>268</v>
      </c>
      <c r="J80" s="21">
        <v>4989.0</v>
      </c>
      <c r="K80" s="23">
        <v>5042.0</v>
      </c>
      <c r="L80" s="23">
        <v>1894.0</v>
      </c>
      <c r="M80" s="23">
        <v>3148.0</v>
      </c>
      <c r="N80" s="23">
        <v>8.99</v>
      </c>
      <c r="O80" s="55">
        <v>12.99</v>
      </c>
      <c r="P80" s="55">
        <v>15.99</v>
      </c>
    </row>
    <row r="81">
      <c r="A81" s="23" t="s">
        <v>261</v>
      </c>
      <c r="B81" s="23" t="s">
        <v>82</v>
      </c>
      <c r="C81" s="23">
        <v>5038.0</v>
      </c>
      <c r="D81" s="23" t="s">
        <v>268</v>
      </c>
      <c r="E81" s="23" t="s">
        <v>268</v>
      </c>
      <c r="F81" s="23" t="s">
        <v>268</v>
      </c>
      <c r="G81" s="23" t="s">
        <v>268</v>
      </c>
      <c r="H81" s="23" t="s">
        <v>268</v>
      </c>
      <c r="I81" s="14">
        <v>4862.0</v>
      </c>
      <c r="J81" s="14">
        <v>4797.0</v>
      </c>
      <c r="K81" s="23">
        <v>5038.0</v>
      </c>
      <c r="L81" s="23">
        <v>1893.0</v>
      </c>
      <c r="M81" s="23">
        <v>3145.0</v>
      </c>
      <c r="N81" s="23">
        <v>7.99</v>
      </c>
      <c r="O81" s="55">
        <v>10.99</v>
      </c>
      <c r="P81" s="55">
        <v>13.99</v>
      </c>
    </row>
    <row r="82">
      <c r="A82" s="23" t="s">
        <v>262</v>
      </c>
      <c r="B82" s="23" t="s">
        <v>88</v>
      </c>
      <c r="C82" s="23">
        <v>4921.0</v>
      </c>
      <c r="D82" s="23" t="s">
        <v>268</v>
      </c>
      <c r="E82" s="23" t="s">
        <v>268</v>
      </c>
      <c r="F82" s="23" t="s">
        <v>268</v>
      </c>
      <c r="G82" s="23" t="s">
        <v>268</v>
      </c>
      <c r="H82" s="23" t="s">
        <v>268</v>
      </c>
      <c r="I82" s="23" t="s">
        <v>268</v>
      </c>
      <c r="J82" s="23" t="s">
        <v>268</v>
      </c>
      <c r="K82" s="23">
        <v>4921.0</v>
      </c>
      <c r="L82" s="23">
        <v>1851.0</v>
      </c>
      <c r="M82" s="23">
        <v>3070.0</v>
      </c>
      <c r="N82" s="23">
        <v>7.99</v>
      </c>
      <c r="O82" s="23">
        <v>9.99</v>
      </c>
      <c r="P82" s="23">
        <v>11.99</v>
      </c>
    </row>
  </sheetData>
  <drawing r:id="rId1"/>
</worksheet>
</file>